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Efectivo'!$A$37:$E$50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2" i="1" l="1"/>
  <c r="A103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A24" i="16"/>
  <c r="C24" i="16"/>
  <c r="A25" i="16"/>
  <c r="C25" i="16"/>
  <c r="A101" i="1"/>
  <c r="A10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31" i="1"/>
  <c r="A82" i="1"/>
  <c r="A30" i="1"/>
  <c r="A29" i="1"/>
  <c r="A28" i="1"/>
  <c r="A81" i="1"/>
  <c r="A80" i="1"/>
  <c r="A79" i="1"/>
  <c r="A78" i="1"/>
  <c r="A77" i="1"/>
  <c r="A76" i="1"/>
  <c r="F31" i="1"/>
  <c r="G31" i="1"/>
  <c r="H31" i="1"/>
  <c r="I31" i="1"/>
  <c r="J31" i="1"/>
  <c r="K31" i="1"/>
  <c r="F82" i="1"/>
  <c r="G82" i="1"/>
  <c r="H82" i="1"/>
  <c r="I82" i="1"/>
  <c r="J82" i="1"/>
  <c r="K8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5" i="1"/>
  <c r="G5" i="1"/>
  <c r="H5" i="1"/>
  <c r="I5" i="1"/>
  <c r="J5" i="1"/>
  <c r="K5" i="1"/>
  <c r="A5" i="1"/>
  <c r="B74" i="16"/>
  <c r="B34" i="16"/>
  <c r="B27" i="16"/>
  <c r="B51" i="16"/>
  <c r="A42" i="16"/>
  <c r="C42" i="16"/>
  <c r="A43" i="16"/>
  <c r="C43" i="16"/>
  <c r="A48" i="16"/>
  <c r="C48" i="16"/>
  <c r="A49" i="16"/>
  <c r="C49" i="16"/>
  <c r="A50" i="16"/>
  <c r="C50" i="16"/>
  <c r="A23" i="16"/>
  <c r="C23" i="16"/>
  <c r="A26" i="16"/>
  <c r="C26" i="16"/>
  <c r="A75" i="1"/>
  <c r="A74" i="1"/>
  <c r="A73" i="1"/>
  <c r="A72" i="1"/>
  <c r="A71" i="1"/>
  <c r="A70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42" i="1"/>
  <c r="G42" i="1"/>
  <c r="H42" i="1"/>
  <c r="I42" i="1"/>
  <c r="J42" i="1"/>
  <c r="K42" i="1"/>
  <c r="A42" i="1"/>
  <c r="A67" i="16"/>
  <c r="C67" i="16"/>
  <c r="A68" i="16"/>
  <c r="C68" i="16"/>
  <c r="A69" i="16"/>
  <c r="C69" i="16"/>
  <c r="A70" i="16"/>
  <c r="C70" i="16"/>
  <c r="A71" i="16"/>
  <c r="C71" i="16"/>
  <c r="A72" i="16"/>
  <c r="C72" i="16"/>
  <c r="A73" i="16"/>
  <c r="C73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1" i="16"/>
  <c r="A41" i="16"/>
  <c r="C40" i="16"/>
  <c r="A40" i="16"/>
  <c r="C47" i="16"/>
  <c r="A47" i="16"/>
  <c r="C46" i="16"/>
  <c r="A46" i="16"/>
  <c r="C39" i="16"/>
  <c r="A39" i="16"/>
  <c r="C38" i="16"/>
  <c r="A38" i="16"/>
  <c r="C45" i="16"/>
  <c r="A45" i="16"/>
  <c r="C44" i="16"/>
  <c r="A44" i="16"/>
  <c r="C33" i="16"/>
  <c r="A33" i="16"/>
  <c r="C32" i="16"/>
  <c r="A32" i="16"/>
  <c r="C31" i="16"/>
  <c r="A31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4" i="16" l="1"/>
  <c r="F44" i="1"/>
  <c r="G44" i="1"/>
  <c r="H44" i="1"/>
  <c r="I44" i="1"/>
  <c r="J44" i="1"/>
  <c r="K44" i="1"/>
  <c r="A44" i="1"/>
  <c r="F25" i="1" l="1"/>
  <c r="G25" i="1"/>
  <c r="H25" i="1"/>
  <c r="I25" i="1"/>
  <c r="J25" i="1"/>
  <c r="K25" i="1"/>
  <c r="F65" i="1"/>
  <c r="G65" i="1"/>
  <c r="H65" i="1"/>
  <c r="I65" i="1"/>
  <c r="J65" i="1"/>
  <c r="K65" i="1"/>
  <c r="F26" i="1"/>
  <c r="G26" i="1"/>
  <c r="H26" i="1"/>
  <c r="I26" i="1"/>
  <c r="J26" i="1"/>
  <c r="K26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27" i="1"/>
  <c r="G27" i="1"/>
  <c r="H27" i="1"/>
  <c r="I27" i="1"/>
  <c r="J27" i="1"/>
  <c r="K27" i="1"/>
  <c r="A25" i="1"/>
  <c r="A65" i="1"/>
  <c r="A26" i="1"/>
  <c r="A66" i="1"/>
  <c r="A67" i="1"/>
  <c r="A68" i="1"/>
  <c r="A69" i="1"/>
  <c r="A27" i="1"/>
  <c r="F64" i="1" l="1"/>
  <c r="G64" i="1"/>
  <c r="H64" i="1"/>
  <c r="I64" i="1"/>
  <c r="J64" i="1"/>
  <c r="K64" i="1"/>
  <c r="F24" i="1"/>
  <c r="G24" i="1"/>
  <c r="H24" i="1"/>
  <c r="I24" i="1"/>
  <c r="J24" i="1"/>
  <c r="K2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59" i="1"/>
  <c r="G59" i="1"/>
  <c r="H59" i="1"/>
  <c r="I59" i="1"/>
  <c r="J59" i="1"/>
  <c r="K59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64" i="1"/>
  <c r="A24" i="1"/>
  <c r="A63" i="1"/>
  <c r="A62" i="1"/>
  <c r="A61" i="1"/>
  <c r="A60" i="1"/>
  <c r="A23" i="1"/>
  <c r="A22" i="1"/>
  <c r="A21" i="1"/>
  <c r="A59" i="1"/>
  <c r="A20" i="1"/>
  <c r="A19" i="1"/>
  <c r="A18" i="1"/>
  <c r="A58" i="1"/>
  <c r="A57" i="1"/>
  <c r="A56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55" i="1"/>
  <c r="G55" i="1"/>
  <c r="H55" i="1"/>
  <c r="I55" i="1"/>
  <c r="J55" i="1"/>
  <c r="K55" i="1"/>
  <c r="A17" i="1"/>
  <c r="A16" i="1"/>
  <c r="A15" i="1"/>
  <c r="A55" i="1"/>
  <c r="A54" i="1" l="1"/>
  <c r="A53" i="1"/>
  <c r="A52" i="1"/>
  <c r="A14" i="1"/>
  <c r="A13" i="1"/>
  <c r="A12" i="1"/>
  <c r="A51" i="1"/>
  <c r="A11" i="1"/>
  <c r="A10" i="1"/>
  <c r="A9" i="1"/>
  <c r="A8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51" i="1"/>
  <c r="G51" i="1"/>
  <c r="H51" i="1"/>
  <c r="I51" i="1"/>
  <c r="J51" i="1"/>
  <c r="K51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50" i="1" l="1"/>
  <c r="G50" i="1"/>
  <c r="H50" i="1"/>
  <c r="I50" i="1"/>
  <c r="J50" i="1"/>
  <c r="K50" i="1"/>
  <c r="F7" i="1"/>
  <c r="G7" i="1"/>
  <c r="H7" i="1"/>
  <c r="I7" i="1"/>
  <c r="J7" i="1"/>
  <c r="K7" i="1"/>
  <c r="A50" i="1"/>
  <c r="A7" i="1"/>
  <c r="F6" i="1"/>
  <c r="G6" i="1"/>
  <c r="H6" i="1"/>
  <c r="I6" i="1"/>
  <c r="J6" i="1"/>
  <c r="K6" i="1"/>
  <c r="F41" i="1"/>
  <c r="G41" i="1"/>
  <c r="H41" i="1"/>
  <c r="I41" i="1"/>
  <c r="J41" i="1"/>
  <c r="K41" i="1"/>
  <c r="F47" i="1"/>
  <c r="G47" i="1"/>
  <c r="H47" i="1"/>
  <c r="I47" i="1"/>
  <c r="J47" i="1"/>
  <c r="K47" i="1"/>
  <c r="F43" i="1"/>
  <c r="G43" i="1"/>
  <c r="H43" i="1"/>
  <c r="I43" i="1"/>
  <c r="J43" i="1"/>
  <c r="K43" i="1"/>
  <c r="F33" i="1"/>
  <c r="G33" i="1"/>
  <c r="H33" i="1"/>
  <c r="I33" i="1"/>
  <c r="J33" i="1"/>
  <c r="K33" i="1"/>
  <c r="F32" i="1"/>
  <c r="G32" i="1"/>
  <c r="H32" i="1"/>
  <c r="I32" i="1"/>
  <c r="J32" i="1"/>
  <c r="K32" i="1"/>
  <c r="F48" i="1"/>
  <c r="G48" i="1"/>
  <c r="H48" i="1"/>
  <c r="I48" i="1"/>
  <c r="J48" i="1"/>
  <c r="K48" i="1"/>
  <c r="F49" i="1"/>
  <c r="G49" i="1"/>
  <c r="H49" i="1"/>
  <c r="I49" i="1"/>
  <c r="J49" i="1"/>
  <c r="K49" i="1"/>
  <c r="A49" i="1" l="1"/>
  <c r="A6" i="1"/>
  <c r="F46" i="1" l="1"/>
  <c r="G46" i="1"/>
  <c r="H46" i="1"/>
  <c r="I46" i="1"/>
  <c r="J46" i="1"/>
  <c r="K46" i="1"/>
  <c r="A48" i="1"/>
  <c r="A47" i="1"/>
  <c r="A46" i="1"/>
  <c r="F45" i="1" l="1"/>
  <c r="G45" i="1"/>
  <c r="H45" i="1"/>
  <c r="I45" i="1"/>
  <c r="J45" i="1"/>
  <c r="K45" i="1"/>
  <c r="A45" i="1"/>
  <c r="A43" i="1" l="1"/>
  <c r="A41" i="1" l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0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F35" i="1" l="1"/>
  <c r="G35" i="1"/>
  <c r="H35" i="1"/>
  <c r="I35" i="1"/>
  <c r="J35" i="1"/>
  <c r="K35" i="1"/>
  <c r="A35" i="1"/>
  <c r="F34" i="1" l="1"/>
  <c r="G34" i="1"/>
  <c r="H34" i="1"/>
  <c r="I34" i="1"/>
  <c r="J34" i="1"/>
  <c r="K34" i="1"/>
  <c r="A34" i="1" l="1"/>
  <c r="A33" i="1" l="1"/>
  <c r="D35" i="15" l="1"/>
  <c r="A32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<sst xmlns="http://schemas.openxmlformats.org/spreadsheetml/2006/main" count="13484" uniqueCount="2630">
  <si>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</si>
  <si>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</si>
  <si>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</si>
  <si>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</si>
  <si>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</si>
  <si>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</si>
  <si>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</si>
  <si>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</si>
  <si>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</si>
  <si>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</si>
  <si>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</si>
  <si>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</si>
  <si>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</si>
  <si>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</si>
  <si>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</si>
  <si>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</si>
  <si>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</si>
  <si>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</si>
  <si>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</si>
  <si>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</si>
  <si>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</si>
  <si>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</si>
  <si>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</si>
  <si>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</si>
  <si>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</si>
  <si>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</si>
  <si>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</si>
  <si>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</si>
  <si>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</si>
  <si>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</si>
  <si>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</si>
  <si>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</si>
  <si>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</si>
  <si>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</si>
  <si>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</si>
  <si>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</si>
  <si>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</si>
  <si>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</si>
  <si>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</si>
  <si>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</si>
  <si>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</si>
  <si>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</si>
  <si>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</si>
  <si>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</si>
  <si>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</si>
  <si>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</si>
  <si>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</si>
  <si>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</si>
  <si>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</si>
  <si>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</si>
  <si>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</si>
  <si>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</si>
  <si>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</si>
  <si>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</si>
  <si>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</si>
  <si>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</si>
  <si>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</si>
  <si>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</si>
  <si>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</si>
  <si>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</si>
  <si>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</si>
  <si>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</si>
  <si>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</si>
  <si>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</si>
  <si>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</si>
  <si>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</si>
  <si>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</si>
  <si>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</si>
  <si>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</si>
  <si>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</si>
  <si>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</si>
  <si>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</si>
  <si>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</si>
  <si>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</si>
  <si>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</si>
  <si>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</si>
  <si>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</si>
  <si>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</si>
  <si>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</si>
  <si>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</si>
  <si>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</si>
  <si>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</si>
  <si>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</si>
  <si>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</si>
  <si>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</si>
  <si>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</si>
  <si>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</si>
  <si>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</si>
  <si>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</si>
  <si>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</si>
  <si>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</si>
  <si>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</si>
  <si>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</si>
  <si>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</si>
  <si>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</si>
  <si>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</si>
  <si>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</si>
  <si>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</si>
  <si>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</si>
  <si>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</si>
  <si>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</si>
  <si>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</si>
  <si>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</si>
  <si>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</si>
  <si>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</si>
  <si>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</si>
  <si>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</si>
  <si>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</si>
  <si>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</si>
  <si>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</si>
  <si>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</si>
  <si>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</si>
  <si>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</si>
  <si>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</si>
  <si>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</si>
  <si>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</si>
  <si>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</si>
  <si>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</si>
  <si>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</si>
  <si>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</si>
  <si>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</si>
  <si>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</si>
  <si>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</si>
  <si>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</si>
  <si>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</si>
  <si>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</si>
  <si>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</si>
  <si>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</si>
  <si>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</si>
  <si>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</si>
  <si>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</si>
  <si>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</si>
  <si>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</si>
  <si>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</si>
  <si>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</si>
  <si>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</si>
  <si>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</si>
  <si>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</si>
  <si>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</si>
  <si>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</si>
  <si>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</si>
  <si>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</si>
  <si>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</si>
  <si>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</si>
  <si>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</si>
  <si>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</si>
  <si>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</si>
  <si>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</si>
  <si>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</si>
  <si>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</si>
  <si>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</si>
  <si>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</si>
  <si>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</si>
  <si>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</si>
  <si>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</si>
  <si>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</si>
  <si>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</si>
  <si>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</si>
  <si>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</si>
  <si>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</si>
  <si>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</si>
  <si>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</si>
  <si>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</si>
  <si>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</si>
  <si>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</si>
  <si>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</si>
  <si>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</si>
  <si>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</si>
  <si>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</si>
  <si>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</si>
  <si>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</si>
  <si>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</si>
  <si>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</si>
  <si>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</si>
  <si>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</si>
  <si>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</si>
  <si>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</si>
  <si>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</si>
  <si>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</si>
  <si>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</si>
  <si>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</si>
  <si>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</si>
  <si>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</si>
  <si>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</si>
  <si>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</si>
  <si>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</si>
  <si>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</si>
  <si>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</si>
  <si>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</si>
  <si>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</si>
  <si>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</si>
  <si>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</si>
  <si>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</si>
  <si>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</si>
  <si>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</si>
  <si>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</si>
  <si>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</si>
  <si>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</si>
  <si>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</si>
  <si>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</si>
  <si>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</si>
  <si>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</si>
  <si>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</si>
  <si>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</si>
  <si>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</si>
  <si>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</si>
  <si>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</si>
  <si>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</si>
  <si>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</si>
  <si>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</si>
  <si>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</si>
  <si>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</si>
  <si>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</si>
  <si>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</si>
  <si>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</si>
  <si>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</si>
  <si>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</si>
  <si>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</si>
  <si>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</si>
  <si>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</si>
  <si>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</si>
  <si>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</si>
  <si>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</si>
  <si>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</si>
  <si>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</si>
  <si>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</si>
  <si>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</si>
  <si>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</si>
  <si>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</si>
  <si>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</si>
  <si>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</si>
  <si>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</si>
  <si>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</si>
  <si>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</si>
  <si>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</si>
  <si>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</si>
  <si>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</si>
  <si>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</si>
  <si>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</si>
  <si>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</si>
  <si>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</si>
  <si>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</si>
  <si>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</si>
  <si>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</si>
  <si>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</si>
  <si>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</si>
  <si>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</si>
  <si>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</si>
  <si>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</si>
  <si>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</si>
  <si>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</si>
  <si>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</si>
  <si>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</si>
  <si>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</si>
  <si>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</si>
  <si>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</si>
  <si>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</si>
  <si>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</si>
  <si>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</si>
  <si>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</si>
  <si>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</si>
  <si>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</si>
  <si>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</si>
  <si>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</si>
  <si>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</si>
  <si>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</si>
  <si>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</si>
  <si>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</si>
  <si>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</si>
  <si>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</si>
  <si>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</si>
  <si>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</si>
  <si>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</si>
  <si>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</si>
  <si>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</si>
  <si>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</si>
  <si>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</si>
  <si>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</si>
  <si>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</si>
  <si>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</si>
  <si>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</si>
  <si>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</si>
  <si>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</si>
  <si>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</si>
  <si>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</si>
  <si>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</si>
  <si>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</si>
  <si>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</si>
  <si>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</si>
  <si>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</si>
  <si>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</si>
  <si>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</si>
  <si>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</si>
  <si>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</si>
  <si>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</si>
  <si>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</si>
  <si>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</si>
  <si>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</si>
  <si>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</si>
  <si>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</si>
  <si>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</si>
  <si>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</si>
  <si>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</si>
  <si>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</si>
  <si>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</si>
  <si>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</si>
  <si>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</si>
  <si>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</si>
  <si>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</si>
  <si>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</si>
  <si>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</si>
  <si>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</si>
  <si>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</si>
  <si>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</si>
  <si>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</si>
  <si>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</si>
  <si>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</si>
  <si>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</si>
  <si>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</si>
  <si>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</si>
  <si>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</si>
  <si>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</si>
  <si>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</si>
  <si>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</si>
  <si>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</si>
  <si>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</si>
  <si>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</si>
  <si>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</si>
  <si>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</si>
  <si>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</si>
  <si>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</si>
  <si>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</si>
  <si>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</si>
  <si>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</si>
  <si>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</si>
  <si>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</si>
  <si>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</si>
  <si>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</si>
  <si>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</si>
  <si>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</si>
  <si>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</si>
  <si>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</si>
  <si>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</si>
  <si>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</si>
  <si>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</si>
  <si>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</si>
  <si>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</si>
  <si>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</si>
  <si>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</si>
  <si>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</si>
  <si>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</si>
  <si>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</si>
  <si>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</si>
  <si>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</si>
  <si>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</si>
  <si>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</si>
  <si>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</si>
  <si>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</si>
  <si>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</si>
  <si>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</si>
  <si>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</si>
  <si>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</si>
  <si>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</si>
  <si>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</si>
  <si>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</si>
  <si>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</si>
  <si>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</si>
  <si>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</si>
  <si>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</si>
  <si>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</si>
  <si>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</si>
  <si>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</si>
  <si>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</si>
  <si>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</si>
  <si>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</si>
  <si>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</si>
  <si>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</si>
  <si>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</si>
  <si>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</si>
  <si>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</si>
  <si>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</si>
  <si>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</si>
  <si>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</si>
  <si>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</si>
  <si>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</si>
  <si>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</si>
  <si>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</si>
  <si>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</si>
  <si>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</si>
  <si>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</si>
  <si>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</si>
  <si>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</si>
  <si>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</si>
  <si>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</si>
  <si>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</si>
  <si>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</si>
  <si>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</si>
  <si>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</si>
  <si>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</si>
  <si>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</si>
  <si>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</si>
  <si>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</si>
  <si>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</si>
  <si>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</si>
  <si>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</si>
  <si>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</si>
  <si>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</si>
  <si>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</si>
  <si>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</si>
  <si>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</si>
  <si>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</si>
  <si>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</si>
  <si>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</si>
  <si>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</si>
  <si>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</si>
  <si>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</si>
  <si>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</si>
  <si>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</si>
  <si>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</si>
  <si>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</si>
  <si>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</si>
  <si>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</si>
  <si>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</si>
  <si>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</si>
  <si>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</si>
  <si>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</si>
  <si>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</si>
  <si>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</si>
  <si>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</si>
  <si>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</si>
  <si>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</si>
  <si>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</si>
  <si>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</si>
  <si>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</si>
  <si>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</si>
  <si>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</si>
  <si>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</si>
  <si>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</si>
  <si>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</si>
  <si>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</si>
  <si>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</si>
  <si>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</si>
  <si>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</si>
  <si>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</si>
  <si>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</si>
  <si>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</si>
  <si>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</si>
  <si>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</si>
  <si>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</si>
  <si>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</si>
  <si>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</si>
  <si>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</si>
  <si>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</si>
  <si>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</si>
  <si>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</si>
  <si>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</si>
  <si>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</si>
  <si>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</si>
  <si>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</si>
  <si>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</si>
  <si>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</si>
  <si>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</si>
  <si>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</si>
  <si>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</si>
  <si>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</si>
  <si>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</si>
  <si>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</si>
  <si>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</si>
  <si>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</si>
  <si>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</si>
  <si>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</si>
  <si>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</si>
  <si>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</si>
  <si>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</si>
  <si>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</si>
  <si>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</si>
  <si>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</si>
  <si>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</si>
  <si>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</si>
  <si>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</si>
  <si>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</si>
  <si>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</si>
  <si>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</si>
  <si>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</si>
  <si>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</si>
  <si>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</si>
  <si>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</si>
  <si>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</si>
  <si>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</si>
  <si>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</si>
  <si>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</si>
  <si>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</si>
  <si>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</si>
  <si>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</si>
  <si>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</si>
  <si>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</si>
  <si>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</si>
  <si>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</si>
  <si>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</si>
  <si>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</si>
  <si>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</si>
  <si>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</si>
  <si>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</si>
  <si>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</si>
  <si>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</si>
  <si>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</si>
  <si>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</si>
  <si>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</si>
  <si>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</si>
  <si>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</si>
  <si>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</si>
  <si>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</si>
  <si>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</si>
  <si>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</si>
  <si>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</si>
  <si>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</si>
  <si>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</si>
  <si>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</si>
  <si>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</si>
  <si>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</si>
  <si>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</si>
  <si>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</si>
  <si>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</si>
  <si>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</si>
  <si>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</si>
  <si>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</si>
  <si>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</si>
  <si>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</si>
  <si>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</si>
  <si>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</si>
  <si>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</si>
  <si>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</si>
  <si>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</si>
  <si>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</si>
  <si>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</si>
  <si>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</si>
  <si>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</si>
  <si>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</si>
  <si>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</si>
  <si>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</si>
  <si>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</si>
  <si>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</si>
  <si>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</si>
  <si>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</si>
  <si>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</si>
  <si>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</si>
  <si>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</si>
  <si>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</si>
  <si>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</si>
  <si>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</si>
  <si>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</si>
  <si>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</si>
  <si>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</si>
  <si>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</si>
  <si>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</si>
  <si>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</si>
  <si>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</si>
  <si>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</si>
  <si>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</si>
  <si>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</si>
  <si>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</si>
  <si>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</si>
  <si>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</si>
  <si>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</si>
  <si>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</si>
  <si>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</si>
  <si>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</si>
  <si>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</si>
  <si>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</si>
  <si>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</si>
  <si>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</si>
  <si>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</si>
  <si>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</si>
  <si>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</si>
  <si>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</si>
  <si>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</si>
  <si>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</si>
  <si>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</si>
  <si>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</si>
  <si>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</si>
  <si>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</si>
  <si>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</si>
  <si>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</si>
  <si>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</si>
  <si>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</si>
  <si>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</si>
  <si>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</si>
  <si>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</si>
  <si>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</si>
  <si>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</si>
  <si>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</si>
  <si>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</si>
  <si>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</si>
  <si>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</si>
  <si>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</si>
  <si>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</si>
  <si>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</si>
  <si>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</si>
  <si>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</si>
  <si>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</si>
  <si>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</si>
  <si>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</si>
  <si>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</si>
  <si>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</si>
  <si>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</si>
  <si>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</si>
  <si>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</si>
  <si>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</si>
  <si>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</si>
  <si>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</si>
  <si>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</si>
  <si>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</si>
  <si>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</si>
  <si>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</si>
  <si>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</si>
  <si>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</si>
  <si>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</si>
  <si>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</si>
  <si>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</si>
  <si>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</si>
  <si>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</si>
  <si>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</si>
  <si>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</si>
  <si>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</si>
  <si>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</si>
  <si>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</si>
  <si>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</si>
  <si>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</si>
  <si>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</si>
  <si>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</si>
  <si>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</si>
  <si>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</si>
  <si>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</si>
  <si>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</si>
  <si>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</si>
  <si>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</si>
  <si>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</si>
  <si>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</si>
  <si>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</si>
  <si>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</si>
  <si>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</si>
  <si>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</si>
  <si>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</si>
  <si>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</si>
  <si>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</si>
  <si>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</si>
  <si>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</si>
  <si>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</si>
  <si>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</si>
  <si>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</si>
  <si>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</si>
  <si>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</si>
  <si>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</si>
  <si>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</si>
  <si>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</si>
  <si>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</si>
  <si>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</si>
  <si>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</si>
  <si>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</si>
  <si>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</si>
  <si>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</si>
  <si>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</si>
  <si>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</si>
  <si>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</si>
  <si>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</si>
  <si>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</si>
  <si>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</si>
  <si>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</si>
  <si>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</si>
  <si>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</si>
  <si>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</si>
  <si>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</si>
  <si>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</si>
  <si>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</si>
  <si>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</si>
  <si>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</si>
  <si>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</si>
  <si>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</si>
  <si>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</si>
  <si>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</si>
  <si>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</si>
  <si>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</si>
  <si>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</si>
  <si>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</si>
  <si>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</si>
  <si>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</si>
  <si>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</si>
  <si>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</si>
  <si>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</si>
  <si>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</si>
  <si>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</si>
  <si>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</si>
  <si>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</si>
  <si>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</si>
  <si>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</si>
  <si>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</si>
  <si>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</si>
  <si>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</si>
  <si>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</si>
  <si>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</si>
  <si>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</si>
  <si>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</si>
  <si>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</si>
  <si>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</si>
  <si>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</si>
  <si>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</si>
  <si>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</si>
  <si>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</si>
  <si>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</si>
  <si>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</si>
  <si>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</si>
  <si>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</si>
  <si>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</si>
  <si>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</si>
  <si>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</si>
  <si>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</si>
  <si>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</si>
  <si>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</si>
  <si>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</si>
  <si>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</si>
  <si>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</si>
  <si>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</si>
  <si>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</si>
  <si>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</si>
  <si>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</si>
  <si>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</si>
  <si>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</si>
  <si>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</si>
  <si>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</si>
  <si>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</si>
  <si>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</si>
  <si>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</si>
  <si>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</si>
  <si>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</si>
  <si>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</si>
  <si>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</si>
  <si>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</si>
  <si>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</si>
  <si>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</si>
  <si>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</si>
  <si>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</si>
  <si>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</si>
  <si>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</si>
  <si>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</si>
  <si>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</si>
  <si>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</si>
  <si>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</si>
  <si>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</si>
  <si>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</si>
  <si>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</si>
  <si>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</si>
  <si>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</si>
  <si>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</si>
  <si>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</si>
  <si>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</si>
  <si>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</si>
  <si>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</si>
  <si>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</si>
  <si>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</si>
  <si>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</si>
  <si>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</si>
  <si>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</si>
  <si>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</si>
  <si>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</si>
  <si>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</si>
  <si>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</si>
  <si>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</si>
  <si>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</si>
  <si>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</si>
  <si>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</si>
  <si>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</si>
  <si>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</si>
  <si>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</si>
  <si>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</si>
  <si>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</si>
  <si>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</si>
  <si>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</si>
  <si>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</si>
  <si>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</si>
  <si>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</si>
  <si>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</si>
  <si>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</si>
  <si>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</si>
  <si>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</si>
  <si>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</si>
  <si>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</si>
  <si>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</si>
  <si>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</si>
  <si>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</si>
  <si>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</si>
  <si>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</si>
  <si>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</si>
  <si>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</si>
  <si>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</si>
  <si>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</si>
  <si>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</si>
  <si>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</si>
  <si>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</si>
  <si>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</si>
  <si>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</si>
  <si>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</si>
  <si>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</si>
  <si>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</si>
  <si>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</si>
  <si>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</si>
  <si>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</si>
  <si>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</si>
  <si>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</si>
  <si>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</si>
  <si>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</si>
  <si>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</si>
  <si>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</si>
  <si>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</si>
  <si>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</si>
  <si>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</si>
  <si>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</si>
  <si>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</si>
  <si>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</si>
  <si>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</si>
  <si>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</si>
  <si>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</si>
  <si>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</si>
  <si>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</si>
  <si>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</si>
  <si>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</si>
  <si>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</si>
  <si>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</si>
  <si>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</si>
  <si>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</si>
  <si>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</si>
  <si>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</si>
  <si>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</si>
  <si>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</si>
  <si>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</si>
  <si>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</si>
  <si>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</si>
  <si>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</si>
  <si>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</si>
  <si>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</si>
  <si>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</si>
  <si>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</si>
  <si>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</si>
  <si>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</si>
  <si>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</si>
  <si>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</si>
  <si>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</si>
  <si>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</si>
  <si>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</si>
  <si>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</si>
  <si>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</si>
  <si>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</si>
  <si>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</si>
  <si>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</si>
  <si>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</si>
  <si>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</si>
  <si>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</si>
  <si>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</si>
  <si>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</si>
  <si>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</si>
  <si>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</si>
  <si>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</si>
  <si>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</si>
  <si>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</si>
  <si>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</si>
  <si>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</si>
  <si>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</si>
  <si>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</si>
  <si>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</si>
  <si>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</si>
  <si>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</si>
  <si>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</si>
  <si>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</si>
  <si>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</si>
  <si>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</si>
  <si>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</si>
  <si>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</si>
  <si>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</si>
  <si>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</si>
  <si>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</si>
  <si>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</si>
  <si>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</si>
  <si>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</si>
  <si>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</si>
  <si>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</si>
  <si>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</si>
  <si>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</si>
  <si>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</si>
  <si>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</si>
  <si>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</si>
  <si>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</si>
  <si>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</si>
  <si>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</si>
  <si>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</si>
  <si>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</si>
  <si>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</si>
  <si>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</si>
  <si>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</si>
  <si>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</si>
  <si>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</si>
  <si>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</si>
  <si>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</si>
  <si>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</si>
  <si>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</si>
  <si>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</si>
  <si>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</si>
  <si>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</si>
  <si>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</si>
  <si>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</si>
  <si>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</si>
  <si>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</si>
  <si>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</si>
  <si>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</si>
  <si>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</si>
  <si>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</si>
  <si>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</si>
  <si>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</si>
  <si>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</si>
  <si>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</si>
  <si>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</si>
  <si>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</si>
  <si>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</si>
  <si>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</si>
  <si>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</si>
  <si>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</si>
  <si>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</si>
  <si>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</si>
  <si>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</si>
  <si>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</si>
  <si>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</si>
  <si>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</si>
  <si>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</si>
  <si>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</si>
  <si>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</si>
  <si>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</si>
  <si>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</si>
  <si>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</si>
  <si>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</si>
  <si>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</si>
  <si>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</si>
  <si>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</si>
  <si>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</si>
  <si>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</si>
  <si>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</si>
  <si>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</si>
  <si>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</si>
  <si>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</si>
  <si>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</si>
  <si>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</si>
  <si>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</si>
  <si>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</si>
  <si>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</si>
  <si>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</si>
  <si>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</si>
  <si>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</si>
  <si>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</si>
  <si>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</si>
  <si>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</si>
  <si>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</si>
  <si>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</si>
  <si>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</si>
  <si>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</si>
  <si>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</si>
  <si>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</si>
  <si>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</si>
  <si>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</si>
  <si>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</si>
  <si>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</si>
  <si>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</si>
  <si>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</si>
  <si>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</si>
  <si>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</si>
  <si>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</si>
  <si>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</si>
  <si>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</si>
  <si>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</si>
  <si>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</si>
  <si>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</si>
  <si>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</si>
  <si>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</si>
  <si>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</si>
  <si>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</si>
  <si>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</si>
  <si>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</si>
  <si>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</si>
  <si>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</si>
  <si>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</si>
  <si>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</si>
  <si>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</si>
  <si>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</si>
  <si>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</si>
  <si>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</si>
  <si>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</si>
  <si>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</si>
  <si>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</si>
  <si>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</si>
  <si>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</si>
  <si>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</si>
  <si>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</si>
  <si>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</si>
  <si>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</si>
  <si>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</si>
  <si>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</si>
  <si>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</si>
  <si>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</si>
  <si>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</si>
  <si>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</si>
  <si>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</si>
  <si>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</si>
  <si>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</si>
  <si>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</si>
  <si>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</si>
  <si>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</si>
  <si>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</si>
  <si>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</si>
  <si>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</si>
  <si>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</si>
  <si>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</si>
  <si>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</si>
  <si>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</si>
  <si>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</si>
  <si>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</si>
  <si>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</si>
  <si>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</si>
  <si>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</si>
  <si>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</si>
  <si>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</si>
  <si>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</si>
  <si>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</si>
  <si>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</si>
  <si>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</si>
  <si>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</si>
  <si>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</si>
  <si>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</si>
  <si>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</si>
  <si>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</si>
  <si>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</si>
  <si>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</si>
  <si>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</si>
  <si>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</si>
  <si>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</si>
  <si>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</si>
  <si>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</si>
  <si>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</si>
  <si>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</si>
  <si>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</si>
  <si>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</si>
  <si>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</si>
  <si>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</si>
  <si>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</si>
  <si>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</si>
  <si>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</si>
  <si>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</si>
  <si>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</si>
  <si>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</si>
  <si>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</si>
  <si>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</si>
  <si>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</si>
  <si>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</si>
  <si>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</si>
  <si>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</si>
  <si>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</si>
  <si>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</si>
  <si>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</si>
  <si>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</si>
  <si>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</si>
  <si>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</si>
  <si>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</si>
  <si>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</si>
  <si>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</si>
  <si>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</si>
  <si>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</si>
  <si>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</si>
  <si>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</si>
  <si>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</si>
  <si>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</si>
  <si>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</si>
  <si>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</si>
  <si>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</si>
  <si>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</si>
  <si>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</si>
  <si>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</si>
  <si>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</si>
  <si>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</si>
  <si>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</si>
  <si>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</si>
  <si>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</si>
  <si>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</si>
  <si>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</si>
  <si>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</si>
  <si>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</si>
  <si>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</si>
  <si>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</si>
  <si>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</si>
  <si>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</si>
  <si>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</si>
  <si>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</si>
  <si>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</si>
  <si>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</si>
  <si>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</si>
  <si>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</si>
  <si>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</si>
  <si>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</si>
  <si>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</si>
  <si>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</si>
  <si>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</si>
  <si>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</si>
  <si>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</si>
  <si>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</si>
  <si>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</si>
  <si>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</si>
  <si>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</si>
  <si>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</si>
  <si>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</si>
  <si>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</si>
  <si>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</si>
  <si>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</si>
  <si>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</si>
  <si>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</si>
  <si>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</si>
  <si>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</si>
  <si>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</si>
  <si>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</si>
  <si>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</si>
  <si>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</si>
  <si>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</si>
  <si>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</si>
  <si>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</si>
  <si>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</si>
  <si>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</si>
  <si>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</si>
  <si>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</si>
  <si>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</si>
  <si>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</si>
  <si>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</si>
  <si>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</si>
  <si>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</si>
  <si>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</si>
  <si>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</si>
  <si>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</si>
  <si>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</si>
  <si>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</si>
  <si>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</si>
  <si>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</si>
  <si>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</si>
  <si>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</si>
  <si>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</si>
  <si>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</si>
  <si>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</si>
  <si>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</si>
  <si>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</si>
  <si>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</si>
  <si>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</si>
  <si>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</si>
  <si>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</si>
  <si>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</si>
  <si>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</si>
  <si>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</si>
  <si>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</si>
  <si>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</si>
  <si>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</si>
  <si>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</si>
  <si>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</si>
  <si>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</si>
  <si>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</si>
  <si>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</si>
  <si>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</si>
  <si>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</si>
  <si>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</si>
  <si>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</si>
  <si>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</si>
  <si>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</si>
  <si>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</si>
  <si>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</si>
  <si>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</si>
  <si>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</si>
  <si>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</si>
  <si>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</si>
  <si>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</si>
  <si>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</si>
  <si>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</si>
  <si>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</si>
  <si>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</si>
  <si>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</si>
  <si>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</si>
  <si>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</si>
  <si>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</si>
  <si>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</si>
  <si>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</si>
  <si>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</si>
  <si>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</si>
  <si>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</si>
  <si>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</si>
  <si>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</si>
  <si>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</si>
  <si>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</si>
  <si>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</si>
  <si>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</si>
  <si>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</si>
  <si>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</si>
  <si>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</si>
  <si>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</si>
  <si>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</si>
  <si>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</si>
  <si>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</si>
  <si>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</si>
  <si>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</si>
  <si>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</si>
  <si>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</si>
  <si>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</si>
  <si>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</si>
  <si>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</si>
  <si>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</si>
  <si>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</si>
  <si>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</si>
  <si>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</si>
  <si>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</si>
  <si>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</si>
  <si>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</si>
  <si>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</si>
  <si>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</si>
  <si>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</si>
  <si>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</si>
  <si>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</si>
  <si>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</si>
  <si>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</si>
  <si>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</si>
  <si>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</si>
  <si>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</si>
  <si>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</si>
  <si>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</si>
  <si>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</si>
  <si>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</si>
  <si>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</si>
  <si>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</si>
  <si>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</si>
  <si>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</si>
  <si>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</si>
  <si>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</si>
  <si>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</si>
  <si>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</si>
  <si>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</si>
  <si>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</si>
  <si>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</si>
  <si>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</si>
  <si>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</si>
  <si>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</si>
  <si>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</si>
  <si>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</si>
  <si>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</si>
  <si>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</si>
  <si>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</si>
  <si>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</si>
  <si>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</si>
  <si>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</si>
  <si>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</si>
  <si>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</si>
  <si>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</si>
  <si>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</si>
  <si>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</si>
  <si>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</si>
  <si>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</si>
  <si>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</si>
  <si>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</si>
  <si>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</si>
  <si>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</si>
  <si>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</si>
  <si>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</si>
  <si>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</si>
  <si>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</si>
  <si>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</si>
  <si>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</si>
  <si>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</si>
  <si>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</si>
  <si>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</si>
  <si>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</si>
  <si>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</si>
  <si>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</si>
  <si>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</si>
  <si>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</si>
  <si>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</si>
  <si>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</si>
  <si>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</si>
  <si>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</si>
  <si>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</si>
  <si>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</si>
  <si>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</si>
  <si>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</si>
  <si>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</si>
  <si>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</si>
  <si>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</si>
  <si>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</si>
  <si>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</si>
  <si>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</si>
  <si>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</si>
  <si>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</si>
  <si>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</si>
  <si>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</si>
  <si>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</si>
  <si>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</si>
  <si>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</si>
  <si>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</si>
  <si>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</si>
  <si>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</si>
  <si>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</si>
  <si>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</si>
  <si>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</si>
  <si>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</si>
  <si>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</si>
  <si>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</si>
  <si>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</si>
  <si>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</si>
  <si>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</si>
  <si>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</si>
  <si>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</si>
  <si>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</si>
  <si>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</si>
  <si>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</si>
  <si>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</si>
  <si>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</si>
  <si>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</si>
  <si>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</si>
  <si>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</si>
  <si>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</si>
  <si>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</si>
  <si>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</si>
  <si>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</si>
  <si>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</si>
  <si>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</si>
  <si>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</si>
  <si>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</si>
  <si>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</si>
  <si>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</si>
  <si>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</si>
  <si>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</si>
  <si>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</si>
  <si>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</si>
  <si>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</si>
  <si>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</si>
  <si>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</si>
  <si>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</si>
  <si>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</si>
  <si>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</si>
  <si>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</si>
  <si>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</si>
  <si>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</si>
  <si>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</si>
  <si>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</si>
  <si>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</si>
  <si>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</si>
  <si>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</si>
  <si>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</si>
  <si>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</si>
  <si>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</si>
  <si>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</si>
  <si>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</si>
  <si>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</si>
  <si>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</si>
  <si>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</si>
  <si>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</si>
  <si>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</si>
  <si>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</si>
  <si>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</si>
  <si>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</si>
  <si>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</si>
  <si>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</si>
  <si>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</si>
  <si>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</si>
  <si>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</si>
  <si>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</si>
  <si>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</si>
  <si>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</si>
  <si>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</si>
  <si>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</si>
  <si>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</si>
  <si>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</si>
  <si>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</si>
  <si>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</si>
  <si>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</si>
  <si>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</si>
  <si>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</si>
  <si>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</si>
  <si>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</si>
  <si>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</si>
  <si>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</si>
  <si>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</si>
  <si>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</si>
  <si>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</si>
  <si>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</si>
  <si>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</si>
  <si>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</si>
  <si>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</si>
  <si>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</si>
  <si>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</si>
  <si>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</si>
  <si>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</si>
  <si>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</si>
  <si>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</si>
  <si>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</si>
  <si>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</si>
  <si>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</si>
  <si>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</si>
  <si>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</si>
  <si>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</si>
  <si>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</si>
  <si>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</si>
  <si>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</si>
  <si>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</si>
  <si>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</si>
  <si>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</si>
  <si>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</si>
  <si>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</si>
  <si>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</si>
  <si>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</si>
  <si>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</si>
  <si>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</si>
  <si>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</si>
  <si>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</si>
  <si>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</si>
  <si>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</si>
  <si>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</si>
  <si>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</si>
  <si>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</si>
  <si>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</si>
  <si>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</si>
  <si>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</si>
  <si>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</si>
  <si>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</si>
  <si>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</si>
  <si>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</si>
  <si>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</si>
  <si>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</si>
  <si>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</si>
  <si>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</si>
  <si>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</si>
  <si>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</si>
  <si>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</si>
  <si>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</si>
  <si>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</si>
  <si>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</si>
  <si>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</si>
  <si>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</si>
  <si>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</si>
  <si>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</si>
  <si>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</si>
  <si>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</si>
  <si>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</si>
  <si>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</si>
  <si>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</si>
  <si>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</si>
  <si>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</si>
  <si>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</si>
  <si>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</si>
  <si>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</si>
  <si>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</si>
  <si>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</si>
  <si>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</si>
  <si>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</si>
  <si>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</si>
  <si>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</si>
  <si>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</si>
  <si>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</si>
  <si>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</si>
  <si>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</si>
  <si>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</si>
  <si>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</si>
  <si>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</si>
  <si>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</si>
  <si>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</si>
  <si>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</si>
  <si>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</si>
  <si>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</si>
  <si>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</si>
  <si>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</si>
  <si>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</si>
  <si>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</si>
  <si>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</si>
  <si>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</si>
  <si>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</si>
  <si>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</si>
  <si>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</si>
  <si>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</si>
  <si>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</si>
  <si>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</si>
  <si>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</si>
  <si>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</si>
  <si>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</si>
  <si>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</si>
  <si>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</si>
  <si>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</si>
  <si>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</si>
  <si>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</si>
  <si>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</si>
  <si>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</si>
  <si>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</si>
  <si>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</si>
  <si>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</si>
  <si>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</si>
  <si>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</si>
  <si>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</si>
  <si>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</si>
  <si>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</si>
  <si>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</si>
  <si>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</si>
  <si>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</si>
  <si>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</si>
  <si>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</si>
  <si>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</si>
  <si>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</si>
  <si>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</si>
  <si>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</si>
  <si>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</si>
  <si>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</si>
  <si>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</si>
  <si>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</si>
  <si>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</si>
  <si>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</si>
  <si>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</si>
  <si>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</si>
  <si>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</si>
  <si>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</si>
  <si>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</si>
  <si>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</si>
  <si>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</si>
  <si>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</si>
  <si>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</si>
  <si>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</si>
  <si>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</si>
  <si>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</si>
  <si>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</si>
  <si>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</si>
  <si>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</si>
  <si>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</si>
  <si>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</si>
  <si>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</si>
  <si>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</si>
  <si>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</si>
  <si>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</si>
  <si>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</si>
  <si>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</si>
  <si>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</si>
  <si>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</si>
  <si>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</si>
  <si>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</si>
  <si>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</si>
  <si>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</si>
  <si>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</si>
  <si>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</si>
  <si>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</si>
  <si>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</si>
  <si>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</si>
  <si>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</si>
  <si>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</si>
  <si>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</si>
  <si>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</si>
  <si>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</si>
  <si>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</si>
  <si>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</si>
  <si>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</si>
  <si>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</si>
  <si>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</si>
  <si>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</si>
  <si>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</si>
  <si>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</si>
  <si>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</si>
  <si>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</si>
  <si>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</si>
  <si>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</si>
  <si>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</si>
  <si>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</si>
  <si>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</si>
  <si>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</si>
  <si>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</si>
  <si>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</si>
  <si>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</si>
  <si>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</si>
  <si>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</si>
  <si>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</si>
  <si>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</si>
  <si>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</si>
  <si>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</si>
  <si>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</si>
  <si>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</si>
  <si>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</si>
  <si>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</si>
  <si>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</si>
  <si>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</si>
  <si>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</si>
  <si>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</si>
  <si>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</si>
  <si>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</si>
  <si>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</si>
  <si>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</si>
  <si>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</si>
  <si>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</si>
  <si>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</si>
  <si>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</si>
  <si>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</si>
  <si>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</si>
  <si>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</si>
  <si>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</si>
  <si>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</si>
  <si>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</si>
  <si>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</si>
  <si>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</si>
  <si>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</si>
  <si>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</si>
  <si>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</si>
  <si>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</si>
  <si>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</si>
  <si>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</si>
  <si>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</si>
  <si>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</si>
  <si>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</si>
  <si>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</si>
  <si>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</si>
  <si>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</si>
  <si>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</si>
  <si>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</si>
  <si>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</si>
  <si>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</si>
  <si>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</si>
  <si>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</si>
  <si>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</si>
  <si>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</si>
  <si>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</si>
  <si>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</si>
  <si>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</si>
  <si>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</si>
  <si>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</si>
  <si>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</si>
  <si>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</si>
  <si>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</si>
  <si>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</si>
  <si>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</si>
  <si>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</si>
  <si>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</si>
  <si>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</si>
  <si>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</si>
  <si>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</si>
  <si>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</si>
  <si>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</si>
  <si>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</si>
  <si>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</si>
  <si>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</si>
  <si>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</si>
  <si>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</si>
  <si>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</si>
  <si>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</si>
  <si>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</si>
  <si>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</si>
  <si>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</si>
  <si>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</si>
  <si>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</si>
  <si>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</si>
  <si>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</si>
  <si>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</si>
  <si>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</si>
  <si>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</si>
  <si>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</si>
  <si>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</si>
  <si>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</si>
  <si>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</si>
  <si>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</si>
  <si>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</si>
  <si>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</si>
  <si>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</si>
  <si>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</si>
  <si>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</si>
  <si>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</si>
  <si>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</si>
  <si>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</si>
  <si>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</si>
  <si>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</si>
  <si>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</si>
  <si>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</si>
  <si>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</si>
  <si>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</si>
  <si>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</si>
  <si>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</si>
  <si>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</si>
  <si>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</si>
  <si>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</si>
  <si>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</si>
  <si>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</si>
  <si>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</si>
  <si>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</si>
  <si>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</si>
  <si>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</si>
  <si>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</si>
  <si>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</si>
  <si>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</si>
  <si>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</si>
  <si>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</si>
  <si>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</si>
  <si>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</si>
  <si>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</si>
  <si>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</si>
  <si>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</si>
  <si>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</si>
  <si>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</si>
  <si>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</si>
  <si>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</si>
  <si>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</si>
  <si>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</si>
  <si>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</si>
  <si>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</si>
  <si>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</si>
  <si>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</si>
  <si>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</si>
  <si>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</si>
  <si>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</si>
  <si>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</si>
  <si>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</si>
  <si>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</si>
  <si>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</si>
  <si>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</si>
  <si>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</si>
  <si>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</si>
  <si>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</si>
  <si>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</si>
  <si>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</si>
  <si>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</si>
  <si>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</si>
  <si>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</si>
  <si>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</si>
  <si>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</si>
  <si>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</si>
  <si>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</si>
  <si>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</si>
  <si>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</si>
  <si>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</si>
  <si>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</si>
  <si>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</si>
  <si>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</si>
  <si>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</si>
  <si>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</si>
  <si>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</si>
  <si>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</si>
  <si>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</si>
  <si>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</si>
  <si>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</si>
  <si>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</si>
  <si>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</si>
  <si>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</si>
  <si>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</si>
  <si>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</si>
  <si>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</si>
  <si>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</si>
  <si>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</si>
  <si>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</si>
  <si>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</si>
  <si>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</si>
  <si>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</si>
  <si>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</si>
  <si>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</si>
  <si>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</si>
  <si>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</si>
  <si>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</si>
  <si>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</si>
  <si>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</si>
  <si>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</si>
  <si>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</si>
  <si>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</si>
  <si>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</si>
  <si>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</si>
  <si>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</si>
  <si>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</si>
  <si>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</si>
  <si>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</si>
  <si>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</si>
  <si>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</si>
  <si>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</si>
  <si>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</si>
  <si>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</si>
  <si>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</si>
  <si>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</si>
  <si>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</si>
  <si>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</si>
  <si>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</si>
  <si>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</si>
  <si>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</si>
  <si>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</si>
  <si>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</si>
  <si>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</si>
  <si>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</si>
  <si>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</si>
  <si>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</si>
  <si>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</si>
  <si>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</si>
  <si>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</si>
  <si>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</si>
  <si>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</si>
  <si>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</si>
  <si>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</si>
  <si>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</si>
  <si>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</si>
  <si>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</si>
  <si>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</si>
  <si>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</si>
  <si>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</si>
  <si>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</si>
  <si>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</si>
  <si>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</si>
  <si>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</si>
  <si>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</si>
  <si>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</si>
  <si>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</si>
  <si>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</si>
  <si>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</si>
  <si>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</si>
  <si>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</si>
  <si>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</si>
  <si>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</si>
  <si>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</si>
  <si>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</si>
  <si>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</si>
  <si>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</si>
  <si>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</si>
  <si>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</si>
  <si>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</si>
  <si>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</si>
  <si>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</si>
  <si>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</si>
  <si>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</si>
  <si>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</si>
  <si>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</si>
  <si>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</si>
  <si>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</si>
  <si>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</si>
  <si>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</si>
  <si>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</si>
  <si>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</si>
  <si>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</si>
  <si>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</si>
  <si>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</si>
  <si>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</si>
  <si>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</si>
  <si>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</si>
  <si>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</si>
  <si>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</si>
  <si>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</si>
  <si>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</si>
  <si>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</si>
  <si>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</si>
  <si>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</si>
  <si>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</si>
  <si>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</si>
  <si>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</si>
  <si>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</si>
  <si>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</si>
  <si>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</si>
  <si>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</si>
  <si>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</si>
  <si>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</si>
  <si>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</si>
  <si>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</si>
  <si>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</si>
  <si>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</si>
  <si>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</si>
  <si>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</si>
  <si>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</si>
  <si>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</si>
  <si>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</si>
  <si>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</si>
  <si>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</si>
  <si>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</si>
  <si>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</si>
  <si>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</si>
  <si>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</si>
  <si>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</si>
  <si>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</si>
  <si>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</si>
  <si>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</si>
  <si>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</si>
  <si>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</si>
  <si>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</si>
  <si>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</si>
  <si>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</si>
  <si>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</si>
  <si>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</si>
  <si>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</si>
  <si>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</si>
  <si>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</si>
  <si>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</si>
  <si>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</si>
  <si>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</si>
  <si>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</si>
  <si>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</si>
  <si>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</si>
  <si>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</si>
  <si>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</si>
  <si>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</si>
  <si>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</si>
  <si>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</si>
  <si>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</si>
  <si>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</si>
  <si>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</si>
  <si>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</si>
  <si>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</si>
  <si>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</si>
  <si>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</si>
  <si>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</si>
  <si>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</si>
  <si>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</si>
  <si>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</si>
  <si>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</si>
  <si>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</si>
  <si>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</si>
  <si>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</si>
  <si>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</si>
  <si>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</si>
  <si>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</si>
  <si>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</si>
  <si>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</si>
  <si>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</si>
  <si>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</si>
  <si>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</si>
  <si>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</si>
  <si>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</si>
  <si>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</si>
  <si>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</si>
  <si>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</si>
  <si>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</si>
  <si>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</si>
  <si>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</si>
  <si>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</si>
  <si>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</si>
  <si>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</si>
  <si>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</si>
  <si>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</si>
  <si>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</si>
  <si>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</si>
  <si>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</si>
  <si>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</si>
  <si>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</si>
  <si>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</si>
  <si>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</si>
  <si>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</si>
  <si>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</si>
  <si>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</si>
  <si>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</si>
  <si>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</si>
  <si>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</si>
  <si>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</si>
  <si>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</si>
  <si>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</si>
  <si>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</si>
  <si>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</si>
  <si>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</si>
  <si>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</si>
  <si>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</si>
  <si>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</si>
  <si>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</si>
  <si>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</si>
  <si>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</si>
  <si>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</si>
  <si>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</si>
  <si>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</si>
  <si>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</si>
  <si>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</si>
  <si>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</si>
  <si>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</si>
  <si>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</si>
  <si>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</si>
  <si>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</si>
  <si>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</si>
  <si>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</si>
  <si>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</si>
  <si>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</si>
  <si>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</si>
  <si>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</si>
  <si>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</si>
  <si>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</si>
  <si>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</si>
  <si>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</si>
  <si>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</si>
  <si>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</si>
  <si>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</si>
  <si>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</si>
  <si>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</si>
  <si>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</si>
  <si>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</si>
  <si>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</si>
  <si>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</si>
  <si>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</si>
  <si>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</si>
  <si>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</si>
  <si>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</si>
  <si>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</si>
  <si>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</si>
  <si>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</si>
  <si>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</si>
  <si>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</si>
  <si>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</si>
  <si>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</si>
  <si>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</si>
  <si>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</si>
  <si>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</si>
  <si>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</si>
  <si>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</si>
  <si>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</si>
  <si>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</si>
  <si>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</si>
  <si>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</si>
  <si>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</si>
  <si>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</si>
  <si>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</si>
  <si>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</si>
  <si>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</si>
  <si>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</si>
  <si>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</si>
  <si>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</si>
  <si>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</si>
  <si>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</si>
  <si>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</si>
  <si>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</si>
  <si>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</si>
  <si>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</si>
  <si>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</si>
  <si>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</si>
  <si>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</si>
  <si>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</si>
  <si>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</si>
  <si>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</si>
  <si>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</si>
  <si>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</si>
  <si>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</si>
  <si>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</si>
  <si>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</si>
  <si>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</si>
  <si>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</si>
  <si>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</si>
  <si>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</si>
  <si>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</si>
  <si>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</si>
  <si>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</si>
  <si>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</si>
  <si>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</si>
  <si>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</si>
  <si>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</si>
  <si>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</si>
  <si>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</si>
  <si>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</si>
  <si>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</si>
  <si>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</si>
  <si>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</si>
  <si>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</si>
  <si>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</si>
  <si>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</si>
  <si>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</si>
  <si>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</si>
  <si>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</si>
  <si>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</si>
  <si>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</si>
  <si>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</si>
  <si>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</si>
  <si>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</si>
  <si>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</si>
  <si>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</si>
  <si>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</si>
  <si>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</si>
  <si>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</si>
  <si>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</si>
  <si>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</si>
  <si>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</si>
  <si>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</si>
  <si>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</si>
  <si>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</si>
  <si>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</si>
  <si>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</si>
  <si>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</si>
  <si>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</si>
  <si>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</si>
  <si>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</si>
  <si>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</si>
  <si>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</si>
  <si>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</si>
  <si>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</si>
  <si>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</si>
  <si>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</si>
  <si>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</si>
  <si>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</si>
  <si>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</si>
  <si>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</si>
  <si>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</si>
  <si>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</si>
  <si>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</si>
  <si>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</si>
  <si>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</si>
  <si>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</si>
  <si>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</si>
  <si>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</si>
  <si>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</si>
  <si>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</si>
  <si>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</si>
  <si>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</si>
  <si>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</si>
  <si>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</si>
  <si>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</si>
  <si>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</si>
  <si>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</si>
  <si>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</si>
  <si>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</si>
  <si>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</si>
  <si>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</si>
  <si>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</si>
  <si>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</si>
  <si>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</si>
  <si>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</si>
  <si>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</si>
  <si>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</si>
  <si>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</si>
  <si>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</si>
  <si>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</si>
  <si>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</si>
  <si>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</si>
  <si>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</si>
  <si>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</si>
  <si>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</si>
  <si>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</si>
  <si>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</si>
  <si>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</si>
  <si>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</si>
  <si>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</si>
  <si>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</si>
  <si>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</si>
  <si>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</si>
  <si>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</si>
  <si>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</si>
  <si>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</si>
  <si>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</si>
  <si>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</si>
  <si>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</si>
  <si>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</si>
  <si>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</si>
  <si>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</si>
  <si>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</si>
  <si>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</si>
  <si>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</si>
  <si>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</si>
  <si>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</si>
  <si>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</si>
  <si>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</si>
  <si>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</si>
  <si>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</si>
  <si>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</si>
  <si>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</si>
  <si>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</si>
  <si>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</si>
  <si>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</si>
  <si>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</si>
  <si>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</si>
  <si>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</si>
  <si>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</si>
  <si>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</si>
  <si>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</si>
  <si>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</si>
  <si>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</si>
  <si>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</si>
  <si>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</si>
  <si>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</si>
  <si>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</si>
  <si>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</si>
  <si>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</si>
  <si>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</si>
  <si>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</si>
  <si>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</si>
  <si>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</si>
  <si>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</si>
  <si>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</si>
  <si>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</si>
  <si>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</si>
  <si>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</si>
  <si>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</si>
  <si>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</si>
  <si>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</si>
  <si>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</si>
  <si>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</si>
  <si>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</si>
  <si>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</si>
  <si>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</si>
  <si>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</si>
  <si>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</si>
  <si>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</si>
  <si>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</si>
  <si>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</si>
  <si>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</si>
  <si>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</si>
  <si>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</si>
  <si>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</si>
  <si>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</si>
  <si>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</si>
  <si>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</si>
  <si>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</si>
  <si>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</si>
  <si>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</si>
  <si>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</si>
  <si>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</si>
  <si>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</si>
  <si>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</si>
  <si>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</si>
  <si>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</si>
  <si>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</si>
  <si>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</si>
  <si>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</si>
  <si>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</si>
  <si>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</si>
  <si>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</si>
  <si>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</si>
  <si>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</si>
  <si>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</si>
  <si>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</si>
  <si>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</si>
  <si>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</si>
  <si>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</si>
  <si>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</si>
  <si>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</si>
  <si>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</si>
  <si>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</si>
  <si>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</si>
  <si>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</si>
  <si>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</si>
  <si>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</si>
  <si>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</si>
  <si>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</si>
  <si>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</si>
  <si>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</si>
  <si>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</si>
  <si>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</si>
  <si>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</si>
  <si>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</si>
  <si>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</si>
  <si>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</si>
  <si>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</si>
  <si>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</si>
  <si>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</si>
  <si>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</si>
  <si>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</si>
  <si>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</si>
  <si>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</si>
  <si>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</si>
  <si>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</si>
  <si>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</si>
  <si>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</si>
  <si>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</si>
  <si>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</si>
  <si>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</si>
  <si>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</si>
  <si>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</si>
  <si>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</si>
  <si>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</si>
  <si>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</si>
  <si>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</si>
  <si>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</si>
  <si>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</si>
  <si>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</si>
  <si>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</si>
  <si>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</si>
  <si>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</si>
  <si>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</si>
  <si>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</si>
  <si>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</si>
  <si>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</si>
  <si>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</si>
  <si>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</si>
  <si>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</si>
  <si>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</si>
  <si>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</si>
  <si>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</si>
  <si>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</si>
  <si>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</si>
  <si>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</si>
  <si>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</si>
  <si>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</si>
  <si>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</si>
  <si>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</si>
  <si>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</si>
  <si>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</si>
  <si>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</si>
  <si>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</si>
  <si>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</si>
  <si>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</si>
  <si>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</si>
  <si>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</si>
  <si>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</si>
  <si>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</si>
  <si>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</si>
  <si>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</si>
  <si>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</si>
  <si>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</si>
  <si>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</si>
  <si>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</si>
  <si>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</si>
  <si>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</si>
  <si>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</si>
  <si>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</si>
  <si>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</si>
  <si>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</si>
  <si>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</si>
  <si>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</si>
  <si>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</si>
  <si>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</si>
  <si>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</si>
  <si>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</si>
  <si>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</si>
  <si>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</si>
  <si>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</si>
  <si>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</si>
  <si>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</si>
  <si>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</si>
  <si>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</si>
  <si>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</si>
  <si>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</si>
  <si>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</si>
  <si>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</si>
  <si>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</si>
  <si>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</si>
  <si>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</si>
  <si>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</si>
  <si>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</si>
  <si>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</si>
  <si>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</si>
  <si>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</si>
  <si>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</si>
  <si>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</si>
  <si>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</si>
  <si>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</si>
  <si>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</si>
  <si>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</si>
  <si>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</si>
  <si>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</si>
  <si>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</si>
  <si>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</si>
  <si>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</si>
  <si>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</si>
  <si>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</si>
  <si>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</si>
  <si>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</si>
  <si>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</si>
  <si>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</si>
  <si>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</si>
  <si>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</si>
  <si>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</si>
  <si>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</si>
  <si>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</si>
  <si>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</si>
  <si>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</si>
  <si>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</si>
  <si>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</si>
  <si>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</si>
  <si>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</si>
  <si>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</si>
  <si>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</si>
  <si>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</si>
  <si>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</si>
  <si>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</si>
  <si>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</si>
  <si>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</si>
  <si>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</si>
  <si>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</si>
  <si>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</si>
  <si>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</si>
  <si>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</si>
  <si>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</si>
  <si>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</si>
  <si>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</si>
  <si>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</si>
  <si>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</si>
  <si>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</si>
  <si>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</si>
  <si>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</si>
  <si>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</si>
  <si>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</si>
  <si>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</si>
  <si>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</si>
  <si>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</si>
  <si>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</si>
  <si>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</si>
  <si>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</si>
  <si>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</si>
  <si>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</si>
  <si>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</si>
  <si>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</si>
  <si>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</si>
  <si>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</si>
  <si>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</si>
  <si>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</si>
  <si>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</si>
  <si>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</si>
  <si>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</si>
  <si>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</si>
  <si>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</si>
  <si>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</si>
  <si>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</si>
  <si>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</si>
  <si>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</si>
  <si>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</si>
  <si>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</si>
  <si>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</si>
  <si>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</si>
  <si>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</si>
  <si>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</si>
  <si>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</si>
  <si>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</si>
  <si>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</si>
  <si>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</si>
  <si>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</si>
  <si>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</si>
  <si>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</si>
  <si>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</si>
  <si>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</si>
  <si>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</si>
  <si>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</si>
  <si>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</si>
  <si>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</si>
  <si>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</si>
  <si>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</si>
  <si>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</si>
  <si>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</si>
  <si>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</si>
  <si>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</si>
  <si>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</si>
  <si>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</si>
  <si>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</si>
  <si>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</si>
  <si>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</si>
  <si>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</si>
  <si>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</si>
  <si>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</si>
  <si>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</si>
  <si>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</si>
  <si>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</si>
  <si>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</si>
  <si>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</si>
  <si>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</si>
  <si>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</si>
  <si>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</si>
  <si>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</si>
  <si>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</si>
  <si>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</si>
  <si>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</si>
  <si>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</si>
  <si>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</si>
  <si>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</si>
  <si>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</si>
  <si>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</si>
  <si>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</si>
  <si>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</si>
  <si>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</si>
  <si>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</si>
  <si>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</si>
  <si>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</si>
  <si>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</si>
  <si>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</si>
  <si>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</si>
  <si>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</si>
  <si>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</si>
  <si>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</si>
  <si>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</si>
  <si>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</si>
  <si>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</si>
  <si>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</si>
  <si>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</si>
  <si>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</si>
  <si>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</si>
  <si>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</si>
  <si>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</si>
  <si>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</si>
  <si>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</si>
  <si>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</si>
  <si>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</si>
  <si>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</si>
  <si>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</si>
  <si>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</si>
  <si>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</si>
  <si>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</si>
  <si>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</si>
  <si>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</si>
  <si>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</si>
  <si>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</si>
  <si>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</si>
  <si>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</si>
  <si>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</si>
  <si>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</si>
  <si>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</si>
  <si>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</si>
  <si>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</si>
  <si>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</si>
  <si>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</si>
  <si>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</si>
  <si>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</si>
  <si>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</si>
  <si>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</si>
  <si>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</si>
  <si>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</si>
  <si>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</si>
  <si>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</si>
  <si>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</si>
  <si>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</si>
  <si>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</si>
  <si>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</si>
  <si>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</si>
  <si>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</si>
  <si>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</si>
  <si>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</si>
  <si>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</si>
  <si>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</si>
  <si>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</si>
  <si>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</si>
  <si>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</si>
  <si>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</si>
  <si>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</si>
  <si>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</si>
  <si>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</si>
  <si>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</si>
  <si>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</si>
  <si>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</si>
  <si>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</si>
  <si>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</si>
  <si>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</si>
  <si>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</si>
  <si>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</si>
  <si>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</si>
  <si>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</si>
  <si>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</si>
  <si>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</si>
  <si>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</si>
  <si>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</si>
  <si>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</si>
  <si>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</si>
  <si>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</si>
  <si>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</si>
  <si>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</si>
  <si>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</si>
  <si>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</si>
  <si>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</si>
  <si>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335848666 </t>
  </si>
  <si>
    <t>Gaveta de Depósito Llena</t>
  </si>
  <si>
    <t>Gaveta de Rechazo Llena</t>
  </si>
  <si>
    <t>335848859</t>
  </si>
  <si>
    <t>335848841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</si>
  <si>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</si>
  <si>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</si>
  <si>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</si>
  <si>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</si>
  <si>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</si>
  <si>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</si>
  <si>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</si>
  <si>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</si>
  <si>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</si>
  <si>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</si>
  <si>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</si>
  <si>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</si>
  <si>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</si>
  <si>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</si>
  <si>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</si>
  <si>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</si>
  <si>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</si>
  <si>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</si>
  <si>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</si>
  <si>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</si>
  <si>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</si>
  <si>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</si>
  <si>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</si>
  <si>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</si>
  <si>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</si>
  <si>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</si>
  <si>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</si>
  <si>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</si>
  <si>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</si>
  <si>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</si>
  <si>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</si>
  <si>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</si>
  <si>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</si>
  <si>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</si>
  <si>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</si>
  <si>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</si>
  <si>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</si>
  <si>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</si>
  <si>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</si>
  <si>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</si>
  <si>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</si>
  <si>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</si>
  <si>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</si>
  <si>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</si>
  <si>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</si>
  <si>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</si>
  <si>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</si>
  <si>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</si>
  <si>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</si>
  <si>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</si>
  <si>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</si>
  <si>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</si>
  <si>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En Servicio</t>
  </si>
  <si>
    <t>335848969</t>
  </si>
  <si>
    <t>335848968</t>
  </si>
  <si>
    <t>335848967</t>
  </si>
  <si>
    <t>335848966</t>
  </si>
  <si>
    <t>335848961</t>
  </si>
  <si>
    <t>335848959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</si>
  <si>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</si>
  <si>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</si>
  <si>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</si>
  <si>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</si>
  <si>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</si>
  <si>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</si>
  <si>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</si>
  <si>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335848994</t>
  </si>
  <si>
    <t>335848989</t>
  </si>
  <si>
    <t>335848988</t>
  </si>
  <si>
    <t>335848987</t>
  </si>
  <si>
    <t>335848985</t>
  </si>
  <si>
    <t>335848984</t>
  </si>
  <si>
    <t>335848983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</si>
  <si>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</si>
  <si>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</si>
  <si>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</si>
  <si>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</si>
  <si>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</si>
  <si>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</si>
  <si>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</si>
  <si>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</si>
  <si>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335848971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</si>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</sst>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RowStripe" dxfId="71"/>
      <tableStyleElement type="firstColumnStripe" dxfId="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"/>
  <sheetViews>
    <sheetView tabSelected="1" topLeftCell="L1" zoomScale="86" zoomScaleNormal="86" workbookViewId="0">
      <pane ySplit="4" topLeftCell="A5" activePane="bottomLeft" state="frozen"/>
      <selection pane="bottomLeft" activeCell="M13" sqref="M13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customWidth="1"/>
    <col min="4" max="4" width="27.28515625" style="90" customWidth="1"/>
    <col min="5" max="5" width="11.28515625" style="85" bestFit="1" customWidth="1"/>
    <col min="6" max="6" width="11.28515625" style="47" customWidth="1"/>
    <col min="7" max="7" width="58.42578125" style="47" customWidth="1"/>
    <col min="8" max="11" width="5.28515625" style="47" customWidth="1"/>
    <col min="12" max="12" width="51.140625" style="47" customWidth="1"/>
    <col min="13" max="13" width="18.7109375" style="90" customWidth="1"/>
    <col min="14" max="14" width="16.42578125" style="90" customWidth="1"/>
    <col min="15" max="15" width="39.85546875" style="90" customWidth="1"/>
    <col min="16" max="16" width="19.7109375" style="92" customWidth="1"/>
    <col min="17" max="17" width="51.140625" style="78" bestFit="1" customWidth="1"/>
    <col min="18" max="16384" width="25.5703125" style="44"/>
  </cols>
  <sheetData>
    <row r="1" spans="1:18" ht="18" x14ac:dyDescent="0.25">
      <c r="A1" s="145" t="s">
        <v>2161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8" ht="18" x14ac:dyDescent="0.25">
      <c r="A2" s="144" t="s">
        <v>2158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</row>
    <row r="3" spans="1:18" ht="18.75" thickBot="1" x14ac:dyDescent="0.3">
      <c r="A3" s="146" t="s">
        <v>2574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>
        <v>335845568</v>
      </c>
      <c r="C5" s="123">
        <v>44293.713888888888</v>
      </c>
      <c r="D5" s="126" t="s">
        <v>2189</v>
      </c>
      <c r="E5" s="128">
        <v>239</v>
      </c>
      <c r="F5" s="139" t="str">
        <f>VLOOKUP(E5,VIP!$A$2:$O12554,2,0)</f>
        <v>DRBR239</v>
      </c>
      <c r="G5" s="126" t="str">
        <f>VLOOKUP(E5,'LISTADO ATM'!$A$2:$B$900,2,0)</f>
        <v xml:space="preserve">ATM Autobanco Charles de Gaulle </v>
      </c>
      <c r="H5" s="126" t="str">
        <f>VLOOKUP(E5,VIP!$A$2:$O17475,7,FALSE)</f>
        <v>Si</v>
      </c>
      <c r="I5" s="126" t="str">
        <f>VLOOKUP(E5,VIP!$A$2:$O9440,8,FALSE)</f>
        <v>Si</v>
      </c>
      <c r="J5" s="126" t="str">
        <f>VLOOKUP(E5,VIP!$A$2:$O9390,8,FALSE)</f>
        <v>Si</v>
      </c>
      <c r="K5" s="126" t="str">
        <f>VLOOKUP(E5,VIP!$A$2:$O12964,6,0)</f>
        <v>SI</v>
      </c>
      <c r="L5" s="127" t="s">
        <v>2228</v>
      </c>
      <c r="M5" s="197" t="s">
        <v>2593</v>
      </c>
      <c r="N5" s="121" t="s">
        <v>2472</v>
      </c>
      <c r="O5" s="133" t="s">
        <v>2474</v>
      </c>
      <c r="P5" s="125"/>
      <c r="Q5" s="196">
        <v>44297.580775462964</v>
      </c>
    </row>
    <row r="6" spans="1:18" ht="18" x14ac:dyDescent="0.25">
      <c r="A6" s="126" t="str">
        <f>VLOOKUP(E6,'LISTADO ATM'!$A$2:$C$901,3,0)</f>
        <v>ESTE</v>
      </c>
      <c r="B6" s="124" t="s">
        <v>2535</v>
      </c>
      <c r="C6" s="123">
        <v>44296.477488425924</v>
      </c>
      <c r="D6" s="126" t="s">
        <v>2189</v>
      </c>
      <c r="E6" s="128">
        <v>899</v>
      </c>
      <c r="F6" s="139" t="str">
        <f>VLOOKUP(E6,VIP!$A$2:$O12575,2,0)</f>
        <v>DRBR899</v>
      </c>
      <c r="G6" s="126" t="str">
        <f>VLOOKUP(E6,'LISTADO ATM'!$A$2:$B$900,2,0)</f>
        <v xml:space="preserve">ATM Oficina Punta Cana </v>
      </c>
      <c r="H6" s="126" t="str">
        <f>VLOOKUP(E6,VIP!$A$2:$O17496,7,FALSE)</f>
        <v>Si</v>
      </c>
      <c r="I6" s="126" t="str">
        <f>VLOOKUP(E6,VIP!$A$2:$O9461,8,FALSE)</f>
        <v>Si</v>
      </c>
      <c r="J6" s="126" t="str">
        <f>VLOOKUP(E6,VIP!$A$2:$O9411,8,FALSE)</f>
        <v>Si</v>
      </c>
      <c r="K6" s="126" t="str">
        <f>VLOOKUP(E6,VIP!$A$2:$O12985,6,0)</f>
        <v>NO</v>
      </c>
      <c r="L6" s="127" t="s">
        <v>2228</v>
      </c>
      <c r="M6" s="197" t="s">
        <v>2593</v>
      </c>
      <c r="N6" s="121" t="s">
        <v>2472</v>
      </c>
      <c r="O6" s="126" t="s">
        <v>2474</v>
      </c>
      <c r="P6" s="125"/>
      <c r="Q6" s="196">
        <v>44297.580775462964</v>
      </c>
    </row>
    <row r="7" spans="1:18" ht="18" x14ac:dyDescent="0.25">
      <c r="A7" s="126" t="str">
        <f>VLOOKUP(E7,'LISTADO ATM'!$A$2:$C$901,3,0)</f>
        <v>NORTE</v>
      </c>
      <c r="B7" s="124" t="s">
        <v>2540</v>
      </c>
      <c r="C7" s="123">
        <v>44296.516365740739</v>
      </c>
      <c r="D7" s="126" t="s">
        <v>2190</v>
      </c>
      <c r="E7" s="128">
        <v>746</v>
      </c>
      <c r="F7" s="139" t="str">
        <f>VLOOKUP(E7,VIP!$A$2:$O12537,2,0)</f>
        <v>DRBR156</v>
      </c>
      <c r="G7" s="126" t="str">
        <f>VLOOKUP(E7,'LISTADO ATM'!$A$2:$B$900,2,0)</f>
        <v xml:space="preserve">ATM Oficina Las Terrenas </v>
      </c>
      <c r="H7" s="126" t="str">
        <f>VLOOKUP(E7,VIP!$A$2:$O17458,7,FALSE)</f>
        <v>Si</v>
      </c>
      <c r="I7" s="126" t="str">
        <f>VLOOKUP(E7,VIP!$A$2:$O9423,8,FALSE)</f>
        <v>Si</v>
      </c>
      <c r="J7" s="126" t="str">
        <f>VLOOKUP(E7,VIP!$A$2:$O9373,8,FALSE)</f>
        <v>Si</v>
      </c>
      <c r="K7" s="126" t="str">
        <f>VLOOKUP(E7,VIP!$A$2:$O12947,6,0)</f>
        <v>SI</v>
      </c>
      <c r="L7" s="127" t="s">
        <v>2254</v>
      </c>
      <c r="M7" s="197" t="s">
        <v>2593</v>
      </c>
      <c r="N7" s="121" t="s">
        <v>2472</v>
      </c>
      <c r="O7" s="126" t="s">
        <v>2502</v>
      </c>
      <c r="P7" s="125"/>
      <c r="Q7" s="196">
        <v>44297.442071759258</v>
      </c>
    </row>
    <row r="8" spans="1:18" ht="18" x14ac:dyDescent="0.25">
      <c r="A8" s="126" t="str">
        <f>VLOOKUP(E8,'LISTADO ATM'!$A$2:$C$901,3,0)</f>
        <v>NORTE</v>
      </c>
      <c r="B8" s="124" t="s">
        <v>2551</v>
      </c>
      <c r="C8" s="123">
        <v>44296.616273148145</v>
      </c>
      <c r="D8" s="126" t="s">
        <v>2190</v>
      </c>
      <c r="E8" s="128">
        <v>64</v>
      </c>
      <c r="F8" s="139" t="str">
        <f>VLOOKUP(E8,VIP!$A$2:$O12548,2,0)</f>
        <v>DRBR064</v>
      </c>
      <c r="G8" s="126" t="str">
        <f>VLOOKUP(E8,'LISTADO ATM'!$A$2:$B$900,2,0)</f>
        <v xml:space="preserve">ATM COOPALINA (Cotuí) </v>
      </c>
      <c r="H8" s="126" t="str">
        <f>VLOOKUP(E8,VIP!$A$2:$O17469,7,FALSE)</f>
        <v>Si</v>
      </c>
      <c r="I8" s="126" t="str">
        <f>VLOOKUP(E8,VIP!$A$2:$O9434,8,FALSE)</f>
        <v>Si</v>
      </c>
      <c r="J8" s="126" t="str">
        <f>VLOOKUP(E8,VIP!$A$2:$O9384,8,FALSE)</f>
        <v>Si</v>
      </c>
      <c r="K8" s="126" t="str">
        <f>VLOOKUP(E8,VIP!$A$2:$O12958,6,0)</f>
        <v>NO</v>
      </c>
      <c r="L8" s="127" t="s">
        <v>2254</v>
      </c>
      <c r="M8" s="197" t="s">
        <v>2593</v>
      </c>
      <c r="N8" s="121" t="s">
        <v>2472</v>
      </c>
      <c r="O8" s="126" t="s">
        <v>2474</v>
      </c>
      <c r="P8" s="125"/>
      <c r="Q8" s="196">
        <v>44297.442071759258</v>
      </c>
    </row>
    <row r="9" spans="1:18" ht="18" x14ac:dyDescent="0.25">
      <c r="A9" s="126" t="str">
        <f>VLOOKUP(E9,'LISTADO ATM'!$A$2:$C$901,3,0)</f>
        <v>NORTE</v>
      </c>
      <c r="B9" s="124" t="s">
        <v>2550</v>
      </c>
      <c r="C9" s="123">
        <v>44296.638090277775</v>
      </c>
      <c r="D9" s="126" t="s">
        <v>2189</v>
      </c>
      <c r="E9" s="128">
        <v>275</v>
      </c>
      <c r="F9" s="136" t="str">
        <f>VLOOKUP(E9,VIP!$A$2:$O12547,2,0)</f>
        <v>DRBR275</v>
      </c>
      <c r="G9" s="126" t="str">
        <f>VLOOKUP(E9,'LISTADO ATM'!$A$2:$B$900,2,0)</f>
        <v xml:space="preserve">ATM Autobanco Duarte Stgo. II </v>
      </c>
      <c r="H9" s="126" t="str">
        <f>VLOOKUP(E9,VIP!$A$2:$O17468,7,FALSE)</f>
        <v>Si</v>
      </c>
      <c r="I9" s="126" t="str">
        <f>VLOOKUP(E9,VIP!$A$2:$O9433,8,FALSE)</f>
        <v>Si</v>
      </c>
      <c r="J9" s="126" t="str">
        <f>VLOOKUP(E9,VIP!$A$2:$O9383,8,FALSE)</f>
        <v>Si</v>
      </c>
      <c r="K9" s="126" t="str">
        <f>VLOOKUP(E9,VIP!$A$2:$O12957,6,0)</f>
        <v>NO</v>
      </c>
      <c r="L9" s="127" t="s">
        <v>2228</v>
      </c>
      <c r="M9" s="197" t="s">
        <v>2593</v>
      </c>
      <c r="N9" s="121" t="s">
        <v>2472</v>
      </c>
      <c r="O9" s="126" t="s">
        <v>2474</v>
      </c>
      <c r="P9" s="125"/>
      <c r="Q9" s="196">
        <v>44297.442071759258</v>
      </c>
    </row>
    <row r="10" spans="1:18" ht="18" x14ac:dyDescent="0.25">
      <c r="A10" s="126" t="str">
        <f>VLOOKUP(E10,'LISTADO ATM'!$A$2:$C$901,3,0)</f>
        <v>DISTRITO NACIONAL</v>
      </c>
      <c r="B10" s="124" t="s">
        <v>2549</v>
      </c>
      <c r="C10" s="123">
        <v>44296.639490740738</v>
      </c>
      <c r="D10" s="126" t="s">
        <v>2189</v>
      </c>
      <c r="E10" s="128">
        <v>473</v>
      </c>
      <c r="F10" s="136" t="str">
        <f>VLOOKUP(E10,VIP!$A$2:$O12546,2,0)</f>
        <v>DRBR473</v>
      </c>
      <c r="G10" s="126" t="str">
        <f>VLOOKUP(E10,'LISTADO ATM'!$A$2:$B$900,2,0)</f>
        <v xml:space="preserve">ATM Oficina Carrefour II </v>
      </c>
      <c r="H10" s="126" t="str">
        <f>VLOOKUP(E10,VIP!$A$2:$O17467,7,FALSE)</f>
        <v>Si</v>
      </c>
      <c r="I10" s="126" t="str">
        <f>VLOOKUP(E10,VIP!$A$2:$O9432,8,FALSE)</f>
        <v>Si</v>
      </c>
      <c r="J10" s="126" t="str">
        <f>VLOOKUP(E10,VIP!$A$2:$O9382,8,FALSE)</f>
        <v>Si</v>
      </c>
      <c r="K10" s="126" t="str">
        <f>VLOOKUP(E10,VIP!$A$2:$O12956,6,0)</f>
        <v>NO</v>
      </c>
      <c r="L10" s="127" t="s">
        <v>2228</v>
      </c>
      <c r="M10" s="197" t="s">
        <v>2593</v>
      </c>
      <c r="N10" s="121" t="s">
        <v>2472</v>
      </c>
      <c r="O10" s="126" t="s">
        <v>2474</v>
      </c>
      <c r="P10" s="125"/>
      <c r="Q10" s="196">
        <v>44297.580775462964</v>
      </c>
    </row>
    <row r="11" spans="1:18" ht="18" x14ac:dyDescent="0.25">
      <c r="A11" s="126" t="str">
        <f>VLOOKUP(E11,'LISTADO ATM'!$A$2:$C$901,3,0)</f>
        <v>NORTE</v>
      </c>
      <c r="B11" s="124" t="s">
        <v>2548</v>
      </c>
      <c r="C11" s="123">
        <v>44296.644166666665</v>
      </c>
      <c r="D11" s="126" t="s">
        <v>2189</v>
      </c>
      <c r="E11" s="128">
        <v>62</v>
      </c>
      <c r="F11" s="137" t="str">
        <f>VLOOKUP(E11,VIP!$A$2:$O12544,2,0)</f>
        <v>DRBR062</v>
      </c>
      <c r="G11" s="126" t="str">
        <f>VLOOKUP(E11,'LISTADO ATM'!$A$2:$B$900,2,0)</f>
        <v xml:space="preserve">ATM Oficina Dajabón </v>
      </c>
      <c r="H11" s="126" t="str">
        <f>VLOOKUP(E11,VIP!$A$2:$O17465,7,FALSE)</f>
        <v>Si</v>
      </c>
      <c r="I11" s="126" t="str">
        <f>VLOOKUP(E11,VIP!$A$2:$O9430,8,FALSE)</f>
        <v>Si</v>
      </c>
      <c r="J11" s="126" t="str">
        <f>VLOOKUP(E11,VIP!$A$2:$O9380,8,FALSE)</f>
        <v>Si</v>
      </c>
      <c r="K11" s="126" t="str">
        <f>VLOOKUP(E11,VIP!$A$2:$O12954,6,0)</f>
        <v>SI</v>
      </c>
      <c r="L11" s="127" t="s">
        <v>2228</v>
      </c>
      <c r="M11" s="197" t="s">
        <v>2593</v>
      </c>
      <c r="N11" s="121" t="s">
        <v>2472</v>
      </c>
      <c r="O11" s="139" t="s">
        <v>2474</v>
      </c>
      <c r="P11" s="130"/>
      <c r="Q11" s="196">
        <v>44297.580775462964</v>
      </c>
    </row>
    <row r="12" spans="1:18" ht="18" x14ac:dyDescent="0.25">
      <c r="A12" s="126" t="str">
        <f>VLOOKUP(E12,'LISTADO ATM'!$A$2:$C$901,3,0)</f>
        <v>DISTRITO NACIONAL</v>
      </c>
      <c r="B12" s="124" t="s">
        <v>2546</v>
      </c>
      <c r="C12" s="123">
        <v>44296.64739583333</v>
      </c>
      <c r="D12" s="126" t="s">
        <v>2189</v>
      </c>
      <c r="E12" s="128">
        <v>34</v>
      </c>
      <c r="F12" s="139" t="str">
        <f>VLOOKUP(E12,VIP!$A$2:$O12542,2,0)</f>
        <v>DRBR034</v>
      </c>
      <c r="G12" s="126" t="str">
        <f>VLOOKUP(E12,'LISTADO ATM'!$A$2:$B$900,2,0)</f>
        <v xml:space="preserve">ATM Plaza de la Salud </v>
      </c>
      <c r="H12" s="126" t="str">
        <f>VLOOKUP(E12,VIP!$A$2:$O17463,7,FALSE)</f>
        <v>Si</v>
      </c>
      <c r="I12" s="126" t="str">
        <f>VLOOKUP(E12,VIP!$A$2:$O9428,8,FALSE)</f>
        <v>Si</v>
      </c>
      <c r="J12" s="126" t="str">
        <f>VLOOKUP(E12,VIP!$A$2:$O9378,8,FALSE)</f>
        <v>Si</v>
      </c>
      <c r="K12" s="126" t="str">
        <f>VLOOKUP(E12,VIP!$A$2:$O12952,6,0)</f>
        <v>NO</v>
      </c>
      <c r="L12" s="127" t="s">
        <v>2254</v>
      </c>
      <c r="M12" s="197" t="s">
        <v>2593</v>
      </c>
      <c r="N12" s="121" t="s">
        <v>2472</v>
      </c>
      <c r="O12" s="139" t="s">
        <v>2474</v>
      </c>
      <c r="P12" s="130"/>
      <c r="Q12" s="196">
        <v>44297.580775462964</v>
      </c>
    </row>
    <row r="13" spans="1:18" ht="18" x14ac:dyDescent="0.25">
      <c r="A13" s="126" t="str">
        <f>VLOOKUP(E13,'LISTADO ATM'!$A$2:$C$901,3,0)</f>
        <v>DISTRITO NACIONAL</v>
      </c>
      <c r="B13" s="124" t="s">
        <v>2545</v>
      </c>
      <c r="C13" s="123">
        <v>44296.647858796299</v>
      </c>
      <c r="D13" s="126" t="s">
        <v>2189</v>
      </c>
      <c r="E13" s="128">
        <v>327</v>
      </c>
      <c r="F13" s="139" t="str">
        <f>VLOOKUP(E13,VIP!$A$2:$O12541,2,0)</f>
        <v>DRBR327</v>
      </c>
      <c r="G13" s="126" t="str">
        <f>VLOOKUP(E13,'LISTADO ATM'!$A$2:$B$900,2,0)</f>
        <v xml:space="preserve">ATM UNP CCN (Nacional 27 de Febrero) </v>
      </c>
      <c r="H13" s="126" t="str">
        <f>VLOOKUP(E13,VIP!$A$2:$O17462,7,FALSE)</f>
        <v>Si</v>
      </c>
      <c r="I13" s="126" t="str">
        <f>VLOOKUP(E13,VIP!$A$2:$O9427,8,FALSE)</f>
        <v>Si</v>
      </c>
      <c r="J13" s="126" t="str">
        <f>VLOOKUP(E13,VIP!$A$2:$O9377,8,FALSE)</f>
        <v>Si</v>
      </c>
      <c r="K13" s="126" t="str">
        <f>VLOOKUP(E13,VIP!$A$2:$O12951,6,0)</f>
        <v>NO</v>
      </c>
      <c r="L13" s="127" t="s">
        <v>2228</v>
      </c>
      <c r="M13" s="197" t="s">
        <v>2593</v>
      </c>
      <c r="N13" s="121" t="s">
        <v>2472</v>
      </c>
      <c r="O13" s="139" t="s">
        <v>2474</v>
      </c>
      <c r="P13" s="130"/>
      <c r="Q13" s="196">
        <v>44297.580775462964</v>
      </c>
    </row>
    <row r="14" spans="1:18" ht="18" x14ac:dyDescent="0.25">
      <c r="A14" s="126" t="str">
        <f>VLOOKUP(E14,'LISTADO ATM'!$A$2:$C$901,3,0)</f>
        <v>NORTE</v>
      </c>
      <c r="B14" s="124" t="s">
        <v>2544</v>
      </c>
      <c r="C14" s="123">
        <v>44296.652696759258</v>
      </c>
      <c r="D14" s="126" t="s">
        <v>2189</v>
      </c>
      <c r="E14" s="128">
        <v>482</v>
      </c>
      <c r="F14" s="139" t="str">
        <f>VLOOKUP(E14,VIP!$A$2:$O12540,2,0)</f>
        <v>DRBR482</v>
      </c>
      <c r="G14" s="126" t="str">
        <f>VLOOKUP(E14,'LISTADO ATM'!$A$2:$B$900,2,0)</f>
        <v xml:space="preserve">ATM Centro de Caja Plaza Lama (Santiago) </v>
      </c>
      <c r="H14" s="126" t="str">
        <f>VLOOKUP(E14,VIP!$A$2:$O17461,7,FALSE)</f>
        <v>Si</v>
      </c>
      <c r="I14" s="126" t="str">
        <f>VLOOKUP(E14,VIP!$A$2:$O9426,8,FALSE)</f>
        <v>Si</v>
      </c>
      <c r="J14" s="126" t="str">
        <f>VLOOKUP(E14,VIP!$A$2:$O9376,8,FALSE)</f>
        <v>Si</v>
      </c>
      <c r="K14" s="126" t="str">
        <f>VLOOKUP(E14,VIP!$A$2:$O12950,6,0)</f>
        <v>NO</v>
      </c>
      <c r="L14" s="127" t="s">
        <v>2228</v>
      </c>
      <c r="M14" s="197" t="s">
        <v>2593</v>
      </c>
      <c r="N14" s="121" t="s">
        <v>2472</v>
      </c>
      <c r="O14" s="139" t="s">
        <v>2474</v>
      </c>
      <c r="P14" s="130"/>
      <c r="Q14" s="196">
        <v>44297.442071759258</v>
      </c>
    </row>
    <row r="15" spans="1:18" ht="18" x14ac:dyDescent="0.25">
      <c r="A15" s="126" t="str">
        <f>VLOOKUP(E15,'LISTADO ATM'!$A$2:$C$901,3,0)</f>
        <v>ESTE</v>
      </c>
      <c r="B15" s="124" t="s">
        <v>2554</v>
      </c>
      <c r="C15" s="123">
        <v>44296.696516203701</v>
      </c>
      <c r="D15" s="126" t="s">
        <v>2189</v>
      </c>
      <c r="E15" s="128">
        <v>28</v>
      </c>
      <c r="F15" s="139" t="str">
        <f>VLOOKUP(E15,VIP!$A$2:$O12540,2,0)</f>
        <v>DRBR028</v>
      </c>
      <c r="G15" s="126" t="str">
        <f>VLOOKUP(E15,'LISTADO ATM'!$A$2:$B$900,2,0)</f>
        <v>ATM UNP Cabeza de Toro</v>
      </c>
      <c r="H15" s="126" t="str">
        <f>VLOOKUP(E15,VIP!$A$2:$O17461,7,FALSE)</f>
        <v>N/A</v>
      </c>
      <c r="I15" s="126" t="str">
        <f>VLOOKUP(E15,VIP!$A$2:$O9426,8,FALSE)</f>
        <v>N/A</v>
      </c>
      <c r="J15" s="126" t="str">
        <f>VLOOKUP(E15,VIP!$A$2:$O9376,8,FALSE)</f>
        <v>N/A</v>
      </c>
      <c r="K15" s="126" t="str">
        <f>VLOOKUP(E15,VIP!$A$2:$O12950,6,0)</f>
        <v>N/A</v>
      </c>
      <c r="L15" s="127" t="s">
        <v>2228</v>
      </c>
      <c r="M15" s="197" t="s">
        <v>2593</v>
      </c>
      <c r="N15" s="121" t="s">
        <v>2472</v>
      </c>
      <c r="O15" s="135" t="s">
        <v>2474</v>
      </c>
      <c r="P15" s="125"/>
      <c r="Q15" s="196">
        <v>44297.580775462964</v>
      </c>
    </row>
    <row r="16" spans="1:18" ht="18" x14ac:dyDescent="0.25">
      <c r="A16" s="126" t="str">
        <f>VLOOKUP(E16,'LISTADO ATM'!$A$2:$C$901,3,0)</f>
        <v>DISTRITO NACIONAL</v>
      </c>
      <c r="B16" s="124" t="s">
        <v>2553</v>
      </c>
      <c r="C16" s="123">
        <v>44296.697962962964</v>
      </c>
      <c r="D16" s="126" t="s">
        <v>2189</v>
      </c>
      <c r="E16" s="128">
        <v>517</v>
      </c>
      <c r="F16" s="136" t="str">
        <f>VLOOKUP(E16,VIP!$A$2:$O12539,2,0)</f>
        <v>DRBR517</v>
      </c>
      <c r="G16" s="126" t="str">
        <f>VLOOKUP(E16,'LISTADO ATM'!$A$2:$B$900,2,0)</f>
        <v xml:space="preserve">ATM Autobanco Oficina Sans Soucí </v>
      </c>
      <c r="H16" s="126" t="str">
        <f>VLOOKUP(E16,VIP!$A$2:$O17460,7,FALSE)</f>
        <v>Si</v>
      </c>
      <c r="I16" s="126" t="str">
        <f>VLOOKUP(E16,VIP!$A$2:$O9425,8,FALSE)</f>
        <v>Si</v>
      </c>
      <c r="J16" s="126" t="str">
        <f>VLOOKUP(E16,VIP!$A$2:$O9375,8,FALSE)</f>
        <v>Si</v>
      </c>
      <c r="K16" s="126" t="str">
        <f>VLOOKUP(E16,VIP!$A$2:$O12949,6,0)</f>
        <v>SI</v>
      </c>
      <c r="L16" s="127" t="s">
        <v>2228</v>
      </c>
      <c r="M16" s="197" t="s">
        <v>2593</v>
      </c>
      <c r="N16" s="121" t="s">
        <v>2472</v>
      </c>
      <c r="O16" s="137" t="s">
        <v>2474</v>
      </c>
      <c r="P16" s="125"/>
      <c r="Q16" s="196">
        <v>44297.580775462964</v>
      </c>
    </row>
    <row r="17" spans="1:17" ht="18" x14ac:dyDescent="0.25">
      <c r="A17" s="126" t="str">
        <f>VLOOKUP(E17,'LISTADO ATM'!$A$2:$C$901,3,0)</f>
        <v>NORTE</v>
      </c>
      <c r="B17" s="124" t="s">
        <v>2552</v>
      </c>
      <c r="C17" s="123">
        <v>44296.698483796295</v>
      </c>
      <c r="D17" s="126" t="s">
        <v>2190</v>
      </c>
      <c r="E17" s="128">
        <v>689</v>
      </c>
      <c r="F17" s="136" t="str">
        <f>VLOOKUP(E17,VIP!$A$2:$O12538,2,0)</f>
        <v>DRBR689</v>
      </c>
      <c r="G17" s="126" t="str">
        <f>VLOOKUP(E17,'LISTADO ATM'!$A$2:$B$900,2,0)</f>
        <v>ATM Eco Petroleo Villa Gonzalez</v>
      </c>
      <c r="H17" s="126" t="str">
        <f>VLOOKUP(E17,VIP!$A$2:$O17459,7,FALSE)</f>
        <v>NO</v>
      </c>
      <c r="I17" s="126" t="str">
        <f>VLOOKUP(E17,VIP!$A$2:$O9424,8,FALSE)</f>
        <v>NO</v>
      </c>
      <c r="J17" s="126" t="str">
        <f>VLOOKUP(E17,VIP!$A$2:$O9374,8,FALSE)</f>
        <v>NO</v>
      </c>
      <c r="K17" s="126" t="str">
        <f>VLOOKUP(E17,VIP!$A$2:$O12948,6,0)</f>
        <v>NO</v>
      </c>
      <c r="L17" s="127" t="s">
        <v>2228</v>
      </c>
      <c r="M17" s="197" t="s">
        <v>2593</v>
      </c>
      <c r="N17" s="121" t="s">
        <v>2472</v>
      </c>
      <c r="O17" s="139" t="s">
        <v>2502</v>
      </c>
      <c r="P17" s="125"/>
      <c r="Q17" s="196">
        <v>44297.580775462964</v>
      </c>
    </row>
    <row r="18" spans="1:17" ht="18" x14ac:dyDescent="0.25">
      <c r="A18" s="126" t="str">
        <f>VLOOKUP(E18,'LISTADO ATM'!$A$2:$C$901,3,0)</f>
        <v>DISTRITO NACIONAL</v>
      </c>
      <c r="B18" s="124" t="s">
        <v>2568</v>
      </c>
      <c r="C18" s="123">
        <v>44296.784675925926</v>
      </c>
      <c r="D18" s="126" t="s">
        <v>2189</v>
      </c>
      <c r="E18" s="128">
        <v>884</v>
      </c>
      <c r="F18" s="136" t="str">
        <f>VLOOKUP(E18,VIP!$A$2:$O12551,2,0)</f>
        <v>DRBR884</v>
      </c>
      <c r="G18" s="126" t="str">
        <f>VLOOKUP(E18,'LISTADO ATM'!$A$2:$B$900,2,0)</f>
        <v xml:space="preserve">ATM UNP Olé Sabana Perdida </v>
      </c>
      <c r="H18" s="126" t="str">
        <f>VLOOKUP(E18,VIP!$A$2:$O17472,7,FALSE)</f>
        <v>Si</v>
      </c>
      <c r="I18" s="126" t="str">
        <f>VLOOKUP(E18,VIP!$A$2:$O9437,8,FALSE)</f>
        <v>Si</v>
      </c>
      <c r="J18" s="126" t="str">
        <f>VLOOKUP(E18,VIP!$A$2:$O9387,8,FALSE)</f>
        <v>Si</v>
      </c>
      <c r="K18" s="126" t="str">
        <f>VLOOKUP(E18,VIP!$A$2:$O12961,6,0)</f>
        <v>NO</v>
      </c>
      <c r="L18" s="127" t="s">
        <v>2488</v>
      </c>
      <c r="M18" s="197" t="s">
        <v>2593</v>
      </c>
      <c r="N18" s="121" t="s">
        <v>2472</v>
      </c>
      <c r="O18" s="139" t="s">
        <v>2474</v>
      </c>
      <c r="P18" s="125"/>
      <c r="Q18" s="196">
        <v>44297.434432870374</v>
      </c>
    </row>
    <row r="19" spans="1:17" ht="18" x14ac:dyDescent="0.25">
      <c r="A19" s="126" t="str">
        <f>VLOOKUP(E19,'LISTADO ATM'!$A$2:$C$901,3,0)</f>
        <v>ESTE</v>
      </c>
      <c r="B19" s="124" t="s">
        <v>2567</v>
      </c>
      <c r="C19" s="123">
        <v>44296.785173611112</v>
      </c>
      <c r="D19" s="126" t="s">
        <v>2189</v>
      </c>
      <c r="E19" s="128">
        <v>513</v>
      </c>
      <c r="F19" s="139" t="str">
        <f>VLOOKUP(E19,VIP!$A$2:$O12550,2,0)</f>
        <v>DRBR513</v>
      </c>
      <c r="G19" s="126" t="str">
        <f>VLOOKUP(E19,'LISTADO ATM'!$A$2:$B$900,2,0)</f>
        <v xml:space="preserve">ATM UNP Lagunas de Nisibón </v>
      </c>
      <c r="H19" s="126" t="str">
        <f>VLOOKUP(E19,VIP!$A$2:$O17471,7,FALSE)</f>
        <v>Si</v>
      </c>
      <c r="I19" s="126" t="str">
        <f>VLOOKUP(E19,VIP!$A$2:$O9436,8,FALSE)</f>
        <v>Si</v>
      </c>
      <c r="J19" s="126" t="str">
        <f>VLOOKUP(E19,VIP!$A$2:$O9386,8,FALSE)</f>
        <v>Si</v>
      </c>
      <c r="K19" s="126" t="str">
        <f>VLOOKUP(E19,VIP!$A$2:$O12960,6,0)</f>
        <v>NO</v>
      </c>
      <c r="L19" s="127" t="s">
        <v>2254</v>
      </c>
      <c r="M19" s="197" t="s">
        <v>2593</v>
      </c>
      <c r="N19" s="121" t="s">
        <v>2472</v>
      </c>
      <c r="O19" s="139" t="s">
        <v>2474</v>
      </c>
      <c r="P19" s="125"/>
      <c r="Q19" s="196">
        <v>44297.442071759258</v>
      </c>
    </row>
    <row r="20" spans="1:17" ht="18" x14ac:dyDescent="0.25">
      <c r="A20" s="126" t="str">
        <f>VLOOKUP(E20,'LISTADO ATM'!$A$2:$C$901,3,0)</f>
        <v>NORTE</v>
      </c>
      <c r="B20" s="124" t="s">
        <v>2566</v>
      </c>
      <c r="C20" s="123">
        <v>44296.799050925925</v>
      </c>
      <c r="D20" s="126" t="s">
        <v>2190</v>
      </c>
      <c r="E20" s="128">
        <v>142</v>
      </c>
      <c r="F20" s="136" t="str">
        <f>VLOOKUP(E20,VIP!$A$2:$O12549,2,0)</f>
        <v>DRBR142</v>
      </c>
      <c r="G20" s="126" t="str">
        <f>VLOOKUP(E20,'LISTADO ATM'!$A$2:$B$900,2,0)</f>
        <v xml:space="preserve">ATM Centro de Caja Galerías Bonao </v>
      </c>
      <c r="H20" s="126" t="str">
        <f>VLOOKUP(E20,VIP!$A$2:$O17470,7,FALSE)</f>
        <v>Si</v>
      </c>
      <c r="I20" s="126" t="str">
        <f>VLOOKUP(E20,VIP!$A$2:$O9435,8,FALSE)</f>
        <v>Si</v>
      </c>
      <c r="J20" s="126" t="str">
        <f>VLOOKUP(E20,VIP!$A$2:$O9385,8,FALSE)</f>
        <v>Si</v>
      </c>
      <c r="K20" s="126" t="str">
        <f>VLOOKUP(E20,VIP!$A$2:$O12959,6,0)</f>
        <v>SI</v>
      </c>
      <c r="L20" s="127" t="s">
        <v>2488</v>
      </c>
      <c r="M20" s="197" t="s">
        <v>2593</v>
      </c>
      <c r="N20" s="121" t="s">
        <v>2472</v>
      </c>
      <c r="O20" s="139" t="s">
        <v>2509</v>
      </c>
      <c r="P20" s="125"/>
      <c r="Q20" s="196">
        <v>44297.434432870374</v>
      </c>
    </row>
    <row r="21" spans="1:17" ht="18" x14ac:dyDescent="0.25">
      <c r="A21" s="126" t="str">
        <f>VLOOKUP(E21,'LISTADO ATM'!$A$2:$C$901,3,0)</f>
        <v>DISTRITO NACIONAL</v>
      </c>
      <c r="B21" s="124" t="s">
        <v>2564</v>
      </c>
      <c r="C21" s="123">
        <v>44296.870324074072</v>
      </c>
      <c r="D21" s="126" t="s">
        <v>2189</v>
      </c>
      <c r="E21" s="128">
        <v>622</v>
      </c>
      <c r="F21" s="136" t="str">
        <f>VLOOKUP(E21,VIP!$A$2:$O12547,2,0)</f>
        <v>DRBR622</v>
      </c>
      <c r="G21" s="126" t="str">
        <f>VLOOKUP(E21,'LISTADO ATM'!$A$2:$B$900,2,0)</f>
        <v xml:space="preserve">ATM Ayuntamiento D.N. </v>
      </c>
      <c r="H21" s="126" t="str">
        <f>VLOOKUP(E21,VIP!$A$2:$O17468,7,FALSE)</f>
        <v>Si</v>
      </c>
      <c r="I21" s="126" t="str">
        <f>VLOOKUP(E21,VIP!$A$2:$O9433,8,FALSE)</f>
        <v>Si</v>
      </c>
      <c r="J21" s="126" t="str">
        <f>VLOOKUP(E21,VIP!$A$2:$O9383,8,FALSE)</f>
        <v>Si</v>
      </c>
      <c r="K21" s="126" t="str">
        <f>VLOOKUP(E21,VIP!$A$2:$O12957,6,0)</f>
        <v>NO</v>
      </c>
      <c r="L21" s="127" t="s">
        <v>2228</v>
      </c>
      <c r="M21" s="197" t="s">
        <v>2593</v>
      </c>
      <c r="N21" s="121" t="s">
        <v>2472</v>
      </c>
      <c r="O21" s="139" t="s">
        <v>2474</v>
      </c>
      <c r="P21" s="125"/>
      <c r="Q21" s="196">
        <v>44297.580775462964</v>
      </c>
    </row>
    <row r="22" spans="1:17" ht="18" x14ac:dyDescent="0.25">
      <c r="A22" s="126" t="str">
        <f>VLOOKUP(E22,'LISTADO ATM'!$A$2:$C$901,3,0)</f>
        <v>SUR</v>
      </c>
      <c r="B22" s="124" t="s">
        <v>2563</v>
      </c>
      <c r="C22" s="123">
        <v>44296.87296296296</v>
      </c>
      <c r="D22" s="126" t="s">
        <v>2189</v>
      </c>
      <c r="E22" s="128">
        <v>45</v>
      </c>
      <c r="F22" s="136" t="str">
        <f>VLOOKUP(E22,VIP!$A$2:$O12546,2,0)</f>
        <v>DRBR045</v>
      </c>
      <c r="G22" s="126" t="str">
        <f>VLOOKUP(E22,'LISTADO ATM'!$A$2:$B$900,2,0)</f>
        <v xml:space="preserve">ATM Oficina Tamayo </v>
      </c>
      <c r="H22" s="126" t="str">
        <f>VLOOKUP(E22,VIP!$A$2:$O17467,7,FALSE)</f>
        <v>Si</v>
      </c>
      <c r="I22" s="126" t="str">
        <f>VLOOKUP(E22,VIP!$A$2:$O9432,8,FALSE)</f>
        <v>Si</v>
      </c>
      <c r="J22" s="126" t="str">
        <f>VLOOKUP(E22,VIP!$A$2:$O9382,8,FALSE)</f>
        <v>Si</v>
      </c>
      <c r="K22" s="126" t="str">
        <f>VLOOKUP(E22,VIP!$A$2:$O12956,6,0)</f>
        <v>SI</v>
      </c>
      <c r="L22" s="127" t="s">
        <v>2488</v>
      </c>
      <c r="M22" s="197" t="s">
        <v>2593</v>
      </c>
      <c r="N22" s="121" t="s">
        <v>2472</v>
      </c>
      <c r="O22" s="137" t="s">
        <v>2474</v>
      </c>
      <c r="P22" s="125"/>
      <c r="Q22" s="196">
        <v>44297.434432870374</v>
      </c>
    </row>
    <row r="23" spans="1:17" ht="18" x14ac:dyDescent="0.25">
      <c r="A23" s="126" t="str">
        <f>VLOOKUP(E23,'LISTADO ATM'!$A$2:$C$901,3,0)</f>
        <v>ESTE</v>
      </c>
      <c r="B23" s="124" t="s">
        <v>2562</v>
      </c>
      <c r="C23" s="123">
        <v>44296.874155092592</v>
      </c>
      <c r="D23" s="126" t="s">
        <v>2189</v>
      </c>
      <c r="E23" s="128">
        <v>433</v>
      </c>
      <c r="F23" s="137" t="str">
        <f>VLOOKUP(E23,VIP!$A$2:$O12545,2,0)</f>
        <v>DRBR433</v>
      </c>
      <c r="G23" s="126" t="str">
        <f>VLOOKUP(E23,'LISTADO ATM'!$A$2:$B$900,2,0)</f>
        <v xml:space="preserve">ATM Centro Comercial Las Canas (Cap Cana) </v>
      </c>
      <c r="H23" s="126" t="str">
        <f>VLOOKUP(E23,VIP!$A$2:$O17466,7,FALSE)</f>
        <v>Si</v>
      </c>
      <c r="I23" s="126" t="str">
        <f>VLOOKUP(E23,VIP!$A$2:$O9431,8,FALSE)</f>
        <v>Si</v>
      </c>
      <c r="J23" s="126" t="str">
        <f>VLOOKUP(E23,VIP!$A$2:$O9381,8,FALSE)</f>
        <v>Si</v>
      </c>
      <c r="K23" s="126" t="str">
        <f>VLOOKUP(E23,VIP!$A$2:$O12955,6,0)</f>
        <v>NO</v>
      </c>
      <c r="L23" s="127" t="s">
        <v>2488</v>
      </c>
      <c r="M23" s="197" t="s">
        <v>2593</v>
      </c>
      <c r="N23" s="121" t="s">
        <v>2472</v>
      </c>
      <c r="O23" s="139" t="s">
        <v>2474</v>
      </c>
      <c r="P23" s="125"/>
      <c r="Q23" s="196">
        <v>44297.434432870374</v>
      </c>
    </row>
    <row r="24" spans="1:17" ht="18" x14ac:dyDescent="0.25">
      <c r="A24" s="126" t="str">
        <f>VLOOKUP(E24,'LISTADO ATM'!$A$2:$C$901,3,0)</f>
        <v>DISTRITO NACIONAL</v>
      </c>
      <c r="B24" s="124" t="s">
        <v>2557</v>
      </c>
      <c r="C24" s="123">
        <v>44296.889780092592</v>
      </c>
      <c r="D24" s="126" t="s">
        <v>2189</v>
      </c>
      <c r="E24" s="128">
        <v>244</v>
      </c>
      <c r="F24" s="139" t="str">
        <f>VLOOKUP(E24,VIP!$A$2:$O12540,2,0)</f>
        <v>DRBR244</v>
      </c>
      <c r="G24" s="126" t="str">
        <f>VLOOKUP(E24,'LISTADO ATM'!$A$2:$B$900,2,0)</f>
        <v xml:space="preserve">ATM Ministerio de Hacienda (antiguo Finanzas) </v>
      </c>
      <c r="H24" s="126" t="str">
        <f>VLOOKUP(E24,VIP!$A$2:$O17461,7,FALSE)</f>
        <v>Si</v>
      </c>
      <c r="I24" s="126" t="str">
        <f>VLOOKUP(E24,VIP!$A$2:$O9426,8,FALSE)</f>
        <v>Si</v>
      </c>
      <c r="J24" s="126" t="str">
        <f>VLOOKUP(E24,VIP!$A$2:$O9376,8,FALSE)</f>
        <v>Si</v>
      </c>
      <c r="K24" s="126" t="str">
        <f>VLOOKUP(E24,VIP!$A$2:$O12950,6,0)</f>
        <v>NO</v>
      </c>
      <c r="L24" s="127" t="s">
        <v>2228</v>
      </c>
      <c r="M24" s="197" t="s">
        <v>2593</v>
      </c>
      <c r="N24" s="121" t="s">
        <v>2472</v>
      </c>
      <c r="O24" s="139" t="s">
        <v>2474</v>
      </c>
      <c r="P24" s="125"/>
      <c r="Q24" s="196">
        <v>44297.580775462964</v>
      </c>
    </row>
    <row r="25" spans="1:17" ht="18" x14ac:dyDescent="0.25">
      <c r="A25" s="126" t="str">
        <f>VLOOKUP(E25,'LISTADO ATM'!$A$2:$C$901,3,0)</f>
        <v>DISTRITO NACIONAL</v>
      </c>
      <c r="B25" s="124" t="s">
        <v>2575</v>
      </c>
      <c r="C25" s="123">
        <v>44297.056631944448</v>
      </c>
      <c r="D25" s="126" t="s">
        <v>2189</v>
      </c>
      <c r="E25" s="128">
        <v>570</v>
      </c>
      <c r="F25" s="139" t="str">
        <f>VLOOKUP(E25,VIP!$A$2:$O12540,2,0)</f>
        <v>DRBR478</v>
      </c>
      <c r="G25" s="126" t="str">
        <f>VLOOKUP(E25,'LISTADO ATM'!$A$2:$B$900,2,0)</f>
        <v xml:space="preserve">ATM S/M Liverpool Villa Mella </v>
      </c>
      <c r="H25" s="126" t="str">
        <f>VLOOKUP(E25,VIP!$A$2:$O17461,7,FALSE)</f>
        <v>Si</v>
      </c>
      <c r="I25" s="126" t="str">
        <f>VLOOKUP(E25,VIP!$A$2:$O9426,8,FALSE)</f>
        <v>Si</v>
      </c>
      <c r="J25" s="126" t="str">
        <f>VLOOKUP(E25,VIP!$A$2:$O9376,8,FALSE)</f>
        <v>Si</v>
      </c>
      <c r="K25" s="126" t="str">
        <f>VLOOKUP(E25,VIP!$A$2:$O12950,6,0)</f>
        <v>NO</v>
      </c>
      <c r="L25" s="127" t="s">
        <v>2228</v>
      </c>
      <c r="M25" s="197" t="s">
        <v>2593</v>
      </c>
      <c r="N25" s="121" t="s">
        <v>2472</v>
      </c>
      <c r="O25" s="133" t="s">
        <v>2474</v>
      </c>
      <c r="P25" s="125"/>
      <c r="Q25" s="196">
        <v>44297.442071759258</v>
      </c>
    </row>
    <row r="26" spans="1:17" ht="18" x14ac:dyDescent="0.25">
      <c r="A26" s="126" t="str">
        <f>VLOOKUP(E26,'LISTADO ATM'!$A$2:$C$901,3,0)</f>
        <v>ESTE</v>
      </c>
      <c r="B26" s="124" t="s">
        <v>2577</v>
      </c>
      <c r="C26" s="123">
        <v>44297.177152777775</v>
      </c>
      <c r="D26" s="126" t="s">
        <v>2189</v>
      </c>
      <c r="E26" s="128">
        <v>78</v>
      </c>
      <c r="F26" s="136" t="str">
        <f>VLOOKUP(E26,VIP!$A$2:$O12542,2,0)</f>
        <v>DRBR078</v>
      </c>
      <c r="G26" s="126" t="str">
        <f>VLOOKUP(E26,'LISTADO ATM'!$A$2:$B$900,2,0)</f>
        <v xml:space="preserve">ATM Hotel Nickelodeon II ( Punta Cana) </v>
      </c>
      <c r="H26" s="126" t="str">
        <f>VLOOKUP(E26,VIP!$A$2:$O17463,7,FALSE)</f>
        <v>Si</v>
      </c>
      <c r="I26" s="126" t="str">
        <f>VLOOKUP(E26,VIP!$A$2:$O9428,8,FALSE)</f>
        <v>Si</v>
      </c>
      <c r="J26" s="126" t="str">
        <f>VLOOKUP(E26,VIP!$A$2:$O9378,8,FALSE)</f>
        <v>Si</v>
      </c>
      <c r="K26" s="126" t="str">
        <f>VLOOKUP(E26,VIP!$A$2:$O12952,6,0)</f>
        <v/>
      </c>
      <c r="L26" s="134" t="s">
        <v>2488</v>
      </c>
      <c r="M26" s="197" t="s">
        <v>2593</v>
      </c>
      <c r="N26" s="121" t="s">
        <v>2472</v>
      </c>
      <c r="O26" s="131" t="s">
        <v>2474</v>
      </c>
      <c r="P26" s="125"/>
      <c r="Q26" s="196">
        <v>44297.580775462964</v>
      </c>
    </row>
    <row r="27" spans="1:17" ht="18" x14ac:dyDescent="0.25">
      <c r="A27" s="126" t="str">
        <f>VLOOKUP(E27,'LISTADO ATM'!$A$2:$C$901,3,0)</f>
        <v>NORTE</v>
      </c>
      <c r="B27" s="124" t="s">
        <v>2582</v>
      </c>
      <c r="C27" s="123">
        <v>44297.273194444446</v>
      </c>
      <c r="D27" s="126" t="s">
        <v>2190</v>
      </c>
      <c r="E27" s="128">
        <v>854</v>
      </c>
      <c r="F27" s="136" t="str">
        <f>VLOOKUP(E27,VIP!$A$2:$O12547,2,0)</f>
        <v>DRBR854</v>
      </c>
      <c r="G27" s="126" t="str">
        <f>VLOOKUP(E27,'LISTADO ATM'!$A$2:$B$900,2,0)</f>
        <v xml:space="preserve">ATM Centro Comercial Blanco Batista </v>
      </c>
      <c r="H27" s="126" t="str">
        <f>VLOOKUP(E27,VIP!$A$2:$O17468,7,FALSE)</f>
        <v>Si</v>
      </c>
      <c r="I27" s="126" t="str">
        <f>VLOOKUP(E27,VIP!$A$2:$O9433,8,FALSE)</f>
        <v>Si</v>
      </c>
      <c r="J27" s="126" t="str">
        <f>VLOOKUP(E27,VIP!$A$2:$O9383,8,FALSE)</f>
        <v>Si</v>
      </c>
      <c r="K27" s="126" t="str">
        <f>VLOOKUP(E27,VIP!$A$2:$O12957,6,0)</f>
        <v>NO</v>
      </c>
      <c r="L27" s="127" t="s">
        <v>2228</v>
      </c>
      <c r="M27" s="197" t="s">
        <v>2593</v>
      </c>
      <c r="N27" s="121" t="s">
        <v>2472</v>
      </c>
      <c r="O27" s="131" t="s">
        <v>2509</v>
      </c>
      <c r="P27" s="125"/>
      <c r="Q27" s="196">
        <v>44297.442071759258</v>
      </c>
    </row>
    <row r="28" spans="1:17" ht="18" x14ac:dyDescent="0.25">
      <c r="A28" s="126" t="str">
        <f>VLOOKUP(E28,'LISTADO ATM'!$A$2:$C$901,3,0)</f>
        <v>NORTE</v>
      </c>
      <c r="B28" s="124" t="s">
        <v>2598</v>
      </c>
      <c r="C28" s="123">
        <v>44297.429155092592</v>
      </c>
      <c r="D28" s="126" t="s">
        <v>2190</v>
      </c>
      <c r="E28" s="128">
        <v>687</v>
      </c>
      <c r="F28" s="136" t="str">
        <f>VLOOKUP(E28,VIP!$A$2:$O12553,2,0)</f>
        <v>DRBR687</v>
      </c>
      <c r="G28" s="126" t="str">
        <f>VLOOKUP(E28,'LISTADO ATM'!$A$2:$B$900,2,0)</f>
        <v>ATM Oficina Monterrico II</v>
      </c>
      <c r="H28" s="126" t="str">
        <f>VLOOKUP(E28,VIP!$A$2:$O17474,7,FALSE)</f>
        <v>NO</v>
      </c>
      <c r="I28" s="126" t="str">
        <f>VLOOKUP(E28,VIP!$A$2:$O9439,8,FALSE)</f>
        <v>NO</v>
      </c>
      <c r="J28" s="126" t="str">
        <f>VLOOKUP(E28,VIP!$A$2:$O9389,8,FALSE)</f>
        <v>NO</v>
      </c>
      <c r="K28" s="126" t="str">
        <f>VLOOKUP(E28,VIP!$A$2:$O12963,6,0)</f>
        <v>SI</v>
      </c>
      <c r="L28" s="127" t="s">
        <v>2431</v>
      </c>
      <c r="M28" s="198" t="s">
        <v>2593</v>
      </c>
      <c r="N28" s="121" t="s">
        <v>2472</v>
      </c>
      <c r="O28" s="131" t="s">
        <v>2605</v>
      </c>
      <c r="P28" s="125"/>
      <c r="Q28" s="196">
        <v>44297.580775462964</v>
      </c>
    </row>
    <row r="29" spans="1:17" ht="18" x14ac:dyDescent="0.25">
      <c r="A29" s="126" t="str">
        <f>VLOOKUP(E29,'LISTADO ATM'!$A$2:$C$901,3,0)</f>
        <v>ESTE</v>
      </c>
      <c r="B29" s="124" t="s">
        <v>2597</v>
      </c>
      <c r="C29" s="123">
        <v>44297.453460648147</v>
      </c>
      <c r="D29" s="126" t="s">
        <v>2189</v>
      </c>
      <c r="E29" s="128">
        <v>776</v>
      </c>
      <c r="F29" s="136" t="str">
        <f>VLOOKUP(E29,VIP!$A$2:$O12552,2,0)</f>
        <v>DRBR03D</v>
      </c>
      <c r="G29" s="126" t="str">
        <f>VLOOKUP(E29,'LISTADO ATM'!$A$2:$B$900,2,0)</f>
        <v xml:space="preserve">ATM Oficina Monte Plata </v>
      </c>
      <c r="H29" s="126" t="str">
        <f>VLOOKUP(E29,VIP!$A$2:$O17473,7,FALSE)</f>
        <v>Si</v>
      </c>
      <c r="I29" s="126" t="str">
        <f>VLOOKUP(E29,VIP!$A$2:$O9438,8,FALSE)</f>
        <v>Si</v>
      </c>
      <c r="J29" s="126" t="str">
        <f>VLOOKUP(E29,VIP!$A$2:$O9388,8,FALSE)</f>
        <v>Si</v>
      </c>
      <c r="K29" s="126" t="str">
        <f>VLOOKUP(E29,VIP!$A$2:$O12962,6,0)</f>
        <v>SI</v>
      </c>
      <c r="L29" s="127" t="s">
        <v>2254</v>
      </c>
      <c r="M29" s="198" t="s">
        <v>2593</v>
      </c>
      <c r="N29" s="121" t="s">
        <v>2472</v>
      </c>
      <c r="O29" s="139" t="s">
        <v>2474</v>
      </c>
      <c r="P29" s="125"/>
      <c r="Q29" s="196">
        <v>44297.580775462964</v>
      </c>
    </row>
    <row r="30" spans="1:17" ht="18" x14ac:dyDescent="0.25">
      <c r="A30" s="126" t="str">
        <f>VLOOKUP(E30,'LISTADO ATM'!$A$2:$C$901,3,0)</f>
        <v>DISTRITO NACIONAL</v>
      </c>
      <c r="B30" s="124" t="s">
        <v>2596</v>
      </c>
      <c r="C30" s="123">
        <v>44297.454270833332</v>
      </c>
      <c r="D30" s="126" t="s">
        <v>2189</v>
      </c>
      <c r="E30" s="128">
        <v>566</v>
      </c>
      <c r="F30" s="136" t="str">
        <f>VLOOKUP(E30,VIP!$A$2:$O12551,2,0)</f>
        <v>DRBR508</v>
      </c>
      <c r="G30" s="126" t="str">
        <f>VLOOKUP(E30,'LISTADO ATM'!$A$2:$B$900,2,0)</f>
        <v xml:space="preserve">ATM Hiper Olé Aut. Duarte </v>
      </c>
      <c r="H30" s="126" t="str">
        <f>VLOOKUP(E30,VIP!$A$2:$O17472,7,FALSE)</f>
        <v>Si</v>
      </c>
      <c r="I30" s="126" t="str">
        <f>VLOOKUP(E30,VIP!$A$2:$O9437,8,FALSE)</f>
        <v>Si</v>
      </c>
      <c r="J30" s="126" t="str">
        <f>VLOOKUP(E30,VIP!$A$2:$O9387,8,FALSE)</f>
        <v>Si</v>
      </c>
      <c r="K30" s="126" t="str">
        <f>VLOOKUP(E30,VIP!$A$2:$O12961,6,0)</f>
        <v>NO</v>
      </c>
      <c r="L30" s="127" t="s">
        <v>2431</v>
      </c>
      <c r="M30" s="198" t="s">
        <v>2593</v>
      </c>
      <c r="N30" s="121" t="s">
        <v>2472</v>
      </c>
      <c r="O30" s="139" t="s">
        <v>2474</v>
      </c>
      <c r="P30" s="125"/>
      <c r="Q30" s="196">
        <v>44297.580775462964</v>
      </c>
    </row>
    <row r="31" spans="1:17" ht="18" x14ac:dyDescent="0.25">
      <c r="A31" s="126" t="str">
        <f>VLOOKUP(E31,'LISTADO ATM'!$A$2:$C$901,3,0)</f>
        <v>ESTE</v>
      </c>
      <c r="B31" s="124" t="s">
        <v>2594</v>
      </c>
      <c r="C31" s="123">
        <v>44297.465671296297</v>
      </c>
      <c r="D31" s="126" t="s">
        <v>2189</v>
      </c>
      <c r="E31" s="128">
        <v>188</v>
      </c>
      <c r="F31" s="136" t="str">
        <f>VLOOKUP(E31,VIP!$A$2:$O12549,2,0)</f>
        <v>DRBR188</v>
      </c>
      <c r="G31" s="126" t="str">
        <f>VLOOKUP(E31,'LISTADO ATM'!$A$2:$B$900,2,0)</f>
        <v xml:space="preserve">ATM UNP Miches </v>
      </c>
      <c r="H31" s="126" t="str">
        <f>VLOOKUP(E31,VIP!$A$2:$O17470,7,FALSE)</f>
        <v>Si</v>
      </c>
      <c r="I31" s="126" t="str">
        <f>VLOOKUP(E31,VIP!$A$2:$O9435,8,FALSE)</f>
        <v>Si</v>
      </c>
      <c r="J31" s="126" t="str">
        <f>VLOOKUP(E31,VIP!$A$2:$O9385,8,FALSE)</f>
        <v>Si</v>
      </c>
      <c r="K31" s="126" t="str">
        <f>VLOOKUP(E31,VIP!$A$2:$O12959,6,0)</f>
        <v>NO</v>
      </c>
      <c r="L31" s="134" t="s">
        <v>2254</v>
      </c>
      <c r="M31" s="198" t="s">
        <v>2593</v>
      </c>
      <c r="N31" s="121" t="s">
        <v>2472</v>
      </c>
      <c r="O31" s="137" t="s">
        <v>2474</v>
      </c>
      <c r="P31" s="125"/>
      <c r="Q31" s="196">
        <v>44297.580775462964</v>
      </c>
    </row>
    <row r="32" spans="1:17" ht="18" x14ac:dyDescent="0.25">
      <c r="A32" s="126" t="str">
        <f>VLOOKUP(E32,'LISTADO ATM'!$A$2:$C$901,3,0)</f>
        <v>DISTRITO NACIONAL</v>
      </c>
      <c r="B32" s="124">
        <v>335840700</v>
      </c>
      <c r="C32" s="123">
        <v>44288.517708333333</v>
      </c>
      <c r="D32" s="126" t="s">
        <v>2468</v>
      </c>
      <c r="E32" s="128">
        <v>377</v>
      </c>
      <c r="F32" s="139" t="str">
        <f>VLOOKUP(E32,VIP!$A$2:$O12570,2,0)</f>
        <v>DRBR377</v>
      </c>
      <c r="G32" s="126" t="str">
        <f>VLOOKUP(E32,'LISTADO ATM'!$A$2:$B$900,2,0)</f>
        <v>ATM Estación del Metro Eduardo Brito</v>
      </c>
      <c r="H32" s="126" t="str">
        <f>VLOOKUP(E32,VIP!$A$2:$O17491,7,FALSE)</f>
        <v>Si</v>
      </c>
      <c r="I32" s="126" t="str">
        <f>VLOOKUP(E32,VIP!$A$2:$O9456,8,FALSE)</f>
        <v>Si</v>
      </c>
      <c r="J32" s="126" t="str">
        <f>VLOOKUP(E32,VIP!$A$2:$O9406,8,FALSE)</f>
        <v>Si</v>
      </c>
      <c r="K32" s="126" t="str">
        <f>VLOOKUP(E32,VIP!$A$2:$O12980,6,0)</f>
        <v>NO</v>
      </c>
      <c r="L32" s="134" t="s">
        <v>2428</v>
      </c>
      <c r="M32" s="93" t="s">
        <v>2465</v>
      </c>
      <c r="N32" s="121" t="s">
        <v>2472</v>
      </c>
      <c r="O32" s="139" t="s">
        <v>2473</v>
      </c>
      <c r="P32" s="125"/>
      <c r="Q32" s="122" t="s">
        <v>2428</v>
      </c>
    </row>
    <row r="33" spans="1:17" ht="18" x14ac:dyDescent="0.25">
      <c r="A33" s="126" t="str">
        <f>VLOOKUP(E33,'LISTADO ATM'!$A$2:$C$901,3,0)</f>
        <v>DISTRITO NACIONAL</v>
      </c>
      <c r="B33" s="124">
        <v>335845247</v>
      </c>
      <c r="C33" s="123">
        <v>44293.59097222222</v>
      </c>
      <c r="D33" s="126" t="s">
        <v>2492</v>
      </c>
      <c r="E33" s="128">
        <v>24</v>
      </c>
      <c r="F33" s="139" t="str">
        <f>VLOOKUP(E33,VIP!$A$2:$O12568,2,0)</f>
        <v>DRBR024</v>
      </c>
      <c r="G33" s="126" t="str">
        <f>VLOOKUP(E33,'LISTADO ATM'!$A$2:$B$900,2,0)</f>
        <v xml:space="preserve">ATM Oficina Eusebio Manzueta </v>
      </c>
      <c r="H33" s="126" t="str">
        <f>VLOOKUP(E33,VIP!$A$2:$O17489,7,FALSE)</f>
        <v>No</v>
      </c>
      <c r="I33" s="126" t="str">
        <f>VLOOKUP(E33,VIP!$A$2:$O9454,8,FALSE)</f>
        <v>No</v>
      </c>
      <c r="J33" s="126" t="str">
        <f>VLOOKUP(E33,VIP!$A$2:$O9404,8,FALSE)</f>
        <v>No</v>
      </c>
      <c r="K33" s="126" t="str">
        <f>VLOOKUP(E33,VIP!$A$2:$O12978,6,0)</f>
        <v>NO</v>
      </c>
      <c r="L33" s="134" t="s">
        <v>2428</v>
      </c>
      <c r="M33" s="93" t="s">
        <v>2465</v>
      </c>
      <c r="N33" s="121" t="s">
        <v>2472</v>
      </c>
      <c r="O33" s="133" t="s">
        <v>2493</v>
      </c>
      <c r="P33" s="125"/>
      <c r="Q33" s="122" t="s">
        <v>2428</v>
      </c>
    </row>
    <row r="34" spans="1:17" ht="18" x14ac:dyDescent="0.25">
      <c r="A34" s="126" t="str">
        <f>VLOOKUP(E34,'LISTADO ATM'!$A$2:$C$901,3,0)</f>
        <v>DISTRITO NACIONAL</v>
      </c>
      <c r="B34" s="124">
        <v>335845314</v>
      </c>
      <c r="C34" s="123">
        <v>44293.622511574074</v>
      </c>
      <c r="D34" s="126" t="s">
        <v>2189</v>
      </c>
      <c r="E34" s="128">
        <v>485</v>
      </c>
      <c r="F34" s="139" t="str">
        <f>VLOOKUP(E34,VIP!$A$2:$O12517,2,0)</f>
        <v>DRBR485</v>
      </c>
      <c r="G34" s="126" t="str">
        <f>VLOOKUP(E34,'LISTADO ATM'!$A$2:$B$900,2,0)</f>
        <v xml:space="preserve">ATM CEDIMAT </v>
      </c>
      <c r="H34" s="126" t="str">
        <f>VLOOKUP(E34,VIP!$A$2:$O17438,7,FALSE)</f>
        <v>Si</v>
      </c>
      <c r="I34" s="126" t="str">
        <f>VLOOKUP(E34,VIP!$A$2:$O9403,8,FALSE)</f>
        <v>Si</v>
      </c>
      <c r="J34" s="126" t="str">
        <f>VLOOKUP(E34,VIP!$A$2:$O9353,8,FALSE)</f>
        <v>Si</v>
      </c>
      <c r="K34" s="126" t="str">
        <f>VLOOKUP(E34,VIP!$A$2:$O12927,6,0)</f>
        <v>NO</v>
      </c>
      <c r="L34" s="134" t="s">
        <v>2228</v>
      </c>
      <c r="M34" s="93" t="s">
        <v>2465</v>
      </c>
      <c r="N34" s="121" t="s">
        <v>2511</v>
      </c>
      <c r="O34" s="137" t="s">
        <v>2474</v>
      </c>
      <c r="P34" s="125"/>
      <c r="Q34" s="122" t="s">
        <v>2228</v>
      </c>
    </row>
    <row r="35" spans="1:17" ht="18" x14ac:dyDescent="0.25">
      <c r="A35" s="126" t="str">
        <f>VLOOKUP(E35,'LISTADO ATM'!$A$2:$C$901,3,0)</f>
        <v>NORTE</v>
      </c>
      <c r="B35" s="124">
        <v>335845624</v>
      </c>
      <c r="C35" s="123">
        <v>44293.739537037036</v>
      </c>
      <c r="D35" s="126" t="s">
        <v>2190</v>
      </c>
      <c r="E35" s="128">
        <v>196</v>
      </c>
      <c r="F35" s="136" t="str">
        <f>VLOOKUP(E35,VIP!$A$2:$O12542,2,0)</f>
        <v>DRBR196</v>
      </c>
      <c r="G35" s="126" t="str">
        <f>VLOOKUP(E35,'LISTADO ATM'!$A$2:$B$900,2,0)</f>
        <v xml:space="preserve">ATM Estación Texaco Cangrejo Farmacia (Sosúa) </v>
      </c>
      <c r="H35" s="126" t="str">
        <f>VLOOKUP(E35,VIP!$A$2:$O17463,7,FALSE)</f>
        <v>Si</v>
      </c>
      <c r="I35" s="126" t="str">
        <f>VLOOKUP(E35,VIP!$A$2:$O9428,8,FALSE)</f>
        <v>Si</v>
      </c>
      <c r="J35" s="126" t="str">
        <f>VLOOKUP(E35,VIP!$A$2:$O9378,8,FALSE)</f>
        <v>Si</v>
      </c>
      <c r="K35" s="126" t="str">
        <f>VLOOKUP(E35,VIP!$A$2:$O12952,6,0)</f>
        <v>NO</v>
      </c>
      <c r="L35" s="134" t="s">
        <v>2254</v>
      </c>
      <c r="M35" s="93" t="s">
        <v>2465</v>
      </c>
      <c r="N35" s="121" t="s">
        <v>2472</v>
      </c>
      <c r="O35" s="139" t="s">
        <v>2509</v>
      </c>
      <c r="P35" s="125"/>
      <c r="Q35" s="122" t="s">
        <v>2254</v>
      </c>
    </row>
    <row r="36" spans="1:17" ht="18" x14ac:dyDescent="0.25">
      <c r="A36" s="126" t="str">
        <f>VLOOKUP(E36,'LISTADO ATM'!$A$2:$C$901,3,0)</f>
        <v>DISTRITO NACIONAL</v>
      </c>
      <c r="B36" s="124">
        <v>335846207</v>
      </c>
      <c r="C36" s="123">
        <v>44294.449444444443</v>
      </c>
      <c r="D36" s="126" t="s">
        <v>2189</v>
      </c>
      <c r="E36" s="128">
        <v>670</v>
      </c>
      <c r="F36" s="136" t="str">
        <f>VLOOKUP(E36,VIP!$A$2:$O12541,2,0)</f>
        <v>DRBR670</v>
      </c>
      <c r="G36" s="126" t="str">
        <f>VLOOKUP(E36,'LISTADO ATM'!$A$2:$B$900,2,0)</f>
        <v>ATM Estación Texaco Algodón</v>
      </c>
      <c r="H36" s="126" t="str">
        <f>VLOOKUP(E36,VIP!$A$2:$O17462,7,FALSE)</f>
        <v>Si</v>
      </c>
      <c r="I36" s="126" t="str">
        <f>VLOOKUP(E36,VIP!$A$2:$O9427,8,FALSE)</f>
        <v>Si</v>
      </c>
      <c r="J36" s="126" t="str">
        <f>VLOOKUP(E36,VIP!$A$2:$O9377,8,FALSE)</f>
        <v>Si</v>
      </c>
      <c r="K36" s="126" t="str">
        <f>VLOOKUP(E36,VIP!$A$2:$O12951,6,0)</f>
        <v>NO</v>
      </c>
      <c r="L36" s="134" t="s">
        <v>2228</v>
      </c>
      <c r="M36" s="93" t="s">
        <v>2465</v>
      </c>
      <c r="N36" s="121" t="s">
        <v>2511</v>
      </c>
      <c r="O36" s="139" t="s">
        <v>2474</v>
      </c>
      <c r="P36" s="125"/>
      <c r="Q36" s="122" t="s">
        <v>2228</v>
      </c>
    </row>
    <row r="37" spans="1:17" ht="18" x14ac:dyDescent="0.25">
      <c r="A37" s="126" t="str">
        <f>VLOOKUP(E37,'LISTADO ATM'!$A$2:$C$901,3,0)</f>
        <v>DISTRITO NACIONAL</v>
      </c>
      <c r="B37" s="124">
        <v>335846303</v>
      </c>
      <c r="C37" s="123">
        <v>44294.474664351852</v>
      </c>
      <c r="D37" s="126" t="s">
        <v>2189</v>
      </c>
      <c r="E37" s="128">
        <v>685</v>
      </c>
      <c r="F37" s="136" t="str">
        <f>VLOOKUP(E37,VIP!$A$2:$O12535,2,0)</f>
        <v>DRBR685</v>
      </c>
      <c r="G37" s="126" t="str">
        <f>VLOOKUP(E37,'LISTADO ATM'!$A$2:$B$900,2,0)</f>
        <v>ATM Autoservicio UASD</v>
      </c>
      <c r="H37" s="126" t="str">
        <f>VLOOKUP(E37,VIP!$A$2:$O17456,7,FALSE)</f>
        <v>NO</v>
      </c>
      <c r="I37" s="126" t="str">
        <f>VLOOKUP(E37,VIP!$A$2:$O9421,8,FALSE)</f>
        <v>SI</v>
      </c>
      <c r="J37" s="126" t="str">
        <f>VLOOKUP(E37,VIP!$A$2:$O9371,8,FALSE)</f>
        <v>SI</v>
      </c>
      <c r="K37" s="126" t="str">
        <f>VLOOKUP(E37,VIP!$A$2:$O12945,6,0)</f>
        <v>NO</v>
      </c>
      <c r="L37" s="134" t="s">
        <v>2510</v>
      </c>
      <c r="M37" s="93" t="s">
        <v>2465</v>
      </c>
      <c r="N37" s="121" t="s">
        <v>2511</v>
      </c>
      <c r="O37" s="139" t="s">
        <v>2474</v>
      </c>
      <c r="P37" s="125"/>
      <c r="Q37" s="122" t="s">
        <v>2510</v>
      </c>
    </row>
    <row r="38" spans="1:17" ht="18" x14ac:dyDescent="0.25">
      <c r="A38" s="126" t="str">
        <f>VLOOKUP(E38,'LISTADO ATM'!$A$2:$C$901,3,0)</f>
        <v>SUR</v>
      </c>
      <c r="B38" s="124">
        <v>335847263</v>
      </c>
      <c r="C38" s="123">
        <v>44295.342395833337</v>
      </c>
      <c r="D38" s="126" t="s">
        <v>2189</v>
      </c>
      <c r="E38" s="128">
        <v>619</v>
      </c>
      <c r="F38" s="136" t="str">
        <f>VLOOKUP(E38,VIP!$A$2:$O12558,2,0)</f>
        <v>DRBR619</v>
      </c>
      <c r="G38" s="126" t="str">
        <f>VLOOKUP(E38,'LISTADO ATM'!$A$2:$B$900,2,0)</f>
        <v xml:space="preserve">ATM Academia P.N. Hatillo (San Cristóbal) </v>
      </c>
      <c r="H38" s="126" t="str">
        <f>VLOOKUP(E38,VIP!$A$2:$O17479,7,FALSE)</f>
        <v>Si</v>
      </c>
      <c r="I38" s="126" t="str">
        <f>VLOOKUP(E38,VIP!$A$2:$O9444,8,FALSE)</f>
        <v>Si</v>
      </c>
      <c r="J38" s="126" t="str">
        <f>VLOOKUP(E38,VIP!$A$2:$O9394,8,FALSE)</f>
        <v>Si</v>
      </c>
      <c r="K38" s="126" t="str">
        <f>VLOOKUP(E38,VIP!$A$2:$O12968,6,0)</f>
        <v>NO</v>
      </c>
      <c r="L38" s="134" t="s">
        <v>2254</v>
      </c>
      <c r="M38" s="93" t="s">
        <v>2465</v>
      </c>
      <c r="N38" s="121" t="s">
        <v>2472</v>
      </c>
      <c r="O38" s="139" t="s">
        <v>2474</v>
      </c>
      <c r="P38" s="125"/>
      <c r="Q38" s="122" t="s">
        <v>2254</v>
      </c>
    </row>
    <row r="39" spans="1:17" ht="18" x14ac:dyDescent="0.25">
      <c r="A39" s="126" t="str">
        <f>VLOOKUP(E39,'LISTADO ATM'!$A$2:$C$901,3,0)</f>
        <v>DISTRITO NACIONAL</v>
      </c>
      <c r="B39" s="124">
        <v>335847402</v>
      </c>
      <c r="C39" s="123">
        <v>44295.380949074075</v>
      </c>
      <c r="D39" s="126" t="s">
        <v>2468</v>
      </c>
      <c r="E39" s="128">
        <v>640</v>
      </c>
      <c r="F39" s="136" t="str">
        <f>VLOOKUP(E39,VIP!$A$2:$O12552,2,0)</f>
        <v>DRBR640</v>
      </c>
      <c r="G39" s="126" t="str">
        <f>VLOOKUP(E39,'LISTADO ATM'!$A$2:$B$900,2,0)</f>
        <v xml:space="preserve">ATM Ministerio Obras Públicas </v>
      </c>
      <c r="H39" s="126" t="str">
        <f>VLOOKUP(E39,VIP!$A$2:$O17473,7,FALSE)</f>
        <v>Si</v>
      </c>
      <c r="I39" s="126" t="str">
        <f>VLOOKUP(E39,VIP!$A$2:$O9438,8,FALSE)</f>
        <v>Si</v>
      </c>
      <c r="J39" s="126" t="str">
        <f>VLOOKUP(E39,VIP!$A$2:$O9388,8,FALSE)</f>
        <v>Si</v>
      </c>
      <c r="K39" s="126" t="str">
        <f>VLOOKUP(E39,VIP!$A$2:$O12962,6,0)</f>
        <v>NO</v>
      </c>
      <c r="L39" s="134" t="s">
        <v>2528</v>
      </c>
      <c r="M39" s="93" t="s">
        <v>2465</v>
      </c>
      <c r="N39" s="121" t="s">
        <v>2472</v>
      </c>
      <c r="O39" s="139" t="s">
        <v>2473</v>
      </c>
      <c r="P39" s="129"/>
      <c r="Q39" s="122" t="s">
        <v>2528</v>
      </c>
    </row>
    <row r="40" spans="1:17" ht="18" x14ac:dyDescent="0.25">
      <c r="A40" s="126" t="str">
        <f>VLOOKUP(E40,'LISTADO ATM'!$A$2:$C$901,3,0)</f>
        <v>DISTRITO NACIONAL</v>
      </c>
      <c r="B40" s="124">
        <v>335847434</v>
      </c>
      <c r="C40" s="123">
        <v>44295.389363425929</v>
      </c>
      <c r="D40" s="126" t="s">
        <v>2492</v>
      </c>
      <c r="E40" s="128">
        <v>686</v>
      </c>
      <c r="F40" s="136" t="str">
        <f>VLOOKUP(E40,VIP!$A$2:$O12551,2,0)</f>
        <v>DRBR686</v>
      </c>
      <c r="G40" s="126" t="str">
        <f>VLOOKUP(E40,'LISTADO ATM'!$A$2:$B$900,2,0)</f>
        <v>ATM Autoservicio Oficina Máximo Gómez</v>
      </c>
      <c r="H40" s="126" t="str">
        <f>VLOOKUP(E40,VIP!$A$2:$O17472,7,FALSE)</f>
        <v>Si</v>
      </c>
      <c r="I40" s="126" t="str">
        <f>VLOOKUP(E40,VIP!$A$2:$O9437,8,FALSE)</f>
        <v>Si</v>
      </c>
      <c r="J40" s="126" t="str">
        <f>VLOOKUP(E40,VIP!$A$2:$O9387,8,FALSE)</f>
        <v>Si</v>
      </c>
      <c r="K40" s="126" t="str">
        <f>VLOOKUP(E40,VIP!$A$2:$O12961,6,0)</f>
        <v>NO</v>
      </c>
      <c r="L40" s="134" t="s">
        <v>2528</v>
      </c>
      <c r="M40" s="93" t="s">
        <v>2465</v>
      </c>
      <c r="N40" s="121" t="s">
        <v>2472</v>
      </c>
      <c r="O40" s="139" t="s">
        <v>2493</v>
      </c>
      <c r="P40" s="129"/>
      <c r="Q40" s="122" t="s">
        <v>2528</v>
      </c>
    </row>
    <row r="41" spans="1:17" ht="18" x14ac:dyDescent="0.25">
      <c r="A41" s="126" t="str">
        <f>VLOOKUP(E41,'LISTADO ATM'!$A$2:$C$901,3,0)</f>
        <v>DISTRITO NACIONAL</v>
      </c>
      <c r="B41" s="124">
        <v>335847989</v>
      </c>
      <c r="C41" s="123">
        <v>44295.522800925923</v>
      </c>
      <c r="D41" s="126" t="s">
        <v>2189</v>
      </c>
      <c r="E41" s="128">
        <v>929</v>
      </c>
      <c r="F41" s="139" t="str">
        <f>VLOOKUP(E41,VIP!$A$2:$O12578,2,0)</f>
        <v>DRBR929</v>
      </c>
      <c r="G41" s="126" t="str">
        <f>VLOOKUP(E41,'LISTADO ATM'!$A$2:$B$900,2,0)</f>
        <v>ATM Autoservicio Nacional El Conde</v>
      </c>
      <c r="H41" s="126" t="str">
        <f>VLOOKUP(E41,VIP!$A$2:$O17499,7,FALSE)</f>
        <v>Si</v>
      </c>
      <c r="I41" s="126" t="str">
        <f>VLOOKUP(E41,VIP!$A$2:$O9464,8,FALSE)</f>
        <v>Si</v>
      </c>
      <c r="J41" s="126" t="str">
        <f>VLOOKUP(E41,VIP!$A$2:$O9414,8,FALSE)</f>
        <v>Si</v>
      </c>
      <c r="K41" s="126" t="str">
        <f>VLOOKUP(E41,VIP!$A$2:$O12988,6,0)</f>
        <v>NO</v>
      </c>
      <c r="L41" s="134" t="s">
        <v>2254</v>
      </c>
      <c r="M41" s="93" t="s">
        <v>2465</v>
      </c>
      <c r="N41" s="121" t="s">
        <v>2472</v>
      </c>
      <c r="O41" s="139" t="s">
        <v>2474</v>
      </c>
      <c r="P41" s="129"/>
      <c r="Q41" s="122" t="s">
        <v>2254</v>
      </c>
    </row>
    <row r="42" spans="1:17" ht="18" x14ac:dyDescent="0.25">
      <c r="A42" s="126" t="str">
        <f>VLOOKUP(E42,'LISTADO ATM'!$A$2:$C$901,3,0)</f>
        <v>SUR</v>
      </c>
      <c r="B42" s="124">
        <v>335848114</v>
      </c>
      <c r="C42" s="123">
        <v>44295.591666666667</v>
      </c>
      <c r="D42" s="126" t="s">
        <v>2189</v>
      </c>
      <c r="E42" s="128">
        <v>84</v>
      </c>
      <c r="F42" s="136" t="str">
        <f>VLOOKUP(E42,VIP!$A$2:$O12549,2,0)</f>
        <v>DRBR084</v>
      </c>
      <c r="G42" s="126" t="str">
        <f>VLOOKUP(E42,'LISTADO ATM'!$A$2:$B$900,2,0)</f>
        <v xml:space="preserve">ATM Oficina Multicentro Sirena San Cristóbal </v>
      </c>
      <c r="H42" s="126" t="str">
        <f>VLOOKUP(E42,VIP!$A$2:$O17470,7,FALSE)</f>
        <v>Si</v>
      </c>
      <c r="I42" s="126" t="str">
        <f>VLOOKUP(E42,VIP!$A$2:$O9435,8,FALSE)</f>
        <v>Si</v>
      </c>
      <c r="J42" s="126" t="str">
        <f>VLOOKUP(E42,VIP!$A$2:$O9385,8,FALSE)</f>
        <v>Si</v>
      </c>
      <c r="K42" s="126" t="str">
        <f>VLOOKUP(E42,VIP!$A$2:$O12959,6,0)</f>
        <v>SI</v>
      </c>
      <c r="L42" s="134" t="s">
        <v>2228</v>
      </c>
      <c r="M42" s="93" t="s">
        <v>2465</v>
      </c>
      <c r="N42" s="121" t="s">
        <v>2472</v>
      </c>
      <c r="O42" s="139" t="s">
        <v>2474</v>
      </c>
      <c r="P42" s="125"/>
      <c r="Q42" s="122" t="s">
        <v>2228</v>
      </c>
    </row>
    <row r="43" spans="1:17" ht="18" x14ac:dyDescent="0.25">
      <c r="A43" s="126" t="str">
        <f>VLOOKUP(E43,'LISTADO ATM'!$A$2:$C$901,3,0)</f>
        <v>SUR</v>
      </c>
      <c r="B43" s="124" t="s">
        <v>2529</v>
      </c>
      <c r="C43" s="123">
        <v>44295.728773148148</v>
      </c>
      <c r="D43" s="126" t="s">
        <v>2189</v>
      </c>
      <c r="E43" s="128">
        <v>962</v>
      </c>
      <c r="F43" s="139" t="str">
        <f>VLOOKUP(E43,VIP!$A$2:$O12582,2,0)</f>
        <v>DRBR962</v>
      </c>
      <c r="G43" s="126" t="str">
        <f>VLOOKUP(E43,'LISTADO ATM'!$A$2:$B$900,2,0)</f>
        <v xml:space="preserve">ATM Oficina Villa Ofelia II (San Juan) </v>
      </c>
      <c r="H43" s="126" t="str">
        <f>VLOOKUP(E43,VIP!$A$2:$O17503,7,FALSE)</f>
        <v>Si</v>
      </c>
      <c r="I43" s="126" t="str">
        <f>VLOOKUP(E43,VIP!$A$2:$O9468,8,FALSE)</f>
        <v>Si</v>
      </c>
      <c r="J43" s="126" t="str">
        <f>VLOOKUP(E43,VIP!$A$2:$O9418,8,FALSE)</f>
        <v>Si</v>
      </c>
      <c r="K43" s="126" t="str">
        <f>VLOOKUP(E43,VIP!$A$2:$O12992,6,0)</f>
        <v>NO</v>
      </c>
      <c r="L43" s="134" t="s">
        <v>2228</v>
      </c>
      <c r="M43" s="93" t="s">
        <v>2465</v>
      </c>
      <c r="N43" s="121" t="s">
        <v>2472</v>
      </c>
      <c r="O43" s="136" t="s">
        <v>2474</v>
      </c>
      <c r="P43" s="129"/>
      <c r="Q43" s="122" t="s">
        <v>2228</v>
      </c>
    </row>
    <row r="44" spans="1:17" ht="18" x14ac:dyDescent="0.25">
      <c r="A44" s="126" t="str">
        <f>VLOOKUP(E44,'LISTADO ATM'!$A$2:$C$901,3,0)</f>
        <v>ESTE</v>
      </c>
      <c r="B44" s="124">
        <v>335848578</v>
      </c>
      <c r="C44" s="123">
        <v>44295.874305555553</v>
      </c>
      <c r="D44" s="126" t="s">
        <v>2189</v>
      </c>
      <c r="E44" s="128">
        <v>293</v>
      </c>
      <c r="F44" s="136" t="str">
        <f>VLOOKUP(E44,VIP!$A$2:$O12548,2,0)</f>
        <v>DRBR293</v>
      </c>
      <c r="G44" s="126" t="str">
        <f>VLOOKUP(E44,'LISTADO ATM'!$A$2:$B$900,2,0)</f>
        <v xml:space="preserve">ATM S/M Nueva Visión (San Pedro) </v>
      </c>
      <c r="H44" s="126" t="str">
        <f>VLOOKUP(E44,VIP!$A$2:$O17469,7,FALSE)</f>
        <v>Si</v>
      </c>
      <c r="I44" s="126" t="str">
        <f>VLOOKUP(E44,VIP!$A$2:$O9434,8,FALSE)</f>
        <v>Si</v>
      </c>
      <c r="J44" s="126" t="str">
        <f>VLOOKUP(E44,VIP!$A$2:$O9384,8,FALSE)</f>
        <v>Si</v>
      </c>
      <c r="K44" s="126" t="str">
        <f>VLOOKUP(E44,VIP!$A$2:$O12958,6,0)</f>
        <v>NO</v>
      </c>
      <c r="L44" s="134" t="s">
        <v>2228</v>
      </c>
      <c r="M44" s="93" t="s">
        <v>2465</v>
      </c>
      <c r="N44" s="121" t="s">
        <v>2472</v>
      </c>
      <c r="O44" s="136" t="s">
        <v>2474</v>
      </c>
      <c r="P44" s="125"/>
      <c r="Q44" s="122" t="s">
        <v>2228</v>
      </c>
    </row>
    <row r="45" spans="1:17" ht="18" x14ac:dyDescent="0.25">
      <c r="A45" s="126" t="str">
        <f>VLOOKUP(E45,'LISTADO ATM'!$A$2:$C$901,3,0)</f>
        <v>NORTE</v>
      </c>
      <c r="B45" s="124" t="s">
        <v>2530</v>
      </c>
      <c r="C45" s="123">
        <v>44296.249328703707</v>
      </c>
      <c r="D45" s="126" t="s">
        <v>2190</v>
      </c>
      <c r="E45" s="128">
        <v>851</v>
      </c>
      <c r="F45" s="136" t="str">
        <f>VLOOKUP(E45,VIP!$A$2:$O12576,2,0)</f>
        <v>DRBR851</v>
      </c>
      <c r="G45" s="126" t="str">
        <f>VLOOKUP(E45,'LISTADO ATM'!$A$2:$B$900,2,0)</f>
        <v xml:space="preserve">ATM Hospital Vinicio Calventi </v>
      </c>
      <c r="H45" s="126" t="str">
        <f>VLOOKUP(E45,VIP!$A$2:$O17497,7,FALSE)</f>
        <v>Si</v>
      </c>
      <c r="I45" s="126" t="str">
        <f>VLOOKUP(E45,VIP!$A$2:$O9462,8,FALSE)</f>
        <v>Si</v>
      </c>
      <c r="J45" s="126" t="str">
        <f>VLOOKUP(E45,VIP!$A$2:$O9412,8,FALSE)</f>
        <v>Si</v>
      </c>
      <c r="K45" s="126" t="str">
        <f>VLOOKUP(E45,VIP!$A$2:$O12986,6,0)</f>
        <v>NO</v>
      </c>
      <c r="L45" s="134" t="s">
        <v>2228</v>
      </c>
      <c r="M45" s="93" t="s">
        <v>2465</v>
      </c>
      <c r="N45" s="121" t="s">
        <v>2472</v>
      </c>
      <c r="O45" s="136" t="s">
        <v>2509</v>
      </c>
      <c r="P45" s="129"/>
      <c r="Q45" s="122" t="s">
        <v>2228</v>
      </c>
    </row>
    <row r="46" spans="1:17" ht="18" x14ac:dyDescent="0.25">
      <c r="A46" s="126" t="str">
        <f>VLOOKUP(E46,'LISTADO ATM'!$A$2:$C$901,3,0)</f>
        <v>DISTRITO NACIONAL</v>
      </c>
      <c r="B46" s="124" t="s">
        <v>2533</v>
      </c>
      <c r="C46" s="123">
        <v>44296.3983912037</v>
      </c>
      <c r="D46" s="126" t="s">
        <v>2189</v>
      </c>
      <c r="E46" s="128">
        <v>160</v>
      </c>
      <c r="F46" s="139" t="str">
        <f>VLOOKUP(E46,VIP!$A$2:$O12587,2,0)</f>
        <v>DRBR160</v>
      </c>
      <c r="G46" s="126" t="str">
        <f>VLOOKUP(E46,'LISTADO ATM'!$A$2:$B$900,2,0)</f>
        <v xml:space="preserve">ATM Oficina Herrera </v>
      </c>
      <c r="H46" s="126" t="str">
        <f>VLOOKUP(E46,VIP!$A$2:$O17508,7,FALSE)</f>
        <v>Si</v>
      </c>
      <c r="I46" s="126" t="str">
        <f>VLOOKUP(E46,VIP!$A$2:$O9473,8,FALSE)</f>
        <v>Si</v>
      </c>
      <c r="J46" s="126" t="str">
        <f>VLOOKUP(E46,VIP!$A$2:$O9423,8,FALSE)</f>
        <v>Si</v>
      </c>
      <c r="K46" s="126" t="str">
        <f>VLOOKUP(E46,VIP!$A$2:$O12997,6,0)</f>
        <v>NO</v>
      </c>
      <c r="L46" s="134" t="s">
        <v>2228</v>
      </c>
      <c r="M46" s="93" t="s">
        <v>2465</v>
      </c>
      <c r="N46" s="121" t="s">
        <v>2472</v>
      </c>
      <c r="O46" s="139" t="s">
        <v>2474</v>
      </c>
      <c r="P46" s="125"/>
      <c r="Q46" s="122" t="s">
        <v>2228</v>
      </c>
    </row>
    <row r="47" spans="1:17" ht="18" x14ac:dyDescent="0.25">
      <c r="A47" s="126" t="str">
        <f>VLOOKUP(E47,'LISTADO ATM'!$A$2:$C$901,3,0)</f>
        <v>DISTRITO NACIONAL</v>
      </c>
      <c r="B47" s="124" t="s">
        <v>2532</v>
      </c>
      <c r="C47" s="123">
        <v>44296.401319444441</v>
      </c>
      <c r="D47" s="126" t="s">
        <v>2189</v>
      </c>
      <c r="E47" s="128">
        <v>943</v>
      </c>
      <c r="F47" s="139" t="str">
        <f>VLOOKUP(E47,VIP!$A$2:$O12580,2,0)</f>
        <v>DRBR16K</v>
      </c>
      <c r="G47" s="126" t="str">
        <f>VLOOKUP(E47,'LISTADO ATM'!$A$2:$B$900,2,0)</f>
        <v xml:space="preserve">ATM Oficina Tránsito Terreste </v>
      </c>
      <c r="H47" s="126" t="str">
        <f>VLOOKUP(E47,VIP!$A$2:$O17501,7,FALSE)</f>
        <v>Si</v>
      </c>
      <c r="I47" s="126" t="str">
        <f>VLOOKUP(E47,VIP!$A$2:$O9466,8,FALSE)</f>
        <v>Si</v>
      </c>
      <c r="J47" s="126" t="str">
        <f>VLOOKUP(E47,VIP!$A$2:$O9416,8,FALSE)</f>
        <v>Si</v>
      </c>
      <c r="K47" s="126" t="str">
        <f>VLOOKUP(E47,VIP!$A$2:$O12990,6,0)</f>
        <v>NO</v>
      </c>
      <c r="L47" s="134" t="s">
        <v>2228</v>
      </c>
      <c r="M47" s="93" t="s">
        <v>2465</v>
      </c>
      <c r="N47" s="121" t="s">
        <v>2472</v>
      </c>
      <c r="O47" s="139" t="s">
        <v>2474</v>
      </c>
      <c r="P47" s="125"/>
      <c r="Q47" s="122" t="s">
        <v>2228</v>
      </c>
    </row>
    <row r="48" spans="1:17" ht="18" x14ac:dyDescent="0.25">
      <c r="A48" s="126" t="str">
        <f>VLOOKUP(E48,'LISTADO ATM'!$A$2:$C$901,3,0)</f>
        <v>SUR</v>
      </c>
      <c r="B48" s="124" t="s">
        <v>2531</v>
      </c>
      <c r="C48" s="123">
        <v>44296.407824074071</v>
      </c>
      <c r="D48" s="126" t="s">
        <v>2468</v>
      </c>
      <c r="E48" s="128">
        <v>616</v>
      </c>
      <c r="F48" s="136" t="str">
        <f>VLOOKUP(E48,VIP!$A$2:$O12572,2,0)</f>
        <v>DRBR187</v>
      </c>
      <c r="G48" s="126" t="str">
        <f>VLOOKUP(E48,'LISTADO ATM'!$A$2:$B$900,2,0)</f>
        <v xml:space="preserve">ATM 5ta. Brigada Barahona </v>
      </c>
      <c r="H48" s="126" t="str">
        <f>VLOOKUP(E48,VIP!$A$2:$O17493,7,FALSE)</f>
        <v>Si</v>
      </c>
      <c r="I48" s="126" t="str">
        <f>VLOOKUP(E48,VIP!$A$2:$O9458,8,FALSE)</f>
        <v>Si</v>
      </c>
      <c r="J48" s="126" t="str">
        <f>VLOOKUP(E48,VIP!$A$2:$O9408,8,FALSE)</f>
        <v>Si</v>
      </c>
      <c r="K48" s="126" t="str">
        <f>VLOOKUP(E48,VIP!$A$2:$O12982,6,0)</f>
        <v>NO</v>
      </c>
      <c r="L48" s="134" t="s">
        <v>2459</v>
      </c>
      <c r="M48" s="93" t="s">
        <v>2465</v>
      </c>
      <c r="N48" s="121" t="s">
        <v>2472</v>
      </c>
      <c r="O48" s="136" t="s">
        <v>2473</v>
      </c>
      <c r="P48" s="125"/>
      <c r="Q48" s="122" t="s">
        <v>2459</v>
      </c>
    </row>
    <row r="49" spans="1:17" ht="18" x14ac:dyDescent="0.25">
      <c r="A49" s="126" t="str">
        <f>VLOOKUP(E49,'LISTADO ATM'!$A$2:$C$901,3,0)</f>
        <v>ESTE</v>
      </c>
      <c r="B49" s="124" t="s">
        <v>2534</v>
      </c>
      <c r="C49" s="123">
        <v>44296.488321759258</v>
      </c>
      <c r="D49" s="126" t="s">
        <v>2189</v>
      </c>
      <c r="E49" s="128">
        <v>838</v>
      </c>
      <c r="F49" s="136" t="str">
        <f>VLOOKUP(E49,VIP!$A$2:$O12578,2,0)</f>
        <v>DRBR838</v>
      </c>
      <c r="G49" s="126" t="str">
        <f>VLOOKUP(E49,'LISTADO ATM'!$A$2:$B$900,2,0)</f>
        <v xml:space="preserve">ATM UNP Consuelo </v>
      </c>
      <c r="H49" s="126" t="str">
        <f>VLOOKUP(E49,VIP!$A$2:$O17499,7,FALSE)</f>
        <v>Si</v>
      </c>
      <c r="I49" s="126" t="str">
        <f>VLOOKUP(E49,VIP!$A$2:$O9464,8,FALSE)</f>
        <v>Si</v>
      </c>
      <c r="J49" s="126" t="str">
        <f>VLOOKUP(E49,VIP!$A$2:$O9414,8,FALSE)</f>
        <v>Si</v>
      </c>
      <c r="K49" s="126" t="str">
        <f>VLOOKUP(E49,VIP!$A$2:$O12988,6,0)</f>
        <v>NO</v>
      </c>
      <c r="L49" s="134" t="s">
        <v>2488</v>
      </c>
      <c r="M49" s="93" t="s">
        <v>2465</v>
      </c>
      <c r="N49" s="121" t="s">
        <v>2472</v>
      </c>
      <c r="O49" s="136" t="s">
        <v>2474</v>
      </c>
      <c r="P49" s="125"/>
      <c r="Q49" s="122" t="s">
        <v>2488</v>
      </c>
    </row>
    <row r="50" spans="1:17" ht="18" x14ac:dyDescent="0.25">
      <c r="A50" s="126" t="str">
        <f>VLOOKUP(E50,'LISTADO ATM'!$A$2:$C$901,3,0)</f>
        <v>DISTRITO NACIONAL</v>
      </c>
      <c r="B50" s="124" t="s">
        <v>2539</v>
      </c>
      <c r="C50" s="123">
        <v>44296.543263888889</v>
      </c>
      <c r="D50" s="126" t="s">
        <v>2189</v>
      </c>
      <c r="E50" s="128">
        <v>165</v>
      </c>
      <c r="F50" s="136" t="str">
        <f>VLOOKUP(E50,VIP!$A$2:$O12536,2,0)</f>
        <v>DRBR165</v>
      </c>
      <c r="G50" s="126" t="str">
        <f>VLOOKUP(E50,'LISTADO ATM'!$A$2:$B$900,2,0)</f>
        <v>ATM Autoservicio Megacentro</v>
      </c>
      <c r="H50" s="126" t="str">
        <f>VLOOKUP(E50,VIP!$A$2:$O17457,7,FALSE)</f>
        <v>Si</v>
      </c>
      <c r="I50" s="126" t="str">
        <f>VLOOKUP(E50,VIP!$A$2:$O9422,8,FALSE)</f>
        <v>Si</v>
      </c>
      <c r="J50" s="126" t="str">
        <f>VLOOKUP(E50,VIP!$A$2:$O9372,8,FALSE)</f>
        <v>Si</v>
      </c>
      <c r="K50" s="126" t="str">
        <f>VLOOKUP(E50,VIP!$A$2:$O12946,6,0)</f>
        <v>SI</v>
      </c>
      <c r="L50" s="134" t="s">
        <v>2488</v>
      </c>
      <c r="M50" s="93" t="s">
        <v>2465</v>
      </c>
      <c r="N50" s="121" t="s">
        <v>2472</v>
      </c>
      <c r="O50" s="136" t="s">
        <v>2474</v>
      </c>
      <c r="P50" s="125"/>
      <c r="Q50" s="122" t="s">
        <v>2488</v>
      </c>
    </row>
    <row r="51" spans="1:17" ht="18" x14ac:dyDescent="0.25">
      <c r="A51" s="126" t="str">
        <f>VLOOKUP(E51,'LISTADO ATM'!$A$2:$C$901,3,0)</f>
        <v>SUR</v>
      </c>
      <c r="B51" s="124" t="s">
        <v>2547</v>
      </c>
      <c r="C51" s="123">
        <v>44296.645370370374</v>
      </c>
      <c r="D51" s="126" t="s">
        <v>2189</v>
      </c>
      <c r="E51" s="128">
        <v>135</v>
      </c>
      <c r="F51" s="138" t="str">
        <f>VLOOKUP(E51,VIP!$A$2:$O12543,2,0)</f>
        <v>DRBR135</v>
      </c>
      <c r="G51" s="126" t="str">
        <f>VLOOKUP(E51,'LISTADO ATM'!$A$2:$B$900,2,0)</f>
        <v xml:space="preserve">ATM Oficina Las Dunas Baní </v>
      </c>
      <c r="H51" s="126" t="str">
        <f>VLOOKUP(E51,VIP!$A$2:$O17464,7,FALSE)</f>
        <v>Si</v>
      </c>
      <c r="I51" s="126" t="str">
        <f>VLOOKUP(E51,VIP!$A$2:$O9429,8,FALSE)</f>
        <v>Si</v>
      </c>
      <c r="J51" s="126" t="str">
        <f>VLOOKUP(E51,VIP!$A$2:$O9379,8,FALSE)</f>
        <v>Si</v>
      </c>
      <c r="K51" s="126" t="str">
        <f>VLOOKUP(E51,VIP!$A$2:$O12953,6,0)</f>
        <v>SI</v>
      </c>
      <c r="L51" s="134" t="s">
        <v>2228</v>
      </c>
      <c r="M51" s="93" t="s">
        <v>2465</v>
      </c>
      <c r="N51" s="121" t="s">
        <v>2472</v>
      </c>
      <c r="O51" s="138" t="s">
        <v>2474</v>
      </c>
      <c r="P51" s="125"/>
      <c r="Q51" s="122" t="s">
        <v>2228</v>
      </c>
    </row>
    <row r="52" spans="1:17" ht="18" x14ac:dyDescent="0.25">
      <c r="A52" s="126" t="str">
        <f>VLOOKUP(E52,'LISTADO ATM'!$A$2:$C$901,3,0)</f>
        <v>DISTRITO NACIONAL</v>
      </c>
      <c r="B52" s="124" t="s">
        <v>2543</v>
      </c>
      <c r="C52" s="123">
        <v>44296.65552083333</v>
      </c>
      <c r="D52" s="126" t="s">
        <v>2189</v>
      </c>
      <c r="E52" s="128">
        <v>639</v>
      </c>
      <c r="F52" s="138" t="str">
        <f>VLOOKUP(E52,VIP!$A$2:$O12539,2,0)</f>
        <v>DRBR639</v>
      </c>
      <c r="G52" s="126" t="str">
        <f>VLOOKUP(E52,'LISTADO ATM'!$A$2:$B$900,2,0)</f>
        <v xml:space="preserve">ATM Comisión Militar MOPC </v>
      </c>
      <c r="H52" s="126" t="str">
        <f>VLOOKUP(E52,VIP!$A$2:$O17460,7,FALSE)</f>
        <v>Si</v>
      </c>
      <c r="I52" s="126" t="str">
        <f>VLOOKUP(E52,VIP!$A$2:$O9425,8,FALSE)</f>
        <v>Si</v>
      </c>
      <c r="J52" s="126" t="str">
        <f>VLOOKUP(E52,VIP!$A$2:$O9375,8,FALSE)</f>
        <v>Si</v>
      </c>
      <c r="K52" s="126" t="str">
        <f>VLOOKUP(E52,VIP!$A$2:$O12949,6,0)</f>
        <v>NO</v>
      </c>
      <c r="L52" s="134" t="s">
        <v>2488</v>
      </c>
      <c r="M52" s="93" t="s">
        <v>2465</v>
      </c>
      <c r="N52" s="121" t="s">
        <v>2472</v>
      </c>
      <c r="O52" s="138" t="s">
        <v>2474</v>
      </c>
      <c r="P52" s="125"/>
      <c r="Q52" s="122" t="s">
        <v>2488</v>
      </c>
    </row>
    <row r="53" spans="1:17" ht="18" x14ac:dyDescent="0.25">
      <c r="A53" s="126" t="str">
        <f>VLOOKUP(E53,'LISTADO ATM'!$A$2:$C$901,3,0)</f>
        <v>DISTRITO NACIONAL</v>
      </c>
      <c r="B53" s="124" t="s">
        <v>2542</v>
      </c>
      <c r="C53" s="123">
        <v>44296.658090277779</v>
      </c>
      <c r="D53" s="126" t="s">
        <v>2189</v>
      </c>
      <c r="E53" s="128">
        <v>546</v>
      </c>
      <c r="F53" s="138" t="str">
        <f>VLOOKUP(E53,VIP!$A$2:$O12538,2,0)</f>
        <v>DRBR230</v>
      </c>
      <c r="G53" s="126" t="str">
        <f>VLOOKUP(E53,'LISTADO ATM'!$A$2:$B$900,2,0)</f>
        <v xml:space="preserve">ATM ITLA </v>
      </c>
      <c r="H53" s="126" t="str">
        <f>VLOOKUP(E53,VIP!$A$2:$O17459,7,FALSE)</f>
        <v>Si</v>
      </c>
      <c r="I53" s="126" t="str">
        <f>VLOOKUP(E53,VIP!$A$2:$O9424,8,FALSE)</f>
        <v>Si</v>
      </c>
      <c r="J53" s="126" t="str">
        <f>VLOOKUP(E53,VIP!$A$2:$O9374,8,FALSE)</f>
        <v>Si</v>
      </c>
      <c r="K53" s="126" t="str">
        <f>VLOOKUP(E53,VIP!$A$2:$O12948,6,0)</f>
        <v>NO</v>
      </c>
      <c r="L53" s="134" t="s">
        <v>2431</v>
      </c>
      <c r="M53" s="93" t="s">
        <v>2465</v>
      </c>
      <c r="N53" s="121" t="s">
        <v>2472</v>
      </c>
      <c r="O53" s="138" t="s">
        <v>2474</v>
      </c>
      <c r="P53" s="125"/>
      <c r="Q53" s="122" t="s">
        <v>2431</v>
      </c>
    </row>
    <row r="54" spans="1:17" ht="18" x14ac:dyDescent="0.25">
      <c r="A54" s="126" t="str">
        <f>VLOOKUP(E54,'LISTADO ATM'!$A$2:$C$901,3,0)</f>
        <v>DISTRITO NACIONAL</v>
      </c>
      <c r="B54" s="124" t="s">
        <v>2541</v>
      </c>
      <c r="C54" s="123">
        <v>44296.661759259259</v>
      </c>
      <c r="D54" s="126" t="s">
        <v>2468</v>
      </c>
      <c r="E54" s="128">
        <v>706</v>
      </c>
      <c r="F54" s="138" t="str">
        <f>VLOOKUP(E54,VIP!$A$2:$O12537,2,0)</f>
        <v>DRBR706</v>
      </c>
      <c r="G54" s="126" t="str">
        <f>VLOOKUP(E54,'LISTADO ATM'!$A$2:$B$900,2,0)</f>
        <v xml:space="preserve">ATM S/M Pristine </v>
      </c>
      <c r="H54" s="126" t="str">
        <f>VLOOKUP(E54,VIP!$A$2:$O17458,7,FALSE)</f>
        <v>Si</v>
      </c>
      <c r="I54" s="126" t="str">
        <f>VLOOKUP(E54,VIP!$A$2:$O9423,8,FALSE)</f>
        <v>Si</v>
      </c>
      <c r="J54" s="126" t="str">
        <f>VLOOKUP(E54,VIP!$A$2:$O9373,8,FALSE)</f>
        <v>Si</v>
      </c>
      <c r="K54" s="126" t="str">
        <f>VLOOKUP(E54,VIP!$A$2:$O12947,6,0)</f>
        <v>NO</v>
      </c>
      <c r="L54" s="134" t="s">
        <v>2428</v>
      </c>
      <c r="M54" s="93" t="s">
        <v>2465</v>
      </c>
      <c r="N54" s="121" t="s">
        <v>2472</v>
      </c>
      <c r="O54" s="139" t="s">
        <v>2474</v>
      </c>
      <c r="P54" s="125"/>
      <c r="Q54" s="122" t="s">
        <v>2428</v>
      </c>
    </row>
    <row r="55" spans="1:17" ht="18" x14ac:dyDescent="0.25">
      <c r="A55" s="126" t="str">
        <f>VLOOKUP(E55,'LISTADO ATM'!$A$2:$C$901,3,0)</f>
        <v>DISTRITO NACIONAL</v>
      </c>
      <c r="B55" s="124" t="s">
        <v>2555</v>
      </c>
      <c r="C55" s="123">
        <v>44296.690659722219</v>
      </c>
      <c r="D55" s="126" t="s">
        <v>2189</v>
      </c>
      <c r="E55" s="128">
        <v>600</v>
      </c>
      <c r="F55" s="139" t="str">
        <f>VLOOKUP(E55,VIP!$A$2:$O12541,2,0)</f>
        <v>DRBR600</v>
      </c>
      <c r="G55" s="126" t="str">
        <f>VLOOKUP(E55,'LISTADO ATM'!$A$2:$B$900,2,0)</f>
        <v>ATM S/M Bravo Hipica</v>
      </c>
      <c r="H55" s="126" t="str">
        <f>VLOOKUP(E55,VIP!$A$2:$O17462,7,FALSE)</f>
        <v>N/A</v>
      </c>
      <c r="I55" s="126" t="str">
        <f>VLOOKUP(E55,VIP!$A$2:$O9427,8,FALSE)</f>
        <v>N/A</v>
      </c>
      <c r="J55" s="126" t="str">
        <f>VLOOKUP(E55,VIP!$A$2:$O9377,8,FALSE)</f>
        <v>N/A</v>
      </c>
      <c r="K55" s="126" t="str">
        <f>VLOOKUP(E55,VIP!$A$2:$O12951,6,0)</f>
        <v>N/A</v>
      </c>
      <c r="L55" s="134" t="s">
        <v>2228</v>
      </c>
      <c r="M55" s="93" t="s">
        <v>2465</v>
      </c>
      <c r="N55" s="121" t="s">
        <v>2472</v>
      </c>
      <c r="O55" s="139" t="s">
        <v>2474</v>
      </c>
      <c r="P55" s="125"/>
      <c r="Q55" s="122" t="s">
        <v>2228</v>
      </c>
    </row>
    <row r="56" spans="1:17" ht="18" x14ac:dyDescent="0.25">
      <c r="A56" s="126" t="str">
        <f>VLOOKUP(E56,'LISTADO ATM'!$A$2:$C$901,3,0)</f>
        <v>DISTRITO NACIONAL</v>
      </c>
      <c r="B56" s="124" t="s">
        <v>2571</v>
      </c>
      <c r="C56" s="123">
        <v>44296.734131944446</v>
      </c>
      <c r="D56" s="126" t="s">
        <v>2468</v>
      </c>
      <c r="E56" s="128">
        <v>980</v>
      </c>
      <c r="F56" s="139" t="str">
        <f>VLOOKUP(E56,VIP!$A$2:$O12554,2,0)</f>
        <v>DRBR980</v>
      </c>
      <c r="G56" s="126" t="str">
        <f>VLOOKUP(E56,'LISTADO ATM'!$A$2:$B$900,2,0)</f>
        <v xml:space="preserve">ATM Oficina Bella Vista Mall II </v>
      </c>
      <c r="H56" s="126" t="str">
        <f>VLOOKUP(E56,VIP!$A$2:$O17475,7,FALSE)</f>
        <v>Si</v>
      </c>
      <c r="I56" s="126" t="str">
        <f>VLOOKUP(E56,VIP!$A$2:$O9440,8,FALSE)</f>
        <v>Si</v>
      </c>
      <c r="J56" s="126" t="str">
        <f>VLOOKUP(E56,VIP!$A$2:$O9390,8,FALSE)</f>
        <v>Si</v>
      </c>
      <c r="K56" s="126" t="str">
        <f>VLOOKUP(E56,VIP!$A$2:$O12964,6,0)</f>
        <v>NO</v>
      </c>
      <c r="L56" s="134" t="s">
        <v>2573</v>
      </c>
      <c r="M56" s="93" t="s">
        <v>2465</v>
      </c>
      <c r="N56" s="121" t="s">
        <v>2472</v>
      </c>
      <c r="O56" s="138" t="s">
        <v>2473</v>
      </c>
      <c r="P56" s="125"/>
      <c r="Q56" s="122" t="s">
        <v>2573</v>
      </c>
    </row>
    <row r="57" spans="1:17" ht="18" x14ac:dyDescent="0.25">
      <c r="A57" s="126" t="str">
        <f>VLOOKUP(E57,'LISTADO ATM'!$A$2:$C$901,3,0)</f>
        <v>DISTRITO NACIONAL</v>
      </c>
      <c r="B57" s="124" t="s">
        <v>2570</v>
      </c>
      <c r="C57" s="123">
        <v>44296.736180555556</v>
      </c>
      <c r="D57" s="126" t="s">
        <v>2492</v>
      </c>
      <c r="E57" s="128">
        <v>946</v>
      </c>
      <c r="F57" s="138" t="str">
        <f>VLOOKUP(E57,VIP!$A$2:$O12553,2,0)</f>
        <v>DRBR24R</v>
      </c>
      <c r="G57" s="126" t="str">
        <f>VLOOKUP(E57,'LISTADO ATM'!$A$2:$B$900,2,0)</f>
        <v xml:space="preserve">ATM Oficina Núñez de Cáceres I </v>
      </c>
      <c r="H57" s="126" t="str">
        <f>VLOOKUP(E57,VIP!$A$2:$O17474,7,FALSE)</f>
        <v>Si</v>
      </c>
      <c r="I57" s="126" t="str">
        <f>VLOOKUP(E57,VIP!$A$2:$O9439,8,FALSE)</f>
        <v>Si</v>
      </c>
      <c r="J57" s="126" t="str">
        <f>VLOOKUP(E57,VIP!$A$2:$O9389,8,FALSE)</f>
        <v>Si</v>
      </c>
      <c r="K57" s="126" t="str">
        <f>VLOOKUP(E57,VIP!$A$2:$O12963,6,0)</f>
        <v>NO</v>
      </c>
      <c r="L57" s="134" t="s">
        <v>2573</v>
      </c>
      <c r="M57" s="93" t="s">
        <v>2465</v>
      </c>
      <c r="N57" s="121" t="s">
        <v>2472</v>
      </c>
      <c r="O57" s="139" t="s">
        <v>2493</v>
      </c>
      <c r="P57" s="125"/>
      <c r="Q57" s="122" t="s">
        <v>2573</v>
      </c>
    </row>
    <row r="58" spans="1:17" ht="18" x14ac:dyDescent="0.25">
      <c r="A58" s="126" t="str">
        <f>VLOOKUP(E58,'LISTADO ATM'!$A$2:$C$901,3,0)</f>
        <v>DISTRITO NACIONAL</v>
      </c>
      <c r="B58" s="124" t="s">
        <v>2569</v>
      </c>
      <c r="C58" s="123">
        <v>44296.738634259258</v>
      </c>
      <c r="D58" s="126" t="s">
        <v>2492</v>
      </c>
      <c r="E58" s="128">
        <v>722</v>
      </c>
      <c r="F58" s="138" t="str">
        <f>VLOOKUP(E58,VIP!$A$2:$O12552,2,0)</f>
        <v>DRBR393</v>
      </c>
      <c r="G58" s="126" t="str">
        <f>VLOOKUP(E58,'LISTADO ATM'!$A$2:$B$900,2,0)</f>
        <v xml:space="preserve">ATM Oficina Charles de Gaulle III </v>
      </c>
      <c r="H58" s="126" t="str">
        <f>VLOOKUP(E58,VIP!$A$2:$O17473,7,FALSE)</f>
        <v>Si</v>
      </c>
      <c r="I58" s="126" t="str">
        <f>VLOOKUP(E58,VIP!$A$2:$O9438,8,FALSE)</f>
        <v>Si</v>
      </c>
      <c r="J58" s="126" t="str">
        <f>VLOOKUP(E58,VIP!$A$2:$O9388,8,FALSE)</f>
        <v>Si</v>
      </c>
      <c r="K58" s="126" t="str">
        <f>VLOOKUP(E58,VIP!$A$2:$O12962,6,0)</f>
        <v>SI</v>
      </c>
      <c r="L58" s="134" t="s">
        <v>2572</v>
      </c>
      <c r="M58" s="93" t="s">
        <v>2465</v>
      </c>
      <c r="N58" s="121" t="s">
        <v>2472</v>
      </c>
      <c r="O58" s="139" t="s">
        <v>2493</v>
      </c>
      <c r="P58" s="125"/>
      <c r="Q58" s="122" t="s">
        <v>2572</v>
      </c>
    </row>
    <row r="59" spans="1:17" s="100" customFormat="1" ht="18" x14ac:dyDescent="0.25">
      <c r="A59" s="126" t="str">
        <f>VLOOKUP(E59,'LISTADO ATM'!$A$2:$C$901,3,0)</f>
        <v>DISTRITO NACIONAL</v>
      </c>
      <c r="B59" s="124" t="s">
        <v>2565</v>
      </c>
      <c r="C59" s="123">
        <v>44296.869155092594</v>
      </c>
      <c r="D59" s="126" t="s">
        <v>2468</v>
      </c>
      <c r="E59" s="128">
        <v>493</v>
      </c>
      <c r="F59" s="139" t="str">
        <f>VLOOKUP(E59,VIP!$A$2:$O12548,2,0)</f>
        <v>DRBR493</v>
      </c>
      <c r="G59" s="126" t="str">
        <f>VLOOKUP(E59,'LISTADO ATM'!$A$2:$B$900,2,0)</f>
        <v xml:space="preserve">ATM Oficina Haina Occidental II </v>
      </c>
      <c r="H59" s="126" t="str">
        <f>VLOOKUP(E59,VIP!$A$2:$O17469,7,FALSE)</f>
        <v>Si</v>
      </c>
      <c r="I59" s="126" t="str">
        <f>VLOOKUP(E59,VIP!$A$2:$O9434,8,FALSE)</f>
        <v>Si</v>
      </c>
      <c r="J59" s="126" t="str">
        <f>VLOOKUP(E59,VIP!$A$2:$O9384,8,FALSE)</f>
        <v>Si</v>
      </c>
      <c r="K59" s="126" t="str">
        <f>VLOOKUP(E59,VIP!$A$2:$O12958,6,0)</f>
        <v>NO</v>
      </c>
      <c r="L59" s="134" t="s">
        <v>2572</v>
      </c>
      <c r="M59" s="93" t="s">
        <v>2465</v>
      </c>
      <c r="N59" s="121" t="s">
        <v>2472</v>
      </c>
      <c r="O59" s="139" t="s">
        <v>2473</v>
      </c>
      <c r="P59" s="125"/>
      <c r="Q59" s="122" t="s">
        <v>2572</v>
      </c>
    </row>
    <row r="60" spans="1:17" s="100" customFormat="1" ht="18" x14ac:dyDescent="0.25">
      <c r="A60" s="126" t="str">
        <f>VLOOKUP(E60,'LISTADO ATM'!$A$2:$C$901,3,0)</f>
        <v>DISTRITO NACIONAL</v>
      </c>
      <c r="B60" s="124" t="s">
        <v>2561</v>
      </c>
      <c r="C60" s="123">
        <v>44296.88013888889</v>
      </c>
      <c r="D60" s="126" t="s">
        <v>2468</v>
      </c>
      <c r="E60" s="128">
        <v>325</v>
      </c>
      <c r="F60" s="139" t="str">
        <f>VLOOKUP(E60,VIP!$A$2:$O12544,2,0)</f>
        <v>DRBR325</v>
      </c>
      <c r="G60" s="126" t="str">
        <f>VLOOKUP(E60,'LISTADO ATM'!$A$2:$B$900,2,0)</f>
        <v>ATM Casa Edwin</v>
      </c>
      <c r="H60" s="126" t="str">
        <f>VLOOKUP(E60,VIP!$A$2:$O17465,7,FALSE)</f>
        <v>Si</v>
      </c>
      <c r="I60" s="126" t="str">
        <f>VLOOKUP(E60,VIP!$A$2:$O9430,8,FALSE)</f>
        <v>Si</v>
      </c>
      <c r="J60" s="126" t="str">
        <f>VLOOKUP(E60,VIP!$A$2:$O9380,8,FALSE)</f>
        <v>Si</v>
      </c>
      <c r="K60" s="126" t="str">
        <f>VLOOKUP(E60,VIP!$A$2:$O12954,6,0)</f>
        <v>NO</v>
      </c>
      <c r="L60" s="134" t="s">
        <v>2428</v>
      </c>
      <c r="M60" s="93" t="s">
        <v>2465</v>
      </c>
      <c r="N60" s="121" t="s">
        <v>2472</v>
      </c>
      <c r="O60" s="139" t="s">
        <v>2473</v>
      </c>
      <c r="P60" s="125"/>
      <c r="Q60" s="122" t="s">
        <v>2428</v>
      </c>
    </row>
    <row r="61" spans="1:17" s="100" customFormat="1" ht="18" x14ac:dyDescent="0.25">
      <c r="A61" s="126" t="str">
        <f>VLOOKUP(E61,'LISTADO ATM'!$A$2:$C$901,3,0)</f>
        <v>DISTRITO NACIONAL</v>
      </c>
      <c r="B61" s="124" t="s">
        <v>2560</v>
      </c>
      <c r="C61" s="123">
        <v>44296.888449074075</v>
      </c>
      <c r="D61" s="126" t="s">
        <v>2189</v>
      </c>
      <c r="E61" s="128">
        <v>37</v>
      </c>
      <c r="F61" s="139" t="str">
        <f>VLOOKUP(E61,VIP!$A$2:$O12543,2,0)</f>
        <v>DRBR037</v>
      </c>
      <c r="G61" s="126" t="str">
        <f>VLOOKUP(E61,'LISTADO ATM'!$A$2:$B$900,2,0)</f>
        <v xml:space="preserve">ATM Oficina Villa Mella </v>
      </c>
      <c r="H61" s="126" t="str">
        <f>VLOOKUP(E61,VIP!$A$2:$O17464,7,FALSE)</f>
        <v>Si</v>
      </c>
      <c r="I61" s="126" t="str">
        <f>VLOOKUP(E61,VIP!$A$2:$O9429,8,FALSE)</f>
        <v>Si</v>
      </c>
      <c r="J61" s="126" t="str">
        <f>VLOOKUP(E61,VIP!$A$2:$O9379,8,FALSE)</f>
        <v>Si</v>
      </c>
      <c r="K61" s="126" t="str">
        <f>VLOOKUP(E61,VIP!$A$2:$O12953,6,0)</f>
        <v>SI</v>
      </c>
      <c r="L61" s="134" t="s">
        <v>2228</v>
      </c>
      <c r="M61" s="93" t="s">
        <v>2465</v>
      </c>
      <c r="N61" s="121" t="s">
        <v>2472</v>
      </c>
      <c r="O61" s="139" t="s">
        <v>2474</v>
      </c>
      <c r="P61" s="125"/>
      <c r="Q61" s="122" t="s">
        <v>2228</v>
      </c>
    </row>
    <row r="62" spans="1:17" s="100" customFormat="1" ht="18" x14ac:dyDescent="0.25">
      <c r="A62" s="126" t="str">
        <f>VLOOKUP(E62,'LISTADO ATM'!$A$2:$C$901,3,0)</f>
        <v>SUR</v>
      </c>
      <c r="B62" s="124" t="s">
        <v>2559</v>
      </c>
      <c r="C62" s="123">
        <v>44296.888819444444</v>
      </c>
      <c r="D62" s="126" t="s">
        <v>2189</v>
      </c>
      <c r="E62" s="128">
        <v>131</v>
      </c>
      <c r="F62" s="139" t="str">
        <f>VLOOKUP(E62,VIP!$A$2:$O12542,2,0)</f>
        <v>DRBR131</v>
      </c>
      <c r="G62" s="126" t="str">
        <f>VLOOKUP(E62,'LISTADO ATM'!$A$2:$B$900,2,0)</f>
        <v xml:space="preserve">ATM Oficina Baní I </v>
      </c>
      <c r="H62" s="126" t="str">
        <f>VLOOKUP(E62,VIP!$A$2:$O17463,7,FALSE)</f>
        <v>Si</v>
      </c>
      <c r="I62" s="126" t="str">
        <f>VLOOKUP(E62,VIP!$A$2:$O9428,8,FALSE)</f>
        <v>Si</v>
      </c>
      <c r="J62" s="126" t="str">
        <f>VLOOKUP(E62,VIP!$A$2:$O9378,8,FALSE)</f>
        <v>Si</v>
      </c>
      <c r="K62" s="126" t="str">
        <f>VLOOKUP(E62,VIP!$A$2:$O12952,6,0)</f>
        <v>NO</v>
      </c>
      <c r="L62" s="134" t="s">
        <v>2228</v>
      </c>
      <c r="M62" s="93" t="s">
        <v>2465</v>
      </c>
      <c r="N62" s="121" t="s">
        <v>2472</v>
      </c>
      <c r="O62" s="139" t="s">
        <v>2474</v>
      </c>
      <c r="P62" s="125"/>
      <c r="Q62" s="122" t="s">
        <v>2228</v>
      </c>
    </row>
    <row r="63" spans="1:17" s="100" customFormat="1" ht="18" x14ac:dyDescent="0.25">
      <c r="A63" s="126" t="str">
        <f>VLOOKUP(E63,'LISTADO ATM'!$A$2:$C$901,3,0)</f>
        <v>ESTE</v>
      </c>
      <c r="B63" s="124" t="s">
        <v>2558</v>
      </c>
      <c r="C63" s="123">
        <v>44296.889398148145</v>
      </c>
      <c r="D63" s="126" t="s">
        <v>2189</v>
      </c>
      <c r="E63" s="128">
        <v>217</v>
      </c>
      <c r="F63" s="139" t="str">
        <f>VLOOKUP(E63,VIP!$A$2:$O12541,2,0)</f>
        <v>DRBR217</v>
      </c>
      <c r="G63" s="126" t="str">
        <f>VLOOKUP(E63,'LISTADO ATM'!$A$2:$B$900,2,0)</f>
        <v xml:space="preserve">ATM Oficina Bávaro </v>
      </c>
      <c r="H63" s="126" t="str">
        <f>VLOOKUP(E63,VIP!$A$2:$O17462,7,FALSE)</f>
        <v>Si</v>
      </c>
      <c r="I63" s="126" t="str">
        <f>VLOOKUP(E63,VIP!$A$2:$O9427,8,FALSE)</f>
        <v>Si</v>
      </c>
      <c r="J63" s="126" t="str">
        <f>VLOOKUP(E63,VIP!$A$2:$O9377,8,FALSE)</f>
        <v>Si</v>
      </c>
      <c r="K63" s="126" t="str">
        <f>VLOOKUP(E63,VIP!$A$2:$O12951,6,0)</f>
        <v>NO</v>
      </c>
      <c r="L63" s="134" t="s">
        <v>2228</v>
      </c>
      <c r="M63" s="93" t="s">
        <v>2465</v>
      </c>
      <c r="N63" s="121" t="s">
        <v>2472</v>
      </c>
      <c r="O63" s="139" t="s">
        <v>2474</v>
      </c>
      <c r="P63" s="125"/>
      <c r="Q63" s="122" t="s">
        <v>2228</v>
      </c>
    </row>
    <row r="64" spans="1:17" s="100" customFormat="1" ht="18" x14ac:dyDescent="0.25">
      <c r="A64" s="126" t="str">
        <f>VLOOKUP(E64,'LISTADO ATM'!$A$2:$C$901,3,0)</f>
        <v>ESTE</v>
      </c>
      <c r="B64" s="124" t="s">
        <v>2556</v>
      </c>
      <c r="C64" s="123">
        <v>44296.890243055554</v>
      </c>
      <c r="D64" s="126" t="s">
        <v>2189</v>
      </c>
      <c r="E64" s="128">
        <v>519</v>
      </c>
      <c r="F64" s="139" t="str">
        <f>VLOOKUP(E64,VIP!$A$2:$O12539,2,0)</f>
        <v>DRBR519</v>
      </c>
      <c r="G64" s="126" t="str">
        <f>VLOOKUP(E64,'LISTADO ATM'!$A$2:$B$900,2,0)</f>
        <v xml:space="preserve">ATM Plaza Estrella (Bávaro) </v>
      </c>
      <c r="H64" s="126" t="str">
        <f>VLOOKUP(E64,VIP!$A$2:$O17460,7,FALSE)</f>
        <v>Si</v>
      </c>
      <c r="I64" s="126" t="str">
        <f>VLOOKUP(E64,VIP!$A$2:$O9425,8,FALSE)</f>
        <v>Si</v>
      </c>
      <c r="J64" s="126" t="str">
        <f>VLOOKUP(E64,VIP!$A$2:$O9375,8,FALSE)</f>
        <v>Si</v>
      </c>
      <c r="K64" s="126" t="str">
        <f>VLOOKUP(E64,VIP!$A$2:$O12949,6,0)</f>
        <v>NO</v>
      </c>
      <c r="L64" s="134" t="s">
        <v>2228</v>
      </c>
      <c r="M64" s="93" t="s">
        <v>2465</v>
      </c>
      <c r="N64" s="121" t="s">
        <v>2472</v>
      </c>
      <c r="O64" s="139" t="s">
        <v>2474</v>
      </c>
      <c r="P64" s="125"/>
      <c r="Q64" s="122" t="s">
        <v>2228</v>
      </c>
    </row>
    <row r="65" spans="1:17" s="100" customFormat="1" ht="18" x14ac:dyDescent="0.25">
      <c r="A65" s="126" t="str">
        <f>VLOOKUP(E65,'LISTADO ATM'!$A$2:$C$901,3,0)</f>
        <v>DISTRITO NACIONAL</v>
      </c>
      <c r="B65" s="124" t="s">
        <v>2576</v>
      </c>
      <c r="C65" s="123">
        <v>44297.05736111111</v>
      </c>
      <c r="D65" s="126" t="s">
        <v>2189</v>
      </c>
      <c r="E65" s="128">
        <v>585</v>
      </c>
      <c r="F65" s="139" t="str">
        <f>VLOOKUP(E65,VIP!$A$2:$O12541,2,0)</f>
        <v>DRBR083</v>
      </c>
      <c r="G65" s="126" t="str">
        <f>VLOOKUP(E65,'LISTADO ATM'!$A$2:$B$900,2,0)</f>
        <v xml:space="preserve">ATM Oficina Haina Oriental </v>
      </c>
      <c r="H65" s="126" t="str">
        <f>VLOOKUP(E65,VIP!$A$2:$O17462,7,FALSE)</f>
        <v>Si</v>
      </c>
      <c r="I65" s="126" t="str">
        <f>VLOOKUP(E65,VIP!$A$2:$O9427,8,FALSE)</f>
        <v>Si</v>
      </c>
      <c r="J65" s="126" t="str">
        <f>VLOOKUP(E65,VIP!$A$2:$O9377,8,FALSE)</f>
        <v>Si</v>
      </c>
      <c r="K65" s="126" t="str">
        <f>VLOOKUP(E65,VIP!$A$2:$O12951,6,0)</f>
        <v>NO</v>
      </c>
      <c r="L65" s="134" t="s">
        <v>2228</v>
      </c>
      <c r="M65" s="93" t="s">
        <v>2465</v>
      </c>
      <c r="N65" s="121" t="s">
        <v>2472</v>
      </c>
      <c r="O65" s="139" t="s">
        <v>2474</v>
      </c>
      <c r="P65" s="125"/>
      <c r="Q65" s="122" t="s">
        <v>2228</v>
      </c>
    </row>
    <row r="66" spans="1:17" s="100" customFormat="1" ht="18" x14ac:dyDescent="0.25">
      <c r="A66" s="126" t="str">
        <f>VLOOKUP(E66,'LISTADO ATM'!$A$2:$C$901,3,0)</f>
        <v>SUR</v>
      </c>
      <c r="B66" s="124" t="s">
        <v>2578</v>
      </c>
      <c r="C66" s="123">
        <v>44297.183761574073</v>
      </c>
      <c r="D66" s="126" t="s">
        <v>2468</v>
      </c>
      <c r="E66" s="128">
        <v>311</v>
      </c>
      <c r="F66" s="139" t="str">
        <f>VLOOKUP(E66,VIP!$A$2:$O12543,2,0)</f>
        <v>DRBR311</v>
      </c>
      <c r="G66" s="126" t="str">
        <f>VLOOKUP(E66,'LISTADO ATM'!$A$2:$B$900,2,0)</f>
        <v>ATM Plaza Eroski</v>
      </c>
      <c r="H66" s="126" t="str">
        <f>VLOOKUP(E66,VIP!$A$2:$O17464,7,FALSE)</f>
        <v>Si</v>
      </c>
      <c r="I66" s="126" t="str">
        <f>VLOOKUP(E66,VIP!$A$2:$O9429,8,FALSE)</f>
        <v>Si</v>
      </c>
      <c r="J66" s="126" t="str">
        <f>VLOOKUP(E66,VIP!$A$2:$O9379,8,FALSE)</f>
        <v>Si</v>
      </c>
      <c r="K66" s="126" t="str">
        <f>VLOOKUP(E66,VIP!$A$2:$O12953,6,0)</f>
        <v>NO</v>
      </c>
      <c r="L66" s="134" t="s">
        <v>2459</v>
      </c>
      <c r="M66" s="93" t="s">
        <v>2465</v>
      </c>
      <c r="N66" s="121" t="s">
        <v>2472</v>
      </c>
      <c r="O66" s="139" t="s">
        <v>2473</v>
      </c>
      <c r="P66" s="125"/>
      <c r="Q66" s="122" t="s">
        <v>2459</v>
      </c>
    </row>
    <row r="67" spans="1:17" s="100" customFormat="1" ht="18" x14ac:dyDescent="0.25">
      <c r="A67" s="126" t="str">
        <f>VLOOKUP(E67,'LISTADO ATM'!$A$2:$C$901,3,0)</f>
        <v>DISTRITO NACIONAL</v>
      </c>
      <c r="B67" s="124" t="s">
        <v>2579</v>
      </c>
      <c r="C67" s="123">
        <v>44297.194953703707</v>
      </c>
      <c r="D67" s="126" t="s">
        <v>2492</v>
      </c>
      <c r="E67" s="128">
        <v>911</v>
      </c>
      <c r="F67" s="139" t="str">
        <f>VLOOKUP(E67,VIP!$A$2:$O12544,2,0)</f>
        <v>DRBR911</v>
      </c>
      <c r="G67" s="126" t="str">
        <f>VLOOKUP(E67,'LISTADO ATM'!$A$2:$B$900,2,0)</f>
        <v xml:space="preserve">ATM Oficina Venezuela II </v>
      </c>
      <c r="H67" s="126" t="str">
        <f>VLOOKUP(E67,VIP!$A$2:$O17465,7,FALSE)</f>
        <v>Si</v>
      </c>
      <c r="I67" s="126" t="str">
        <f>VLOOKUP(E67,VIP!$A$2:$O9430,8,FALSE)</f>
        <v>Si</v>
      </c>
      <c r="J67" s="126" t="str">
        <f>VLOOKUP(E67,VIP!$A$2:$O9380,8,FALSE)</f>
        <v>Si</v>
      </c>
      <c r="K67" s="126" t="str">
        <f>VLOOKUP(E67,VIP!$A$2:$O12954,6,0)</f>
        <v>SI</v>
      </c>
      <c r="L67" s="134" t="s">
        <v>2459</v>
      </c>
      <c r="M67" s="93" t="s">
        <v>2465</v>
      </c>
      <c r="N67" s="121" t="s">
        <v>2472</v>
      </c>
      <c r="O67" s="139" t="s">
        <v>2493</v>
      </c>
      <c r="P67" s="125"/>
      <c r="Q67" s="122" t="s">
        <v>2459</v>
      </c>
    </row>
    <row r="68" spans="1:17" s="100" customFormat="1" ht="18" x14ac:dyDescent="0.25">
      <c r="A68" s="126" t="str">
        <f>VLOOKUP(E68,'LISTADO ATM'!$A$2:$C$901,3,0)</f>
        <v>NORTE</v>
      </c>
      <c r="B68" s="124" t="s">
        <v>2580</v>
      </c>
      <c r="C68" s="123">
        <v>44297.196203703701</v>
      </c>
      <c r="D68" s="126" t="s">
        <v>2492</v>
      </c>
      <c r="E68" s="128">
        <v>746</v>
      </c>
      <c r="F68" s="139" t="str">
        <f>VLOOKUP(E68,VIP!$A$2:$O12545,2,0)</f>
        <v>DRBR156</v>
      </c>
      <c r="G68" s="126" t="str">
        <f>VLOOKUP(E68,'LISTADO ATM'!$A$2:$B$900,2,0)</f>
        <v xml:space="preserve">ATM Oficina Las Terrenas </v>
      </c>
      <c r="H68" s="126" t="str">
        <f>VLOOKUP(E68,VIP!$A$2:$O17466,7,FALSE)</f>
        <v>Si</v>
      </c>
      <c r="I68" s="126" t="str">
        <f>VLOOKUP(E68,VIP!$A$2:$O9431,8,FALSE)</f>
        <v>Si</v>
      </c>
      <c r="J68" s="126" t="str">
        <f>VLOOKUP(E68,VIP!$A$2:$O9381,8,FALSE)</f>
        <v>Si</v>
      </c>
      <c r="K68" s="126" t="str">
        <f>VLOOKUP(E68,VIP!$A$2:$O12955,6,0)</f>
        <v>SI</v>
      </c>
      <c r="L68" s="134" t="s">
        <v>2573</v>
      </c>
      <c r="M68" s="93" t="s">
        <v>2465</v>
      </c>
      <c r="N68" s="121" t="s">
        <v>2472</v>
      </c>
      <c r="O68" s="139" t="s">
        <v>2493</v>
      </c>
      <c r="P68" s="125"/>
      <c r="Q68" s="122" t="s">
        <v>2573</v>
      </c>
    </row>
    <row r="69" spans="1:17" s="100" customFormat="1" ht="18" x14ac:dyDescent="0.25">
      <c r="A69" s="126" t="str">
        <f>VLOOKUP(E69,'LISTADO ATM'!$A$2:$C$901,3,0)</f>
        <v>NORTE</v>
      </c>
      <c r="B69" s="124" t="s">
        <v>2581</v>
      </c>
      <c r="C69" s="123">
        <v>44297.199629629627</v>
      </c>
      <c r="D69" s="126" t="s">
        <v>2492</v>
      </c>
      <c r="E69" s="128">
        <v>857</v>
      </c>
      <c r="F69" s="139" t="str">
        <f>VLOOKUP(E69,VIP!$A$2:$O12546,2,0)</f>
        <v>DRBR857</v>
      </c>
      <c r="G69" s="126" t="str">
        <f>VLOOKUP(E69,'LISTADO ATM'!$A$2:$B$900,2,0)</f>
        <v xml:space="preserve">ATM Oficina Los Alamos </v>
      </c>
      <c r="H69" s="126" t="str">
        <f>VLOOKUP(E69,VIP!$A$2:$O17467,7,FALSE)</f>
        <v>Si</v>
      </c>
      <c r="I69" s="126" t="str">
        <f>VLOOKUP(E69,VIP!$A$2:$O9432,8,FALSE)</f>
        <v>Si</v>
      </c>
      <c r="J69" s="126" t="str">
        <f>VLOOKUP(E69,VIP!$A$2:$O9382,8,FALSE)</f>
        <v>Si</v>
      </c>
      <c r="K69" s="126" t="str">
        <f>VLOOKUP(E69,VIP!$A$2:$O12956,6,0)</f>
        <v>NO</v>
      </c>
      <c r="L69" s="134" t="s">
        <v>2573</v>
      </c>
      <c r="M69" s="93" t="s">
        <v>2465</v>
      </c>
      <c r="N69" s="121" t="s">
        <v>2472</v>
      </c>
      <c r="O69" s="139" t="s">
        <v>2493</v>
      </c>
      <c r="P69" s="125"/>
      <c r="Q69" s="122" t="s">
        <v>2573</v>
      </c>
    </row>
    <row r="70" spans="1:17" s="100" customFormat="1" ht="18" x14ac:dyDescent="0.25">
      <c r="A70" s="126" t="str">
        <f>VLOOKUP(E70,'LISTADO ATM'!$A$2:$C$901,3,0)</f>
        <v>ESTE</v>
      </c>
      <c r="B70" s="124" t="s">
        <v>2590</v>
      </c>
      <c r="C70" s="123">
        <v>44297.303437499999</v>
      </c>
      <c r="D70" s="126" t="s">
        <v>2189</v>
      </c>
      <c r="E70" s="128">
        <v>111</v>
      </c>
      <c r="F70" s="139" t="str">
        <f>VLOOKUP(E70,VIP!$A$2:$O12553,2,0)</f>
        <v>DRBR111</v>
      </c>
      <c r="G70" s="126" t="str">
        <f>VLOOKUP(E70,'LISTADO ATM'!$A$2:$B$900,2,0)</f>
        <v xml:space="preserve">ATM Oficina San Pedro </v>
      </c>
      <c r="H70" s="126" t="str">
        <f>VLOOKUP(E70,VIP!$A$2:$O17474,7,FALSE)</f>
        <v>Si</v>
      </c>
      <c r="I70" s="126" t="str">
        <f>VLOOKUP(E70,VIP!$A$2:$O9439,8,FALSE)</f>
        <v>Si</v>
      </c>
      <c r="J70" s="126" t="str">
        <f>VLOOKUP(E70,VIP!$A$2:$O9389,8,FALSE)</f>
        <v>Si</v>
      </c>
      <c r="K70" s="126" t="str">
        <f>VLOOKUP(E70,VIP!$A$2:$O12963,6,0)</f>
        <v>SI</v>
      </c>
      <c r="L70" s="134" t="s">
        <v>2431</v>
      </c>
      <c r="M70" s="93" t="s">
        <v>2465</v>
      </c>
      <c r="N70" s="121" t="s">
        <v>2472</v>
      </c>
      <c r="O70" s="139" t="s">
        <v>2474</v>
      </c>
      <c r="P70" s="125"/>
      <c r="Q70" s="122" t="s">
        <v>2431</v>
      </c>
    </row>
    <row r="71" spans="1:17" s="100" customFormat="1" ht="18" x14ac:dyDescent="0.25">
      <c r="A71" s="126" t="str">
        <f>VLOOKUP(E71,'LISTADO ATM'!$A$2:$C$901,3,0)</f>
        <v>ESTE</v>
      </c>
      <c r="B71" s="124" t="s">
        <v>2589</v>
      </c>
      <c r="C71" s="123">
        <v>44297.310011574074</v>
      </c>
      <c r="D71" s="126" t="s">
        <v>2189</v>
      </c>
      <c r="E71" s="128">
        <v>912</v>
      </c>
      <c r="F71" s="139" t="str">
        <f>VLOOKUP(E71,VIP!$A$2:$O12552,2,0)</f>
        <v>DRBR973</v>
      </c>
      <c r="G71" s="126" t="str">
        <f>VLOOKUP(E71,'LISTADO ATM'!$A$2:$B$900,2,0)</f>
        <v xml:space="preserve">ATM Oficina San Pedro II </v>
      </c>
      <c r="H71" s="126" t="str">
        <f>VLOOKUP(E71,VIP!$A$2:$O17473,7,FALSE)</f>
        <v>Si</v>
      </c>
      <c r="I71" s="126" t="str">
        <f>VLOOKUP(E71,VIP!$A$2:$O9438,8,FALSE)</f>
        <v>Si</v>
      </c>
      <c r="J71" s="126" t="str">
        <f>VLOOKUP(E71,VIP!$A$2:$O9388,8,FALSE)</f>
        <v>Si</v>
      </c>
      <c r="K71" s="126" t="str">
        <f>VLOOKUP(E71,VIP!$A$2:$O12962,6,0)</f>
        <v>SI</v>
      </c>
      <c r="L71" s="134" t="s">
        <v>2431</v>
      </c>
      <c r="M71" s="93" t="s">
        <v>2465</v>
      </c>
      <c r="N71" s="121" t="s">
        <v>2472</v>
      </c>
      <c r="O71" s="139" t="s">
        <v>2474</v>
      </c>
      <c r="P71" s="125"/>
      <c r="Q71" s="122" t="s">
        <v>2431</v>
      </c>
    </row>
    <row r="72" spans="1:17" s="100" customFormat="1" ht="18" x14ac:dyDescent="0.25">
      <c r="A72" s="126" t="str">
        <f>VLOOKUP(E72,'LISTADO ATM'!$A$2:$C$901,3,0)</f>
        <v>DISTRITO NACIONAL</v>
      </c>
      <c r="B72" s="124" t="s">
        <v>2588</v>
      </c>
      <c r="C72" s="123">
        <v>44297.343391203707</v>
      </c>
      <c r="D72" s="126" t="s">
        <v>2468</v>
      </c>
      <c r="E72" s="128">
        <v>238</v>
      </c>
      <c r="F72" s="139" t="str">
        <f>VLOOKUP(E72,VIP!$A$2:$O12551,2,0)</f>
        <v>DRBR238</v>
      </c>
      <c r="G72" s="126" t="str">
        <f>VLOOKUP(E72,'LISTADO ATM'!$A$2:$B$900,2,0)</f>
        <v xml:space="preserve">ATM Multicentro La Sirena Charles de Gaulle </v>
      </c>
      <c r="H72" s="126" t="str">
        <f>VLOOKUP(E72,VIP!$A$2:$O17472,7,FALSE)</f>
        <v>Si</v>
      </c>
      <c r="I72" s="126" t="str">
        <f>VLOOKUP(E72,VIP!$A$2:$O9437,8,FALSE)</f>
        <v>Si</v>
      </c>
      <c r="J72" s="126" t="str">
        <f>VLOOKUP(E72,VIP!$A$2:$O9387,8,FALSE)</f>
        <v>Si</v>
      </c>
      <c r="K72" s="126" t="str">
        <f>VLOOKUP(E72,VIP!$A$2:$O12961,6,0)</f>
        <v>No</v>
      </c>
      <c r="L72" s="134" t="s">
        <v>2573</v>
      </c>
      <c r="M72" s="93" t="s">
        <v>2465</v>
      </c>
      <c r="N72" s="121" t="s">
        <v>2472</v>
      </c>
      <c r="O72" s="139" t="s">
        <v>2473</v>
      </c>
      <c r="P72" s="125"/>
      <c r="Q72" s="122" t="s">
        <v>2573</v>
      </c>
    </row>
    <row r="73" spans="1:17" s="100" customFormat="1" ht="18" x14ac:dyDescent="0.25">
      <c r="A73" s="126" t="str">
        <f>VLOOKUP(E73,'LISTADO ATM'!$A$2:$C$901,3,0)</f>
        <v>SUR</v>
      </c>
      <c r="B73" s="124" t="s">
        <v>2587</v>
      </c>
      <c r="C73" s="123">
        <v>44297.344618055555</v>
      </c>
      <c r="D73" s="126" t="s">
        <v>2189</v>
      </c>
      <c r="E73" s="128">
        <v>885</v>
      </c>
      <c r="F73" s="139" t="str">
        <f>VLOOKUP(E73,VIP!$A$2:$O12550,2,0)</f>
        <v>DRBR885</v>
      </c>
      <c r="G73" s="126" t="str">
        <f>VLOOKUP(E73,'LISTADO ATM'!$A$2:$B$900,2,0)</f>
        <v xml:space="preserve">ATM UNP Rancho Arriba </v>
      </c>
      <c r="H73" s="126" t="str">
        <f>VLOOKUP(E73,VIP!$A$2:$O17471,7,FALSE)</f>
        <v>Si</v>
      </c>
      <c r="I73" s="126" t="str">
        <f>VLOOKUP(E73,VIP!$A$2:$O9436,8,FALSE)</f>
        <v>Si</v>
      </c>
      <c r="J73" s="126" t="str">
        <f>VLOOKUP(E73,VIP!$A$2:$O9386,8,FALSE)</f>
        <v>Si</v>
      </c>
      <c r="K73" s="126" t="str">
        <f>VLOOKUP(E73,VIP!$A$2:$O12960,6,0)</f>
        <v>NO</v>
      </c>
      <c r="L73" s="134" t="s">
        <v>2228</v>
      </c>
      <c r="M73" s="93" t="s">
        <v>2465</v>
      </c>
      <c r="N73" s="121" t="s">
        <v>2472</v>
      </c>
      <c r="O73" s="139" t="s">
        <v>2474</v>
      </c>
      <c r="P73" s="125"/>
      <c r="Q73" s="122" t="s">
        <v>2228</v>
      </c>
    </row>
    <row r="74" spans="1:17" s="100" customFormat="1" ht="18" x14ac:dyDescent="0.25">
      <c r="A74" s="126" t="str">
        <f>VLOOKUP(E74,'LISTADO ATM'!$A$2:$C$901,3,0)</f>
        <v>NORTE</v>
      </c>
      <c r="B74" s="124" t="s">
        <v>2586</v>
      </c>
      <c r="C74" s="123">
        <v>44297.348854166667</v>
      </c>
      <c r="D74" s="126" t="s">
        <v>2591</v>
      </c>
      <c r="E74" s="128">
        <v>944</v>
      </c>
      <c r="F74" s="139" t="str">
        <f>VLOOKUP(E74,VIP!$A$2:$O12549,2,0)</f>
        <v>DRBR944</v>
      </c>
      <c r="G74" s="126" t="str">
        <f>VLOOKUP(E74,'LISTADO ATM'!$A$2:$B$900,2,0)</f>
        <v xml:space="preserve">ATM UNP Mao </v>
      </c>
      <c r="H74" s="126" t="str">
        <f>VLOOKUP(E74,VIP!$A$2:$O17470,7,FALSE)</f>
        <v>Si</v>
      </c>
      <c r="I74" s="126" t="str">
        <f>VLOOKUP(E74,VIP!$A$2:$O9435,8,FALSE)</f>
        <v>Si</v>
      </c>
      <c r="J74" s="126" t="str">
        <f>VLOOKUP(E74,VIP!$A$2:$O9385,8,FALSE)</f>
        <v>Si</v>
      </c>
      <c r="K74" s="126" t="str">
        <f>VLOOKUP(E74,VIP!$A$2:$O12959,6,0)</f>
        <v>NO</v>
      </c>
      <c r="L74" s="134" t="s">
        <v>2428</v>
      </c>
      <c r="M74" s="93" t="s">
        <v>2465</v>
      </c>
      <c r="N74" s="121" t="s">
        <v>2472</v>
      </c>
      <c r="O74" s="139" t="s">
        <v>2592</v>
      </c>
      <c r="P74" s="125"/>
      <c r="Q74" s="122" t="s">
        <v>2428</v>
      </c>
    </row>
    <row r="75" spans="1:17" s="100" customFormat="1" ht="18" x14ac:dyDescent="0.25">
      <c r="A75" s="126" t="str">
        <f>VLOOKUP(E75,'LISTADO ATM'!$A$2:$C$901,3,0)</f>
        <v>NORTE</v>
      </c>
      <c r="B75" s="124" t="s">
        <v>2585</v>
      </c>
      <c r="C75" s="123">
        <v>44297.349849537037</v>
      </c>
      <c r="D75" s="126" t="s">
        <v>2492</v>
      </c>
      <c r="E75" s="128">
        <v>8</v>
      </c>
      <c r="F75" s="139" t="str">
        <f>VLOOKUP(E75,VIP!$A$2:$O12548,2,0)</f>
        <v>DRBR008</v>
      </c>
      <c r="G75" s="126" t="str">
        <f>VLOOKUP(E75,'LISTADO ATM'!$A$2:$B$900,2,0)</f>
        <v>ATM Autoservicio Yaque</v>
      </c>
      <c r="H75" s="126" t="str">
        <f>VLOOKUP(E75,VIP!$A$2:$O17469,7,FALSE)</f>
        <v>Si</v>
      </c>
      <c r="I75" s="126" t="str">
        <f>VLOOKUP(E75,VIP!$A$2:$O9434,8,FALSE)</f>
        <v>Si</v>
      </c>
      <c r="J75" s="126" t="str">
        <f>VLOOKUP(E75,VIP!$A$2:$O9384,8,FALSE)</f>
        <v>Si</v>
      </c>
      <c r="K75" s="126" t="str">
        <f>VLOOKUP(E75,VIP!$A$2:$O12958,6,0)</f>
        <v>NO</v>
      </c>
      <c r="L75" s="134" t="s">
        <v>2573</v>
      </c>
      <c r="M75" s="93" t="s">
        <v>2465</v>
      </c>
      <c r="N75" s="121" t="s">
        <v>2472</v>
      </c>
      <c r="O75" s="139" t="s">
        <v>2493</v>
      </c>
      <c r="P75" s="125"/>
      <c r="Q75" s="122" t="s">
        <v>2573</v>
      </c>
    </row>
    <row r="76" spans="1:17" s="100" customFormat="1" ht="18" x14ac:dyDescent="0.25">
      <c r="A76" s="126" t="str">
        <f>VLOOKUP(E76,'LISTADO ATM'!$A$2:$C$901,3,0)</f>
        <v>DISTRITO NACIONAL</v>
      </c>
      <c r="B76" s="124" t="s">
        <v>2604</v>
      </c>
      <c r="C76" s="123">
        <v>44297.366493055553</v>
      </c>
      <c r="D76" s="126" t="s">
        <v>2189</v>
      </c>
      <c r="E76" s="128">
        <v>648</v>
      </c>
      <c r="F76" s="139" t="str">
        <f>VLOOKUP(E76,VIP!$A$2:$O12559,2,0)</f>
        <v>DRBR190</v>
      </c>
      <c r="G76" s="126" t="str">
        <f>VLOOKUP(E76,'LISTADO ATM'!$A$2:$B$900,2,0)</f>
        <v xml:space="preserve">ATM Hermandad de Pensionados </v>
      </c>
      <c r="H76" s="126" t="str">
        <f>VLOOKUP(E76,VIP!$A$2:$O17480,7,FALSE)</f>
        <v>Si</v>
      </c>
      <c r="I76" s="126" t="str">
        <f>VLOOKUP(E76,VIP!$A$2:$O9445,8,FALSE)</f>
        <v>No</v>
      </c>
      <c r="J76" s="126" t="str">
        <f>VLOOKUP(E76,VIP!$A$2:$O9395,8,FALSE)</f>
        <v>No</v>
      </c>
      <c r="K76" s="126" t="str">
        <f>VLOOKUP(E76,VIP!$A$2:$O12969,6,0)</f>
        <v>NO</v>
      </c>
      <c r="L76" s="134" t="s">
        <v>2431</v>
      </c>
      <c r="M76" s="93" t="s">
        <v>2465</v>
      </c>
      <c r="N76" s="121" t="s">
        <v>2472</v>
      </c>
      <c r="O76" s="139" t="s">
        <v>2474</v>
      </c>
      <c r="P76" s="125"/>
      <c r="Q76" s="122" t="s">
        <v>2431</v>
      </c>
    </row>
    <row r="77" spans="1:17" s="100" customFormat="1" ht="18" x14ac:dyDescent="0.25">
      <c r="A77" s="126" t="str">
        <f>VLOOKUP(E77,'LISTADO ATM'!$A$2:$C$901,3,0)</f>
        <v>DISTRITO NACIONAL</v>
      </c>
      <c r="B77" s="124" t="s">
        <v>2603</v>
      </c>
      <c r="C77" s="123">
        <v>44297.379247685189</v>
      </c>
      <c r="D77" s="126" t="s">
        <v>2468</v>
      </c>
      <c r="E77" s="128">
        <v>70</v>
      </c>
      <c r="F77" s="139" t="str">
        <f>VLOOKUP(E77,VIP!$A$2:$O12558,2,0)</f>
        <v>DRBR070</v>
      </c>
      <c r="G77" s="126" t="str">
        <f>VLOOKUP(E77,'LISTADO ATM'!$A$2:$B$900,2,0)</f>
        <v xml:space="preserve">ATM Autoservicio Plaza Lama Zona Oriental </v>
      </c>
      <c r="H77" s="126" t="str">
        <f>VLOOKUP(E77,VIP!$A$2:$O17479,7,FALSE)</f>
        <v>Si</v>
      </c>
      <c r="I77" s="126" t="str">
        <f>VLOOKUP(E77,VIP!$A$2:$O9444,8,FALSE)</f>
        <v>Si</v>
      </c>
      <c r="J77" s="126" t="str">
        <f>VLOOKUP(E77,VIP!$A$2:$O9394,8,FALSE)</f>
        <v>Si</v>
      </c>
      <c r="K77" s="126" t="str">
        <f>VLOOKUP(E77,VIP!$A$2:$O12968,6,0)</f>
        <v>NO</v>
      </c>
      <c r="L77" s="134" t="s">
        <v>2572</v>
      </c>
      <c r="M77" s="93" t="s">
        <v>2465</v>
      </c>
      <c r="N77" s="121" t="s">
        <v>2472</v>
      </c>
      <c r="O77" s="139" t="s">
        <v>2473</v>
      </c>
      <c r="P77" s="125"/>
      <c r="Q77" s="122" t="s">
        <v>2572</v>
      </c>
    </row>
    <row r="78" spans="1:17" s="100" customFormat="1" ht="18" x14ac:dyDescent="0.25">
      <c r="A78" s="126" t="str">
        <f>VLOOKUP(E78,'LISTADO ATM'!$A$2:$C$901,3,0)</f>
        <v>DISTRITO NACIONAL</v>
      </c>
      <c r="B78" s="124" t="s">
        <v>2602</v>
      </c>
      <c r="C78" s="123">
        <v>44297.38349537037</v>
      </c>
      <c r="D78" s="126" t="s">
        <v>2189</v>
      </c>
      <c r="E78" s="128">
        <v>338</v>
      </c>
      <c r="F78" s="139" t="str">
        <f>VLOOKUP(E78,VIP!$A$2:$O12557,2,0)</f>
        <v>DRBR338</v>
      </c>
      <c r="G78" s="126" t="str">
        <f>VLOOKUP(E78,'LISTADO ATM'!$A$2:$B$900,2,0)</f>
        <v>ATM S/M Aprezio Pantoja</v>
      </c>
      <c r="H78" s="126" t="str">
        <f>VLOOKUP(E78,VIP!$A$2:$O17478,7,FALSE)</f>
        <v>Si</v>
      </c>
      <c r="I78" s="126" t="str">
        <f>VLOOKUP(E78,VIP!$A$2:$O9443,8,FALSE)</f>
        <v>Si</v>
      </c>
      <c r="J78" s="126" t="str">
        <f>VLOOKUP(E78,VIP!$A$2:$O9393,8,FALSE)</f>
        <v>Si</v>
      </c>
      <c r="K78" s="126" t="str">
        <f>VLOOKUP(E78,VIP!$A$2:$O12967,6,0)</f>
        <v>NO</v>
      </c>
      <c r="L78" s="134" t="s">
        <v>2254</v>
      </c>
      <c r="M78" s="93" t="s">
        <v>2465</v>
      </c>
      <c r="N78" s="121" t="s">
        <v>2472</v>
      </c>
      <c r="O78" s="139" t="s">
        <v>2474</v>
      </c>
      <c r="P78" s="125"/>
      <c r="Q78" s="122" t="s">
        <v>2254</v>
      </c>
    </row>
    <row r="79" spans="1:17" s="100" customFormat="1" ht="18" x14ac:dyDescent="0.25">
      <c r="A79" s="126" t="str">
        <f>VLOOKUP(E79,'LISTADO ATM'!$A$2:$C$901,3,0)</f>
        <v>ESTE</v>
      </c>
      <c r="B79" s="124" t="s">
        <v>2601</v>
      </c>
      <c r="C79" s="123">
        <v>44297.393009259256</v>
      </c>
      <c r="D79" s="126" t="s">
        <v>2189</v>
      </c>
      <c r="E79" s="128">
        <v>158</v>
      </c>
      <c r="F79" s="139" t="str">
        <f>VLOOKUP(E79,VIP!$A$2:$O12556,2,0)</f>
        <v>DRBR158</v>
      </c>
      <c r="G79" s="126" t="str">
        <f>VLOOKUP(E79,'LISTADO ATM'!$A$2:$B$900,2,0)</f>
        <v xml:space="preserve">ATM Oficina Romana Norte </v>
      </c>
      <c r="H79" s="126" t="str">
        <f>VLOOKUP(E79,VIP!$A$2:$O17477,7,FALSE)</f>
        <v>Si</v>
      </c>
      <c r="I79" s="126" t="str">
        <f>VLOOKUP(E79,VIP!$A$2:$O9442,8,FALSE)</f>
        <v>Si</v>
      </c>
      <c r="J79" s="126" t="str">
        <f>VLOOKUP(E79,VIP!$A$2:$O9392,8,FALSE)</f>
        <v>Si</v>
      </c>
      <c r="K79" s="126" t="str">
        <f>VLOOKUP(E79,VIP!$A$2:$O12966,6,0)</f>
        <v>SI</v>
      </c>
      <c r="L79" s="134" t="s">
        <v>2606</v>
      </c>
      <c r="M79" s="93" t="s">
        <v>2465</v>
      </c>
      <c r="N79" s="121" t="s">
        <v>2472</v>
      </c>
      <c r="O79" s="139" t="s">
        <v>2474</v>
      </c>
      <c r="P79" s="125"/>
      <c r="Q79" s="122" t="s">
        <v>2606</v>
      </c>
    </row>
    <row r="80" spans="1:17" s="100" customFormat="1" ht="18" x14ac:dyDescent="0.25">
      <c r="A80" s="126" t="str">
        <f>VLOOKUP(E80,'LISTADO ATM'!$A$2:$C$901,3,0)</f>
        <v>DISTRITO NACIONAL</v>
      </c>
      <c r="B80" s="124" t="s">
        <v>2600</v>
      </c>
      <c r="C80" s="123">
        <v>44297.418333333335</v>
      </c>
      <c r="D80" s="126" t="s">
        <v>2189</v>
      </c>
      <c r="E80" s="128">
        <v>868</v>
      </c>
      <c r="F80" s="139" t="str">
        <f>VLOOKUP(E80,VIP!$A$2:$O12555,2,0)</f>
        <v>DRBR868</v>
      </c>
      <c r="G80" s="126" t="str">
        <f>VLOOKUP(E80,'LISTADO ATM'!$A$2:$B$900,2,0)</f>
        <v xml:space="preserve">ATM Casino Diamante </v>
      </c>
      <c r="H80" s="126" t="str">
        <f>VLOOKUP(E80,VIP!$A$2:$O17476,7,FALSE)</f>
        <v>Si</v>
      </c>
      <c r="I80" s="126" t="str">
        <f>VLOOKUP(E80,VIP!$A$2:$O9441,8,FALSE)</f>
        <v>Si</v>
      </c>
      <c r="J80" s="126" t="str">
        <f>VLOOKUP(E80,VIP!$A$2:$O9391,8,FALSE)</f>
        <v>Si</v>
      </c>
      <c r="K80" s="126" t="str">
        <f>VLOOKUP(E80,VIP!$A$2:$O12965,6,0)</f>
        <v>NO</v>
      </c>
      <c r="L80" s="134" t="s">
        <v>2488</v>
      </c>
      <c r="M80" s="93" t="s">
        <v>2465</v>
      </c>
      <c r="N80" s="121" t="s">
        <v>2472</v>
      </c>
      <c r="O80" s="139" t="s">
        <v>2474</v>
      </c>
      <c r="P80" s="125"/>
      <c r="Q80" s="122" t="s">
        <v>2488</v>
      </c>
    </row>
    <row r="81" spans="1:17" s="100" customFormat="1" ht="18" x14ac:dyDescent="0.25">
      <c r="A81" s="126" t="str">
        <f>VLOOKUP(E81,'LISTADO ATM'!$A$2:$C$901,3,0)</f>
        <v>DISTRITO NACIONAL</v>
      </c>
      <c r="B81" s="124" t="s">
        <v>2599</v>
      </c>
      <c r="C81" s="123">
        <v>44297.424131944441</v>
      </c>
      <c r="D81" s="126" t="s">
        <v>2189</v>
      </c>
      <c r="E81" s="128">
        <v>719</v>
      </c>
      <c r="F81" s="139" t="str">
        <f>VLOOKUP(E81,VIP!$A$2:$O12554,2,0)</f>
        <v>DRBR419</v>
      </c>
      <c r="G81" s="126" t="str">
        <f>VLOOKUP(E81,'LISTADO ATM'!$A$2:$B$900,2,0)</f>
        <v xml:space="preserve">ATM Ayuntamiento Municipal San Luís </v>
      </c>
      <c r="H81" s="126" t="str">
        <f>VLOOKUP(E81,VIP!$A$2:$O17475,7,FALSE)</f>
        <v>Si</v>
      </c>
      <c r="I81" s="126" t="str">
        <f>VLOOKUP(E81,VIP!$A$2:$O9440,8,FALSE)</f>
        <v>Si</v>
      </c>
      <c r="J81" s="126" t="str">
        <f>VLOOKUP(E81,VIP!$A$2:$O9390,8,FALSE)</f>
        <v>Si</v>
      </c>
      <c r="K81" s="126" t="str">
        <f>VLOOKUP(E81,VIP!$A$2:$O12964,6,0)</f>
        <v>NO</v>
      </c>
      <c r="L81" s="134" t="s">
        <v>2254</v>
      </c>
      <c r="M81" s="93" t="s">
        <v>2465</v>
      </c>
      <c r="N81" s="121" t="s">
        <v>2472</v>
      </c>
      <c r="O81" s="139" t="s">
        <v>2474</v>
      </c>
      <c r="P81" s="125"/>
      <c r="Q81" s="122" t="s">
        <v>2254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2595</v>
      </c>
      <c r="C82" s="123">
        <v>44297.45484953704</v>
      </c>
      <c r="D82" s="126" t="s">
        <v>2189</v>
      </c>
      <c r="E82" s="128">
        <v>224</v>
      </c>
      <c r="F82" s="139" t="str">
        <f>VLOOKUP(E82,VIP!$A$2:$O12550,2,0)</f>
        <v>DRBR224</v>
      </c>
      <c r="G82" s="126" t="str">
        <f>VLOOKUP(E82,'LISTADO ATM'!$A$2:$B$900,2,0)</f>
        <v xml:space="preserve">ATM S/M Nacional El Millón (Núñez de Cáceres) </v>
      </c>
      <c r="H82" s="126" t="str">
        <f>VLOOKUP(E82,VIP!$A$2:$O17471,7,FALSE)</f>
        <v>Si</v>
      </c>
      <c r="I82" s="126" t="str">
        <f>VLOOKUP(E82,VIP!$A$2:$O9436,8,FALSE)</f>
        <v>Si</v>
      </c>
      <c r="J82" s="126" t="str">
        <f>VLOOKUP(E82,VIP!$A$2:$O9386,8,FALSE)</f>
        <v>Si</v>
      </c>
      <c r="K82" s="126" t="str">
        <f>VLOOKUP(E82,VIP!$A$2:$O12960,6,0)</f>
        <v>SI</v>
      </c>
      <c r="L82" s="134" t="s">
        <v>2228</v>
      </c>
      <c r="M82" s="93" t="s">
        <v>2465</v>
      </c>
      <c r="N82" s="121" t="s">
        <v>2472</v>
      </c>
      <c r="O82" s="139" t="s">
        <v>2474</v>
      </c>
      <c r="P82" s="125"/>
      <c r="Q82" s="122" t="s">
        <v>2228</v>
      </c>
    </row>
    <row r="83" spans="1:17" s="100" customFormat="1" ht="18" x14ac:dyDescent="0.25">
      <c r="A83" s="126" t="str">
        <f>VLOOKUP(E83,'LISTADO ATM'!$A$2:$C$901,3,0)</f>
        <v>DISTRITO NACIONAL</v>
      </c>
      <c r="B83" s="124" t="s">
        <v>2623</v>
      </c>
      <c r="C83" s="123">
        <v>44297.467291666668</v>
      </c>
      <c r="D83" s="126" t="s">
        <v>2492</v>
      </c>
      <c r="E83" s="128">
        <v>721</v>
      </c>
      <c r="F83" s="139" t="str">
        <f>VLOOKUP(E83,VIP!$A$2:$O12572,2,0)</f>
        <v>DRBR23A</v>
      </c>
      <c r="G83" s="126" t="str">
        <f>VLOOKUP(E83,'LISTADO ATM'!$A$2:$B$900,2,0)</f>
        <v xml:space="preserve">ATM Oficina Charles de Gaulle II </v>
      </c>
      <c r="H83" s="126" t="str">
        <f>VLOOKUP(E83,VIP!$A$2:$O17493,7,FALSE)</f>
        <v>Si</v>
      </c>
      <c r="I83" s="126" t="str">
        <f>VLOOKUP(E83,VIP!$A$2:$O9458,8,FALSE)</f>
        <v>Si</v>
      </c>
      <c r="J83" s="126" t="str">
        <f>VLOOKUP(E83,VIP!$A$2:$O9408,8,FALSE)</f>
        <v>Si</v>
      </c>
      <c r="K83" s="126" t="str">
        <f>VLOOKUP(E83,VIP!$A$2:$O12982,6,0)</f>
        <v>NO</v>
      </c>
      <c r="L83" s="134" t="s">
        <v>2428</v>
      </c>
      <c r="M83" s="93" t="s">
        <v>2465</v>
      </c>
      <c r="N83" s="121" t="s">
        <v>2472</v>
      </c>
      <c r="O83" s="139" t="s">
        <v>2624</v>
      </c>
      <c r="P83" s="125"/>
      <c r="Q83" s="122" t="s">
        <v>2428</v>
      </c>
    </row>
    <row r="84" spans="1:17" s="100" customFormat="1" ht="18" x14ac:dyDescent="0.25">
      <c r="A84" s="126" t="str">
        <f>VLOOKUP(E84,'LISTADO ATM'!$A$2:$C$901,3,0)</f>
        <v>NORTE</v>
      </c>
      <c r="B84" s="124" t="s">
        <v>2622</v>
      </c>
      <c r="C84" s="123">
        <v>44297.484652777777</v>
      </c>
      <c r="D84" s="126" t="s">
        <v>2190</v>
      </c>
      <c r="E84" s="128">
        <v>372</v>
      </c>
      <c r="F84" s="139" t="str">
        <f>VLOOKUP(E84,VIP!$A$2:$O12571,2,0)</f>
        <v>DRBR372</v>
      </c>
      <c r="G84" s="126" t="str">
        <f>VLOOKUP(E84,'LISTADO ATM'!$A$2:$B$900,2,0)</f>
        <v>ATM Oficina Sánchez II</v>
      </c>
      <c r="H84" s="126" t="str">
        <f>VLOOKUP(E84,VIP!$A$2:$O17492,7,FALSE)</f>
        <v>N/A</v>
      </c>
      <c r="I84" s="126" t="str">
        <f>VLOOKUP(E84,VIP!$A$2:$O9457,8,FALSE)</f>
        <v>N/A</v>
      </c>
      <c r="J84" s="126" t="str">
        <f>VLOOKUP(E84,VIP!$A$2:$O9407,8,FALSE)</f>
        <v>N/A</v>
      </c>
      <c r="K84" s="126" t="str">
        <f>VLOOKUP(E84,VIP!$A$2:$O12981,6,0)</f>
        <v>N/A</v>
      </c>
      <c r="L84" s="134" t="s">
        <v>2488</v>
      </c>
      <c r="M84" s="93" t="s">
        <v>2465</v>
      </c>
      <c r="N84" s="121" t="s">
        <v>2472</v>
      </c>
      <c r="O84" s="139" t="s">
        <v>2502</v>
      </c>
      <c r="P84" s="125"/>
      <c r="Q84" s="122" t="s">
        <v>2488</v>
      </c>
    </row>
    <row r="85" spans="1:17" s="100" customFormat="1" ht="18" x14ac:dyDescent="0.25">
      <c r="A85" s="126" t="str">
        <f>VLOOKUP(E85,'LISTADO ATM'!$A$2:$C$901,3,0)</f>
        <v>DISTRITO NACIONAL</v>
      </c>
      <c r="B85" s="124" t="s">
        <v>2621</v>
      </c>
      <c r="C85" s="123">
        <v>44297.492592592593</v>
      </c>
      <c r="D85" s="126" t="s">
        <v>2492</v>
      </c>
      <c r="E85" s="128">
        <v>410</v>
      </c>
      <c r="F85" s="139" t="str">
        <f>VLOOKUP(E85,VIP!$A$2:$O12570,2,0)</f>
        <v>DRBR410</v>
      </c>
      <c r="G85" s="126" t="str">
        <f>VLOOKUP(E85,'LISTADO ATM'!$A$2:$B$900,2,0)</f>
        <v xml:space="preserve">ATM Oficina Las Palmas de Herrera II </v>
      </c>
      <c r="H85" s="126" t="str">
        <f>VLOOKUP(E85,VIP!$A$2:$O17491,7,FALSE)</f>
        <v>Si</v>
      </c>
      <c r="I85" s="126" t="str">
        <f>VLOOKUP(E85,VIP!$A$2:$O9456,8,FALSE)</f>
        <v>Si</v>
      </c>
      <c r="J85" s="126" t="str">
        <f>VLOOKUP(E85,VIP!$A$2:$O9406,8,FALSE)</f>
        <v>Si</v>
      </c>
      <c r="K85" s="126" t="str">
        <f>VLOOKUP(E85,VIP!$A$2:$O12980,6,0)</f>
        <v>NO</v>
      </c>
      <c r="L85" s="134" t="s">
        <v>2573</v>
      </c>
      <c r="M85" s="93" t="s">
        <v>2465</v>
      </c>
      <c r="N85" s="121" t="s">
        <v>2472</v>
      </c>
      <c r="O85" s="139" t="s">
        <v>2493</v>
      </c>
      <c r="P85" s="125"/>
      <c r="Q85" s="122" t="s">
        <v>2573</v>
      </c>
    </row>
    <row r="86" spans="1:17" s="100" customFormat="1" ht="18" x14ac:dyDescent="0.25">
      <c r="A86" s="126" t="str">
        <f>VLOOKUP(E86,'LISTADO ATM'!$A$2:$C$901,3,0)</f>
        <v>NORTE</v>
      </c>
      <c r="B86" s="124" t="s">
        <v>2620</v>
      </c>
      <c r="C86" s="123">
        <v>44297.495173611111</v>
      </c>
      <c r="D86" s="126" t="s">
        <v>2190</v>
      </c>
      <c r="E86" s="128">
        <v>463</v>
      </c>
      <c r="F86" s="139" t="str">
        <f>VLOOKUP(E86,VIP!$A$2:$O12569,2,0)</f>
        <v>DRBR463</v>
      </c>
      <c r="G86" s="126" t="str">
        <f>VLOOKUP(E86,'LISTADO ATM'!$A$2:$B$900,2,0)</f>
        <v xml:space="preserve">ATM La Sirena El Embrujo </v>
      </c>
      <c r="H86" s="126" t="str">
        <f>VLOOKUP(E86,VIP!$A$2:$O17490,7,FALSE)</f>
        <v>Si</v>
      </c>
      <c r="I86" s="126" t="str">
        <f>VLOOKUP(E86,VIP!$A$2:$O9455,8,FALSE)</f>
        <v>Si</v>
      </c>
      <c r="J86" s="126" t="str">
        <f>VLOOKUP(E86,VIP!$A$2:$O9405,8,FALSE)</f>
        <v>Si</v>
      </c>
      <c r="K86" s="126" t="str">
        <f>VLOOKUP(E86,VIP!$A$2:$O12979,6,0)</f>
        <v>NO</v>
      </c>
      <c r="L86" s="134" t="s">
        <v>2625</v>
      </c>
      <c r="M86" s="93" t="s">
        <v>2465</v>
      </c>
      <c r="N86" s="121" t="s">
        <v>2472</v>
      </c>
      <c r="O86" s="139" t="s">
        <v>2605</v>
      </c>
      <c r="P86" s="125"/>
      <c r="Q86" s="122" t="s">
        <v>2625</v>
      </c>
    </row>
    <row r="87" spans="1:17" s="100" customFormat="1" ht="18" x14ac:dyDescent="0.25">
      <c r="A87" s="126" t="str">
        <f>VLOOKUP(E87,'LISTADO ATM'!$A$2:$C$901,3,0)</f>
        <v>NORTE</v>
      </c>
      <c r="B87" s="124" t="s">
        <v>2619</v>
      </c>
      <c r="C87" s="123">
        <v>44297.49695601852</v>
      </c>
      <c r="D87" s="126" t="s">
        <v>2190</v>
      </c>
      <c r="E87" s="128">
        <v>643</v>
      </c>
      <c r="F87" s="139" t="str">
        <f>VLOOKUP(E87,VIP!$A$2:$O12568,2,0)</f>
        <v>DRBR127</v>
      </c>
      <c r="G87" s="126" t="str">
        <f>VLOOKUP(E87,'LISTADO ATM'!$A$2:$B$900,2,0)</f>
        <v xml:space="preserve">ATM Oficina Valerio </v>
      </c>
      <c r="H87" s="126" t="str">
        <f>VLOOKUP(E87,VIP!$A$2:$O17489,7,FALSE)</f>
        <v>Si</v>
      </c>
      <c r="I87" s="126" t="str">
        <f>VLOOKUP(E87,VIP!$A$2:$O9454,8,FALSE)</f>
        <v>No</v>
      </c>
      <c r="J87" s="126" t="str">
        <f>VLOOKUP(E87,VIP!$A$2:$O9404,8,FALSE)</f>
        <v>No</v>
      </c>
      <c r="K87" s="126" t="str">
        <f>VLOOKUP(E87,VIP!$A$2:$O12978,6,0)</f>
        <v>NO</v>
      </c>
      <c r="L87" s="134" t="s">
        <v>2510</v>
      </c>
      <c r="M87" s="93" t="s">
        <v>2465</v>
      </c>
      <c r="N87" s="121" t="s">
        <v>2472</v>
      </c>
      <c r="O87" s="139" t="s">
        <v>2502</v>
      </c>
      <c r="P87" s="125"/>
      <c r="Q87" s="122" t="s">
        <v>2510</v>
      </c>
    </row>
    <row r="88" spans="1:17" s="100" customFormat="1" ht="18" x14ac:dyDescent="0.25">
      <c r="A88" s="126" t="str">
        <f>VLOOKUP(E88,'LISTADO ATM'!$A$2:$C$901,3,0)</f>
        <v>SUR</v>
      </c>
      <c r="B88" s="124" t="s">
        <v>2618</v>
      </c>
      <c r="C88" s="123">
        <v>44297.498391203706</v>
      </c>
      <c r="D88" s="126" t="s">
        <v>2468</v>
      </c>
      <c r="E88" s="128">
        <v>252</v>
      </c>
      <c r="F88" s="139" t="str">
        <f>VLOOKUP(E88,VIP!$A$2:$O12567,2,0)</f>
        <v>DRBR252</v>
      </c>
      <c r="G88" s="126" t="str">
        <f>VLOOKUP(E88,'LISTADO ATM'!$A$2:$B$900,2,0)</f>
        <v xml:space="preserve">ATM Banco Agrícola (Barahona) </v>
      </c>
      <c r="H88" s="126" t="str">
        <f>VLOOKUP(E88,VIP!$A$2:$O17488,7,FALSE)</f>
        <v>Si</v>
      </c>
      <c r="I88" s="126" t="str">
        <f>VLOOKUP(E88,VIP!$A$2:$O9453,8,FALSE)</f>
        <v>Si</v>
      </c>
      <c r="J88" s="126" t="str">
        <f>VLOOKUP(E88,VIP!$A$2:$O9403,8,FALSE)</f>
        <v>Si</v>
      </c>
      <c r="K88" s="126" t="str">
        <f>VLOOKUP(E88,VIP!$A$2:$O12977,6,0)</f>
        <v>NO</v>
      </c>
      <c r="L88" s="134" t="s">
        <v>2428</v>
      </c>
      <c r="M88" s="93" t="s">
        <v>2465</v>
      </c>
      <c r="N88" s="121" t="s">
        <v>2472</v>
      </c>
      <c r="O88" s="139" t="s">
        <v>2473</v>
      </c>
      <c r="P88" s="125"/>
      <c r="Q88" s="122" t="s">
        <v>2428</v>
      </c>
    </row>
    <row r="89" spans="1:17" s="100" customFormat="1" ht="18" x14ac:dyDescent="0.25">
      <c r="A89" s="126" t="str">
        <f>VLOOKUP(E89,'LISTADO ATM'!$A$2:$C$901,3,0)</f>
        <v>DISTRITO NACIONAL</v>
      </c>
      <c r="B89" s="124" t="s">
        <v>2617</v>
      </c>
      <c r="C89" s="123">
        <v>44297.506874999999</v>
      </c>
      <c r="D89" s="126" t="s">
        <v>2189</v>
      </c>
      <c r="E89" s="128">
        <v>149</v>
      </c>
      <c r="F89" s="139" t="str">
        <f>VLOOKUP(E89,VIP!$A$2:$O12566,2,0)</f>
        <v>DRBR149</v>
      </c>
      <c r="G89" s="126" t="str">
        <f>VLOOKUP(E89,'LISTADO ATM'!$A$2:$B$900,2,0)</f>
        <v>ATM Estación Metro Concepción</v>
      </c>
      <c r="H89" s="126" t="str">
        <f>VLOOKUP(E89,VIP!$A$2:$O17487,7,FALSE)</f>
        <v>N/A</v>
      </c>
      <c r="I89" s="126" t="str">
        <f>VLOOKUP(E89,VIP!$A$2:$O9452,8,FALSE)</f>
        <v>N/A</v>
      </c>
      <c r="J89" s="126" t="str">
        <f>VLOOKUP(E89,VIP!$A$2:$O9402,8,FALSE)</f>
        <v>N/A</v>
      </c>
      <c r="K89" s="126" t="str">
        <f>VLOOKUP(E89,VIP!$A$2:$O12976,6,0)</f>
        <v>N/A</v>
      </c>
      <c r="L89" s="134" t="s">
        <v>2228</v>
      </c>
      <c r="M89" s="93" t="s">
        <v>2465</v>
      </c>
      <c r="N89" s="121" t="s">
        <v>2472</v>
      </c>
      <c r="O89" s="139" t="s">
        <v>2474</v>
      </c>
      <c r="P89" s="125"/>
      <c r="Q89" s="122" t="s">
        <v>2228</v>
      </c>
    </row>
    <row r="90" spans="1:17" s="100" customFormat="1" ht="18" x14ac:dyDescent="0.25">
      <c r="A90" s="126" t="str">
        <f>VLOOKUP(E90,'LISTADO ATM'!$A$2:$C$901,3,0)</f>
        <v>NORTE</v>
      </c>
      <c r="B90" s="124" t="s">
        <v>2616</v>
      </c>
      <c r="C90" s="123">
        <v>44297.509629629632</v>
      </c>
      <c r="D90" s="126" t="s">
        <v>2190</v>
      </c>
      <c r="E90" s="128">
        <v>948</v>
      </c>
      <c r="F90" s="139" t="str">
        <f>VLOOKUP(E90,VIP!$A$2:$O12565,2,0)</f>
        <v>DRBR948</v>
      </c>
      <c r="G90" s="126" t="str">
        <f>VLOOKUP(E90,'LISTADO ATM'!$A$2:$B$900,2,0)</f>
        <v xml:space="preserve">ATM Autobanco El Jaya II (SFM) </v>
      </c>
      <c r="H90" s="126" t="str">
        <f>VLOOKUP(E90,VIP!$A$2:$O17486,7,FALSE)</f>
        <v>Si</v>
      </c>
      <c r="I90" s="126" t="str">
        <f>VLOOKUP(E90,VIP!$A$2:$O9451,8,FALSE)</f>
        <v>Si</v>
      </c>
      <c r="J90" s="126" t="str">
        <f>VLOOKUP(E90,VIP!$A$2:$O9401,8,FALSE)</f>
        <v>Si</v>
      </c>
      <c r="K90" s="126" t="str">
        <f>VLOOKUP(E90,VIP!$A$2:$O12975,6,0)</f>
        <v>NO</v>
      </c>
      <c r="L90" s="134" t="s">
        <v>2228</v>
      </c>
      <c r="M90" s="93" t="s">
        <v>2465</v>
      </c>
      <c r="N90" s="121" t="s">
        <v>2472</v>
      </c>
      <c r="O90" s="139" t="s">
        <v>2502</v>
      </c>
      <c r="P90" s="125"/>
      <c r="Q90" s="122" t="s">
        <v>2228</v>
      </c>
    </row>
    <row r="91" spans="1:17" s="100" customFormat="1" ht="18" x14ac:dyDescent="0.25">
      <c r="A91" s="126" t="str">
        <f>VLOOKUP(E91,'LISTADO ATM'!$A$2:$C$901,3,0)</f>
        <v>ESTE</v>
      </c>
      <c r="B91" s="124" t="s">
        <v>2615</v>
      </c>
      <c r="C91" s="123">
        <v>44297.511828703704</v>
      </c>
      <c r="D91" s="126" t="s">
        <v>2189</v>
      </c>
      <c r="E91" s="128">
        <v>742</v>
      </c>
      <c r="F91" s="139" t="str">
        <f>VLOOKUP(E91,VIP!$A$2:$O12564,2,0)</f>
        <v>DRBR990</v>
      </c>
      <c r="G91" s="126" t="str">
        <f>VLOOKUP(E91,'LISTADO ATM'!$A$2:$B$900,2,0)</f>
        <v xml:space="preserve">ATM Oficina Plaza del Rey (La Romana) </v>
      </c>
      <c r="H91" s="126" t="str">
        <f>VLOOKUP(E91,VIP!$A$2:$O17485,7,FALSE)</f>
        <v>Si</v>
      </c>
      <c r="I91" s="126" t="str">
        <f>VLOOKUP(E91,VIP!$A$2:$O9450,8,FALSE)</f>
        <v>Si</v>
      </c>
      <c r="J91" s="126" t="str">
        <f>VLOOKUP(E91,VIP!$A$2:$O9400,8,FALSE)</f>
        <v>Si</v>
      </c>
      <c r="K91" s="126" t="str">
        <f>VLOOKUP(E91,VIP!$A$2:$O12974,6,0)</f>
        <v>NO</v>
      </c>
      <c r="L91" s="134" t="s">
        <v>2431</v>
      </c>
      <c r="M91" s="93" t="s">
        <v>2465</v>
      </c>
      <c r="N91" s="121" t="s">
        <v>2472</v>
      </c>
      <c r="O91" s="139" t="s">
        <v>2474</v>
      </c>
      <c r="P91" s="125"/>
      <c r="Q91" s="122" t="s">
        <v>2431</v>
      </c>
    </row>
    <row r="92" spans="1:17" s="100" customFormat="1" ht="18" x14ac:dyDescent="0.25">
      <c r="A92" s="126" t="str">
        <f>VLOOKUP(E92,'LISTADO ATM'!$A$2:$C$901,3,0)</f>
        <v>NORTE</v>
      </c>
      <c r="B92" s="124" t="s">
        <v>2614</v>
      </c>
      <c r="C92" s="123">
        <v>44297.513437499998</v>
      </c>
      <c r="D92" s="126" t="s">
        <v>2190</v>
      </c>
      <c r="E92" s="128">
        <v>172</v>
      </c>
      <c r="F92" s="139" t="str">
        <f>VLOOKUP(E92,VIP!$A$2:$O12563,2,0)</f>
        <v>DRBR172</v>
      </c>
      <c r="G92" s="126" t="str">
        <f>VLOOKUP(E92,'LISTADO ATM'!$A$2:$B$900,2,0)</f>
        <v xml:space="preserve">ATM UNP Guaucí </v>
      </c>
      <c r="H92" s="126" t="str">
        <f>VLOOKUP(E92,VIP!$A$2:$O17484,7,FALSE)</f>
        <v>Si</v>
      </c>
      <c r="I92" s="126" t="str">
        <f>VLOOKUP(E92,VIP!$A$2:$O9449,8,FALSE)</f>
        <v>Si</v>
      </c>
      <c r="J92" s="126" t="str">
        <f>VLOOKUP(E92,VIP!$A$2:$O9399,8,FALSE)</f>
        <v>Si</v>
      </c>
      <c r="K92" s="126" t="str">
        <f>VLOOKUP(E92,VIP!$A$2:$O12973,6,0)</f>
        <v>NO</v>
      </c>
      <c r="L92" s="134" t="s">
        <v>2228</v>
      </c>
      <c r="M92" s="93" t="s">
        <v>2465</v>
      </c>
      <c r="N92" s="121" t="s">
        <v>2472</v>
      </c>
      <c r="O92" s="139" t="s">
        <v>2502</v>
      </c>
      <c r="P92" s="125"/>
      <c r="Q92" s="122" t="s">
        <v>2228</v>
      </c>
    </row>
    <row r="93" spans="1:17" s="100" customFormat="1" ht="18" x14ac:dyDescent="0.25">
      <c r="A93" s="126" t="str">
        <f>VLOOKUP(E93,'LISTADO ATM'!$A$2:$C$901,3,0)</f>
        <v>NORTE</v>
      </c>
      <c r="B93" s="124" t="s">
        <v>2613</v>
      </c>
      <c r="C93" s="123">
        <v>44297.527743055558</v>
      </c>
      <c r="D93" s="126" t="s">
        <v>2190</v>
      </c>
      <c r="E93" s="128">
        <v>763</v>
      </c>
      <c r="F93" s="139" t="str">
        <f>VLOOKUP(E93,VIP!$A$2:$O12562,2,0)</f>
        <v>DRBR439</v>
      </c>
      <c r="G93" s="126" t="str">
        <f>VLOOKUP(E93,'LISTADO ATM'!$A$2:$B$900,2,0)</f>
        <v xml:space="preserve">ATM UNP Montellano </v>
      </c>
      <c r="H93" s="126" t="str">
        <f>VLOOKUP(E93,VIP!$A$2:$O17483,7,FALSE)</f>
        <v>Si</v>
      </c>
      <c r="I93" s="126" t="str">
        <f>VLOOKUP(E93,VIP!$A$2:$O9448,8,FALSE)</f>
        <v>Si</v>
      </c>
      <c r="J93" s="126" t="str">
        <f>VLOOKUP(E93,VIP!$A$2:$O9398,8,FALSE)</f>
        <v>Si</v>
      </c>
      <c r="K93" s="126" t="str">
        <f>VLOOKUP(E93,VIP!$A$2:$O12972,6,0)</f>
        <v>NO</v>
      </c>
      <c r="L93" s="134" t="s">
        <v>2431</v>
      </c>
      <c r="M93" s="93" t="s">
        <v>2465</v>
      </c>
      <c r="N93" s="121" t="s">
        <v>2472</v>
      </c>
      <c r="O93" s="139" t="s">
        <v>2502</v>
      </c>
      <c r="P93" s="125"/>
      <c r="Q93" s="122" t="s">
        <v>2431</v>
      </c>
    </row>
    <row r="94" spans="1:17" s="100" customFormat="1" ht="18" x14ac:dyDescent="0.25">
      <c r="A94" s="126" t="str">
        <f>VLOOKUP(E94,'LISTADO ATM'!$A$2:$C$901,3,0)</f>
        <v>SUR</v>
      </c>
      <c r="B94" s="124" t="s">
        <v>2612</v>
      </c>
      <c r="C94" s="123">
        <v>44297.545578703706</v>
      </c>
      <c r="D94" s="126" t="s">
        <v>2189</v>
      </c>
      <c r="E94" s="128">
        <v>825</v>
      </c>
      <c r="F94" s="139" t="str">
        <f>VLOOKUP(E94,VIP!$A$2:$O12561,2,0)</f>
        <v>DRBR825</v>
      </c>
      <c r="G94" s="126" t="str">
        <f>VLOOKUP(E94,'LISTADO ATM'!$A$2:$B$900,2,0)</f>
        <v xml:space="preserve">ATM Estacion Eco Cibeles (Las Matas de Farfán) </v>
      </c>
      <c r="H94" s="126" t="str">
        <f>VLOOKUP(E94,VIP!$A$2:$O17482,7,FALSE)</f>
        <v>Si</v>
      </c>
      <c r="I94" s="126" t="str">
        <f>VLOOKUP(E94,VIP!$A$2:$O9447,8,FALSE)</f>
        <v>Si</v>
      </c>
      <c r="J94" s="126" t="str">
        <f>VLOOKUP(E94,VIP!$A$2:$O9397,8,FALSE)</f>
        <v>Si</v>
      </c>
      <c r="K94" s="126" t="str">
        <f>VLOOKUP(E94,VIP!$A$2:$O12971,6,0)</f>
        <v>NO</v>
      </c>
      <c r="L94" s="134" t="s">
        <v>2431</v>
      </c>
      <c r="M94" s="93" t="s">
        <v>2465</v>
      </c>
      <c r="N94" s="121" t="s">
        <v>2472</v>
      </c>
      <c r="O94" s="139" t="s">
        <v>2474</v>
      </c>
      <c r="P94" s="125"/>
      <c r="Q94" s="122" t="s">
        <v>2431</v>
      </c>
    </row>
    <row r="95" spans="1:17" s="100" customFormat="1" ht="18" x14ac:dyDescent="0.25">
      <c r="A95" s="126" t="str">
        <f>VLOOKUP(E95,'LISTADO ATM'!$A$2:$C$901,3,0)</f>
        <v>DISTRITO NACIONAL</v>
      </c>
      <c r="B95" s="124" t="s">
        <v>2611</v>
      </c>
      <c r="C95" s="123">
        <v>44297.589363425926</v>
      </c>
      <c r="D95" s="126" t="s">
        <v>2189</v>
      </c>
      <c r="E95" s="128">
        <v>443</v>
      </c>
      <c r="F95" s="139" t="str">
        <f>VLOOKUP(E95,VIP!$A$2:$O12560,2,0)</f>
        <v>DRBR443</v>
      </c>
      <c r="G95" s="126" t="str">
        <f>VLOOKUP(E95,'LISTADO ATM'!$A$2:$B$900,2,0)</f>
        <v xml:space="preserve">ATM Edificio San Rafael </v>
      </c>
      <c r="H95" s="126" t="str">
        <f>VLOOKUP(E95,VIP!$A$2:$O17481,7,FALSE)</f>
        <v>Si</v>
      </c>
      <c r="I95" s="126" t="str">
        <f>VLOOKUP(E95,VIP!$A$2:$O9446,8,FALSE)</f>
        <v>Si</v>
      </c>
      <c r="J95" s="126" t="str">
        <f>VLOOKUP(E95,VIP!$A$2:$O9396,8,FALSE)</f>
        <v>Si</v>
      </c>
      <c r="K95" s="126" t="str">
        <f>VLOOKUP(E95,VIP!$A$2:$O12970,6,0)</f>
        <v>NO</v>
      </c>
      <c r="L95" s="134" t="s">
        <v>2254</v>
      </c>
      <c r="M95" s="93" t="s">
        <v>2465</v>
      </c>
      <c r="N95" s="121" t="s">
        <v>2472</v>
      </c>
      <c r="O95" s="139" t="s">
        <v>2474</v>
      </c>
      <c r="P95" s="125"/>
      <c r="Q95" s="122" t="s">
        <v>2254</v>
      </c>
    </row>
    <row r="96" spans="1:17" s="100" customFormat="1" ht="18" x14ac:dyDescent="0.25">
      <c r="A96" s="126" t="str">
        <f>VLOOKUP(E96,'LISTADO ATM'!$A$2:$C$901,3,0)</f>
        <v>NORTE</v>
      </c>
      <c r="B96" s="124" t="s">
        <v>2610</v>
      </c>
      <c r="C96" s="123">
        <v>44297.590115740742</v>
      </c>
      <c r="D96" s="126" t="s">
        <v>2190</v>
      </c>
      <c r="E96" s="128">
        <v>737</v>
      </c>
      <c r="F96" s="139" t="str">
        <f>VLOOKUP(E96,VIP!$A$2:$O12559,2,0)</f>
        <v>DRBR281</v>
      </c>
      <c r="G96" s="126" t="str">
        <f>VLOOKUP(E96,'LISTADO ATM'!$A$2:$B$900,2,0)</f>
        <v xml:space="preserve">ATM UNP Cabarete (Puerto Plata) </v>
      </c>
      <c r="H96" s="126" t="str">
        <f>VLOOKUP(E96,VIP!$A$2:$O17480,7,FALSE)</f>
        <v>Si</v>
      </c>
      <c r="I96" s="126" t="str">
        <f>VLOOKUP(E96,VIP!$A$2:$O9445,8,FALSE)</f>
        <v>Si</v>
      </c>
      <c r="J96" s="126" t="str">
        <f>VLOOKUP(E96,VIP!$A$2:$O9395,8,FALSE)</f>
        <v>Si</v>
      </c>
      <c r="K96" s="126" t="str">
        <f>VLOOKUP(E96,VIP!$A$2:$O12969,6,0)</f>
        <v>NO</v>
      </c>
      <c r="L96" s="134" t="s">
        <v>2431</v>
      </c>
      <c r="M96" s="93" t="s">
        <v>2465</v>
      </c>
      <c r="N96" s="121" t="s">
        <v>2472</v>
      </c>
      <c r="O96" s="139" t="s">
        <v>2502</v>
      </c>
      <c r="P96" s="125"/>
      <c r="Q96" s="122" t="s">
        <v>2431</v>
      </c>
    </row>
    <row r="97" spans="1:17" s="100" customFormat="1" ht="18" x14ac:dyDescent="0.25">
      <c r="A97" s="126" t="str">
        <f>VLOOKUP(E97,'LISTADO ATM'!$A$2:$C$901,3,0)</f>
        <v>SUR</v>
      </c>
      <c r="B97" s="124" t="s">
        <v>2609</v>
      </c>
      <c r="C97" s="123">
        <v>44297.591145833336</v>
      </c>
      <c r="D97" s="126" t="s">
        <v>2189</v>
      </c>
      <c r="E97" s="128">
        <v>764</v>
      </c>
      <c r="F97" s="139" t="str">
        <f>VLOOKUP(E97,VIP!$A$2:$O12558,2,0)</f>
        <v>DRBR451</v>
      </c>
      <c r="G97" s="126" t="str">
        <f>VLOOKUP(E97,'LISTADO ATM'!$A$2:$B$900,2,0)</f>
        <v xml:space="preserve">ATM Oficina Elías Piña </v>
      </c>
      <c r="H97" s="126" t="str">
        <f>VLOOKUP(E97,VIP!$A$2:$O17479,7,FALSE)</f>
        <v>Si</v>
      </c>
      <c r="I97" s="126" t="str">
        <f>VLOOKUP(E97,VIP!$A$2:$O9444,8,FALSE)</f>
        <v>Si</v>
      </c>
      <c r="J97" s="126" t="str">
        <f>VLOOKUP(E97,VIP!$A$2:$O9394,8,FALSE)</f>
        <v>Si</v>
      </c>
      <c r="K97" s="126" t="str">
        <f>VLOOKUP(E97,VIP!$A$2:$O12968,6,0)</f>
        <v>NO</v>
      </c>
      <c r="L97" s="134" t="s">
        <v>2431</v>
      </c>
      <c r="M97" s="93" t="s">
        <v>2465</v>
      </c>
      <c r="N97" s="121" t="s">
        <v>2472</v>
      </c>
      <c r="O97" s="139" t="s">
        <v>2474</v>
      </c>
      <c r="P97" s="125"/>
      <c r="Q97" s="122" t="s">
        <v>2431</v>
      </c>
    </row>
    <row r="98" spans="1:17" s="100" customFormat="1" ht="18" x14ac:dyDescent="0.25">
      <c r="A98" s="126" t="str">
        <f>VLOOKUP(E98,'LISTADO ATM'!$A$2:$C$901,3,0)</f>
        <v>NORTE</v>
      </c>
      <c r="B98" s="124" t="s">
        <v>2608</v>
      </c>
      <c r="C98" s="123">
        <v>44297.591979166667</v>
      </c>
      <c r="D98" s="126" t="s">
        <v>2190</v>
      </c>
      <c r="E98" s="128">
        <v>282</v>
      </c>
      <c r="F98" s="139" t="str">
        <f>VLOOKUP(E98,VIP!$A$2:$O12557,2,0)</f>
        <v>DRBR282</v>
      </c>
      <c r="G98" s="126" t="str">
        <f>VLOOKUP(E98,'LISTADO ATM'!$A$2:$B$900,2,0)</f>
        <v xml:space="preserve">ATM Autobanco Nibaje </v>
      </c>
      <c r="H98" s="126" t="str">
        <f>VLOOKUP(E98,VIP!$A$2:$O17478,7,FALSE)</f>
        <v>Si</v>
      </c>
      <c r="I98" s="126" t="str">
        <f>VLOOKUP(E98,VIP!$A$2:$O9443,8,FALSE)</f>
        <v>Si</v>
      </c>
      <c r="J98" s="126" t="str">
        <f>VLOOKUP(E98,VIP!$A$2:$O9393,8,FALSE)</f>
        <v>Si</v>
      </c>
      <c r="K98" s="126" t="str">
        <f>VLOOKUP(E98,VIP!$A$2:$O12967,6,0)</f>
        <v>NO</v>
      </c>
      <c r="L98" s="134" t="s">
        <v>2431</v>
      </c>
      <c r="M98" s="93" t="s">
        <v>2465</v>
      </c>
      <c r="N98" s="121" t="s">
        <v>2472</v>
      </c>
      <c r="O98" s="139" t="s">
        <v>2502</v>
      </c>
      <c r="P98" s="125"/>
      <c r="Q98" s="122" t="s">
        <v>2431</v>
      </c>
    </row>
    <row r="99" spans="1:17" s="100" customFormat="1" ht="18" x14ac:dyDescent="0.25">
      <c r="A99" s="126" t="str">
        <f>VLOOKUP(E99,'LISTADO ATM'!$A$2:$C$901,3,0)</f>
        <v>DISTRITO NACIONAL</v>
      </c>
      <c r="B99" s="124" t="s">
        <v>2607</v>
      </c>
      <c r="C99" s="123">
        <v>44297.599965277775</v>
      </c>
      <c r="D99" s="126" t="s">
        <v>2189</v>
      </c>
      <c r="E99" s="128">
        <v>678</v>
      </c>
      <c r="F99" s="139" t="str">
        <f>VLOOKUP(E99,VIP!$A$2:$O12556,2,0)</f>
        <v>DRBR678</v>
      </c>
      <c r="G99" s="126" t="str">
        <f>VLOOKUP(E99,'LISTADO ATM'!$A$2:$B$900,2,0)</f>
        <v>ATM Eco Petroleo San Isidro</v>
      </c>
      <c r="H99" s="126" t="str">
        <f>VLOOKUP(E99,VIP!$A$2:$O17477,7,FALSE)</f>
        <v>Si</v>
      </c>
      <c r="I99" s="126" t="str">
        <f>VLOOKUP(E99,VIP!$A$2:$O9442,8,FALSE)</f>
        <v>Si</v>
      </c>
      <c r="J99" s="126" t="str">
        <f>VLOOKUP(E99,VIP!$A$2:$O9392,8,FALSE)</f>
        <v>Si</v>
      </c>
      <c r="K99" s="126" t="str">
        <f>VLOOKUP(E99,VIP!$A$2:$O12966,6,0)</f>
        <v>NO</v>
      </c>
      <c r="L99" s="134" t="s">
        <v>2254</v>
      </c>
      <c r="M99" s="93" t="s">
        <v>2465</v>
      </c>
      <c r="N99" s="121" t="s">
        <v>2472</v>
      </c>
      <c r="O99" s="139" t="s">
        <v>2474</v>
      </c>
      <c r="P99" s="125"/>
      <c r="Q99" s="122" t="s">
        <v>2254</v>
      </c>
    </row>
    <row r="100" spans="1:17" s="100" customFormat="1" ht="18" x14ac:dyDescent="0.25">
      <c r="A100" s="126" t="str">
        <f>VLOOKUP(E100,'LISTADO ATM'!$A$2:$C$901,3,0)</f>
        <v>DISTRITO NACIONAL</v>
      </c>
      <c r="B100" s="124" t="s">
        <v>2627</v>
      </c>
      <c r="C100" s="123">
        <v>44297.618877314817</v>
      </c>
      <c r="D100" s="126" t="s">
        <v>2189</v>
      </c>
      <c r="E100" s="128">
        <v>235</v>
      </c>
      <c r="F100" s="139" t="str">
        <f>VLOOKUP(E100,VIP!$A$2:$O12558,2,0)</f>
        <v>DRBR235</v>
      </c>
      <c r="G100" s="126" t="str">
        <f>VLOOKUP(E100,'LISTADO ATM'!$A$2:$B$900,2,0)</f>
        <v xml:space="preserve">ATM Oficina Multicentro La Sirena San Isidro </v>
      </c>
      <c r="H100" s="126" t="str">
        <f>VLOOKUP(E100,VIP!$A$2:$O17479,7,FALSE)</f>
        <v>Si</v>
      </c>
      <c r="I100" s="126" t="str">
        <f>VLOOKUP(E100,VIP!$A$2:$O9444,8,FALSE)</f>
        <v>Si</v>
      </c>
      <c r="J100" s="126" t="str">
        <f>VLOOKUP(E100,VIP!$A$2:$O9394,8,FALSE)</f>
        <v>Si</v>
      </c>
      <c r="K100" s="126" t="str">
        <f>VLOOKUP(E100,VIP!$A$2:$O12968,6,0)</f>
        <v>SI</v>
      </c>
      <c r="L100" s="134" t="s">
        <v>2431</v>
      </c>
      <c r="M100" s="93" t="s">
        <v>2465</v>
      </c>
      <c r="N100" s="121" t="s">
        <v>2472</v>
      </c>
      <c r="O100" s="139" t="s">
        <v>2474</v>
      </c>
      <c r="P100" s="125"/>
      <c r="Q100" s="122" t="s">
        <v>2431</v>
      </c>
    </row>
    <row r="101" spans="1:17" s="100" customFormat="1" ht="18" x14ac:dyDescent="0.25">
      <c r="A101" s="126" t="str">
        <f>VLOOKUP(E101,'LISTADO ATM'!$A$2:$C$901,3,0)</f>
        <v>DISTRITO NACIONAL</v>
      </c>
      <c r="B101" s="124" t="s">
        <v>2626</v>
      </c>
      <c r="C101" s="123">
        <v>44297.619953703703</v>
      </c>
      <c r="D101" s="126" t="s">
        <v>2189</v>
      </c>
      <c r="E101" s="128">
        <v>300</v>
      </c>
      <c r="F101" s="139" t="str">
        <f>VLOOKUP(E101,VIP!$A$2:$O12557,2,0)</f>
        <v>DRBR300</v>
      </c>
      <c r="G101" s="126" t="str">
        <f>VLOOKUP(E101,'LISTADO ATM'!$A$2:$B$900,2,0)</f>
        <v xml:space="preserve">ATM S/M Aprezio Los Guaricanos </v>
      </c>
      <c r="H101" s="126" t="str">
        <f>VLOOKUP(E101,VIP!$A$2:$O17478,7,FALSE)</f>
        <v>Si</v>
      </c>
      <c r="I101" s="126" t="str">
        <f>VLOOKUP(E101,VIP!$A$2:$O9443,8,FALSE)</f>
        <v>Si</v>
      </c>
      <c r="J101" s="126" t="str">
        <f>VLOOKUP(E101,VIP!$A$2:$O9393,8,FALSE)</f>
        <v>Si</v>
      </c>
      <c r="K101" s="126" t="str">
        <f>VLOOKUP(E101,VIP!$A$2:$O12967,6,0)</f>
        <v>NO</v>
      </c>
      <c r="L101" s="134" t="s">
        <v>2431</v>
      </c>
      <c r="M101" s="93" t="s">
        <v>2465</v>
      </c>
      <c r="N101" s="121" t="s">
        <v>2472</v>
      </c>
      <c r="O101" s="139" t="s">
        <v>2474</v>
      </c>
      <c r="P101" s="125"/>
      <c r="Q101" s="122" t="s">
        <v>2431</v>
      </c>
    </row>
    <row r="102" spans="1:17" s="100" customFormat="1" ht="18" x14ac:dyDescent="0.25">
      <c r="A102" s="126" t="str">
        <f>VLOOKUP(E102,'LISTADO ATM'!$A$2:$C$901,3,0)</f>
        <v>NORTE</v>
      </c>
      <c r="B102" s="124" t="s">
        <v>2628</v>
      </c>
      <c r="C102" s="123">
        <v>44297.648969907408</v>
      </c>
      <c r="D102" s="126" t="s">
        <v>2190</v>
      </c>
      <c r="E102" s="128">
        <v>862</v>
      </c>
      <c r="F102" s="139" t="str">
        <f>VLOOKUP(E102,VIP!$A$2:$O12558,2,0)</f>
        <v>DRBR862</v>
      </c>
      <c r="G102" s="126" t="str">
        <f>VLOOKUP(E102,'LISTADO ATM'!$A$2:$B$900,2,0)</f>
        <v xml:space="preserve">ATM S/M Doble A (Sabaneta) </v>
      </c>
      <c r="H102" s="126" t="str">
        <f>VLOOKUP(E102,VIP!$A$2:$O17479,7,FALSE)</f>
        <v>Si</v>
      </c>
      <c r="I102" s="126" t="str">
        <f>VLOOKUP(E102,VIP!$A$2:$O9444,8,FALSE)</f>
        <v>Si</v>
      </c>
      <c r="J102" s="126" t="str">
        <f>VLOOKUP(E102,VIP!$A$2:$O9394,8,FALSE)</f>
        <v>Si</v>
      </c>
      <c r="K102" s="126" t="str">
        <f>VLOOKUP(E102,VIP!$A$2:$O12968,6,0)</f>
        <v>NO</v>
      </c>
      <c r="L102" s="134" t="s">
        <v>2431</v>
      </c>
      <c r="M102" s="93" t="s">
        <v>2465</v>
      </c>
      <c r="N102" s="121" t="s">
        <v>2472</v>
      </c>
      <c r="O102" s="139" t="s">
        <v>2502</v>
      </c>
      <c r="P102" s="125"/>
      <c r="Q102" s="122" t="s">
        <v>2431</v>
      </c>
    </row>
    <row r="103" spans="1:17" s="100" customFormat="1" ht="18" x14ac:dyDescent="0.25">
      <c r="A103" s="126" t="str">
        <f>VLOOKUP(E103,'LISTADO ATM'!$A$2:$C$901,3,0)</f>
        <v>DISTRITO NACIONAL</v>
      </c>
      <c r="B103" s="124" t="s">
        <v>2629</v>
      </c>
      <c r="C103" s="123">
        <v>44297.641979166663</v>
      </c>
      <c r="D103" s="126" t="s">
        <v>2189</v>
      </c>
      <c r="E103" s="128">
        <v>54</v>
      </c>
      <c r="F103" s="139" t="str">
        <f>VLOOKUP(E103,VIP!$A$2:$O12559,2,0)</f>
        <v>DRBR054</v>
      </c>
      <c r="G103" s="126" t="str">
        <f>VLOOKUP(E103,'LISTADO ATM'!$A$2:$B$900,2,0)</f>
        <v xml:space="preserve">ATM Autoservicio Galería 360 </v>
      </c>
      <c r="H103" s="126" t="str">
        <f>VLOOKUP(E103,VIP!$A$2:$O17480,7,FALSE)</f>
        <v>Si</v>
      </c>
      <c r="I103" s="126" t="str">
        <f>VLOOKUP(E103,VIP!$A$2:$O9445,8,FALSE)</f>
        <v>Si</v>
      </c>
      <c r="J103" s="126" t="str">
        <f>VLOOKUP(E103,VIP!$A$2:$O9395,8,FALSE)</f>
        <v>Si</v>
      </c>
      <c r="K103" s="126" t="str">
        <f>VLOOKUP(E103,VIP!$A$2:$O12969,6,0)</f>
        <v>NO</v>
      </c>
      <c r="L103" s="134" t="s">
        <v>2431</v>
      </c>
      <c r="M103" s="93" t="s">
        <v>2465</v>
      </c>
      <c r="N103" s="121" t="s">
        <v>2472</v>
      </c>
      <c r="O103" s="139" t="s">
        <v>2474</v>
      </c>
      <c r="P103" s="125"/>
      <c r="Q103" s="122" t="s">
        <v>2431</v>
      </c>
    </row>
  </sheetData>
  <autoFilter ref="A4:Q4">
    <sortState ref="A5:Q107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4:E1048576 E1:E66">
    <cfRule type="duplicateValues" dxfId="69" priority="17"/>
  </conditionalFormatting>
  <conditionalFormatting sqref="E67">
    <cfRule type="duplicateValues" dxfId="68" priority="16"/>
  </conditionalFormatting>
  <conditionalFormatting sqref="E68:E78">
    <cfRule type="duplicateValues" dxfId="67" priority="15"/>
  </conditionalFormatting>
  <conditionalFormatting sqref="E104:E1048576 E1:E78">
    <cfRule type="duplicateValues" dxfId="66" priority="14"/>
  </conditionalFormatting>
  <conditionalFormatting sqref="B104:B1048576 B1:B78">
    <cfRule type="duplicateValues" dxfId="65" priority="13"/>
  </conditionalFormatting>
  <conditionalFormatting sqref="E79:E95">
    <cfRule type="duplicateValues" dxfId="64" priority="12"/>
  </conditionalFormatting>
  <conditionalFormatting sqref="E79:E95">
    <cfRule type="duplicateValues" dxfId="63" priority="11"/>
  </conditionalFormatting>
  <conditionalFormatting sqref="B79:B95">
    <cfRule type="duplicateValues" dxfId="62" priority="10"/>
  </conditionalFormatting>
  <conditionalFormatting sqref="E96:E97">
    <cfRule type="duplicateValues" dxfId="61" priority="9"/>
  </conditionalFormatting>
  <conditionalFormatting sqref="E96:E97">
    <cfRule type="duplicateValues" dxfId="60" priority="8"/>
  </conditionalFormatting>
  <conditionalFormatting sqref="B96:B97">
    <cfRule type="duplicateValues" dxfId="59" priority="7"/>
  </conditionalFormatting>
  <conditionalFormatting sqref="E98:E101">
    <cfRule type="duplicateValues" dxfId="58" priority="6"/>
  </conditionalFormatting>
  <conditionalFormatting sqref="E98:E101">
    <cfRule type="duplicateValues" dxfId="57" priority="5"/>
  </conditionalFormatting>
  <conditionalFormatting sqref="B98:B101">
    <cfRule type="duplicateValues" dxfId="56" priority="4"/>
  </conditionalFormatting>
  <conditionalFormatting sqref="E102:E103">
    <cfRule type="duplicateValues" dxfId="55" priority="3"/>
  </conditionalFormatting>
  <conditionalFormatting sqref="E102:E103">
    <cfRule type="duplicateValues" dxfId="54" priority="2"/>
  </conditionalFormatting>
  <conditionalFormatting sqref="B102:B103">
    <cfRule type="duplicateValues" dxfId="53" priority="1"/>
  </conditionalFormatting>
  <hyperlinks>
    <hyperlink ref="B27" r:id="rId7" display="http://s460-helpdesk/CAisd/pdmweb.exe?OP=SEARCH+FACTORY=in+SKIPLIST=1+QBE.EQ.id=3557048"/>
    <hyperlink ref="B69" r:id="rId8" display="http://s460-helpdesk/CAisd/pdmweb.exe?OP=SEARCH+FACTORY=in+SKIPLIST=1+QBE.EQ.id=3557047"/>
    <hyperlink ref="B68" r:id="rId9" display="http://s460-helpdesk/CAisd/pdmweb.exe?OP=SEARCH+FACTORY=in+SKIPLIST=1+QBE.EQ.id=3557046"/>
    <hyperlink ref="B67" r:id="rId10" display="http://s460-helpdesk/CAisd/pdmweb.exe?OP=SEARCH+FACTORY=in+SKIPLIST=1+QBE.EQ.id=3557045"/>
    <hyperlink ref="B66" r:id="rId11" display="http://s460-helpdesk/CAisd/pdmweb.exe?OP=SEARCH+FACTORY=in+SKIPLIST=1+QBE.EQ.id=3557044"/>
    <hyperlink ref="B26" r:id="rId12" display="http://s460-helpdesk/CAisd/pdmweb.exe?OP=SEARCH+FACTORY=in+SKIPLIST=1+QBE.EQ.id=3557043"/>
    <hyperlink ref="B65" r:id="rId13" display="http://s460-helpdesk/CAisd/pdmweb.exe?OP=SEARCH+FACTORY=in+SKIPLIST=1+QBE.EQ.id=3557042"/>
    <hyperlink ref="B25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0" t="s">
        <v>0</v>
      </c>
      <c r="B1" s="18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2" t="s">
        <v>8</v>
      </c>
      <c r="B9" s="18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4" t="s">
        <v>9</v>
      </c>
      <c r="B14" s="18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1" zoomScaleNormal="100" workbookViewId="0">
      <selection activeCell="F43" sqref="F43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5" ht="22.5" x14ac:dyDescent="0.25">
      <c r="A1" s="167" t="s">
        <v>2158</v>
      </c>
      <c r="B1" s="168"/>
      <c r="C1" s="168"/>
      <c r="D1" s="168"/>
      <c r="E1" s="169"/>
    </row>
    <row r="2" spans="1:5" ht="25.5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102"/>
      <c r="C3" s="102"/>
      <c r="D3" s="102"/>
      <c r="E3" s="110"/>
    </row>
    <row r="4" spans="1:5" ht="18.75" thickBot="1" x14ac:dyDescent="0.3">
      <c r="A4" s="108" t="s">
        <v>2423</v>
      </c>
      <c r="B4" s="186">
        <v>44296.708333333336</v>
      </c>
      <c r="C4" s="102"/>
      <c r="D4" s="102"/>
      <c r="E4" s="111"/>
    </row>
    <row r="5" spans="1:5" ht="18.75" thickBot="1" x14ac:dyDescent="0.3">
      <c r="A5" s="108" t="s">
        <v>2424</v>
      </c>
      <c r="B5" s="186">
        <v>44297.25</v>
      </c>
      <c r="C5" s="109"/>
      <c r="D5" s="102"/>
      <c r="E5" s="111"/>
    </row>
    <row r="6" spans="1:5" ht="18" x14ac:dyDescent="0.25">
      <c r="B6" s="102"/>
      <c r="C6" s="102"/>
      <c r="D6" s="102"/>
      <c r="E6" s="113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">
      <c r="A9" s="101" t="e">
        <f>VLOOKUP(B9,'[1]LISTADO ATM'!$A$2:$C$821,3,0)</f>
        <v>#N/A</v>
      </c>
      <c r="B9" s="187"/>
      <c r="C9" s="187" t="e">
        <f>VLOOKUP(B9,'[1]LISTADO ATM'!$A$2:$B$821,2,0)</f>
        <v>#N/A</v>
      </c>
      <c r="D9" s="188" t="s">
        <v>2512</v>
      </c>
      <c r="E9" s="116"/>
    </row>
    <row r="10" spans="1:5" ht="18.75" thickBot="1" x14ac:dyDescent="0.3">
      <c r="A10" s="104" t="s">
        <v>2495</v>
      </c>
      <c r="B10" s="143">
        <f>COUNT(#REF!)</f>
        <v>0</v>
      </c>
      <c r="C10" s="151"/>
      <c r="D10" s="152"/>
      <c r="E10" s="153"/>
    </row>
    <row r="11" spans="1:5" x14ac:dyDescent="0.25">
      <c r="B11" s="106"/>
      <c r="E11" s="106"/>
    </row>
    <row r="12" spans="1:5" ht="18" x14ac:dyDescent="0.25">
      <c r="A12" s="154" t="s">
        <v>2496</v>
      </c>
      <c r="B12" s="155"/>
      <c r="C12" s="155"/>
      <c r="D12" s="155"/>
      <c r="E12" s="156"/>
    </row>
    <row r="13" spans="1:5" ht="18" x14ac:dyDescent="0.25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.75" thickBot="1" x14ac:dyDescent="0.3">
      <c r="A14" s="101" t="e">
        <f>VLOOKUP(B14,'[1]LISTADO ATM'!$A$2:$C$821,3,0)</f>
        <v>#N/A</v>
      </c>
      <c r="B14" s="187"/>
      <c r="C14" s="187" t="e">
        <f>VLOOKUP(B14,'[1]LISTADO ATM'!$A$2:$B$821,2,0)</f>
        <v>#N/A</v>
      </c>
      <c r="D14" s="188" t="s">
        <v>2504</v>
      </c>
      <c r="E14" s="132"/>
    </row>
    <row r="15" spans="1:5" ht="18.75" thickBot="1" x14ac:dyDescent="0.3">
      <c r="A15" s="104" t="s">
        <v>2495</v>
      </c>
      <c r="B15" s="143">
        <f>COUNT(B14:B14)</f>
        <v>0</v>
      </c>
      <c r="C15" s="149"/>
      <c r="D15" s="157"/>
      <c r="E15" s="150"/>
    </row>
    <row r="16" spans="1:5" ht="15.75" thickBot="1" x14ac:dyDescent="0.3">
      <c r="B16" s="106"/>
      <c r="E16" s="106"/>
    </row>
    <row r="17" spans="1:5" ht="18.75" thickBot="1" x14ac:dyDescent="0.3">
      <c r="A17" s="158" t="s">
        <v>2497</v>
      </c>
      <c r="B17" s="159"/>
      <c r="C17" s="159"/>
      <c r="D17" s="159"/>
      <c r="E17" s="160"/>
    </row>
    <row r="18" spans="1:5" ht="18" x14ac:dyDescent="0.25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8" x14ac:dyDescent="0.25">
      <c r="A19" s="101" t="str">
        <f>VLOOKUP(B19,'[1]LISTADO ATM'!$A$2:$C$821,3,0)</f>
        <v>DISTRITO NACIONAL</v>
      </c>
      <c r="B19" s="187">
        <v>377</v>
      </c>
      <c r="C19" s="187" t="str">
        <f>VLOOKUP(B19,'[1]LISTADO ATM'!$A$2:$B$821,2,0)</f>
        <v>ATM Estación del Metro Eduardo Brito</v>
      </c>
      <c r="D19" s="189" t="s">
        <v>2451</v>
      </c>
      <c r="E19" s="115">
        <v>335840700</v>
      </c>
    </row>
    <row r="20" spans="1:5" ht="18" x14ac:dyDescent="0.25">
      <c r="A20" s="187" t="str">
        <f>VLOOKUP(B20,'[1]LISTADO ATM'!$A$2:$C$821,3,0)</f>
        <v>DISTRITO NACIONAL</v>
      </c>
      <c r="B20" s="187">
        <v>24</v>
      </c>
      <c r="C20" s="117" t="str">
        <f>VLOOKUP(B20,'[1]LISTADO ATM'!$A$2:$B$821,2,0)</f>
        <v xml:space="preserve">ATM Oficina Eusebio Manzueta </v>
      </c>
      <c r="D20" s="189" t="s">
        <v>2451</v>
      </c>
      <c r="E20" s="116">
        <v>335845247</v>
      </c>
    </row>
    <row r="21" spans="1:5" ht="18" x14ac:dyDescent="0.25">
      <c r="A21" s="187" t="str">
        <f>VLOOKUP(B21,'[1]LISTADO ATM'!$A$2:$C$821,3,0)</f>
        <v>DISTRITO NACIONAL</v>
      </c>
      <c r="B21" s="187">
        <v>706</v>
      </c>
      <c r="C21" s="117" t="str">
        <f>VLOOKUP(B21,'[1]LISTADO ATM'!$A$2:$B$821,2,0)</f>
        <v xml:space="preserve">ATM S/M Pristine </v>
      </c>
      <c r="D21" s="189" t="s">
        <v>2451</v>
      </c>
      <c r="E21" s="116" t="s">
        <v>2541</v>
      </c>
    </row>
    <row r="22" spans="1:5" ht="18" x14ac:dyDescent="0.25">
      <c r="A22" s="187" t="str">
        <f>VLOOKUP(B22,'[1]LISTADO ATM'!$A$2:$C$821,3,0)</f>
        <v>DISTRITO NACIONAL</v>
      </c>
      <c r="B22" s="187">
        <v>325</v>
      </c>
      <c r="C22" s="117" t="str">
        <f>VLOOKUP(B22,'[1]LISTADO ATM'!$A$2:$B$821,2,0)</f>
        <v>ATM Casa Edwin</v>
      </c>
      <c r="D22" s="189" t="s">
        <v>2451</v>
      </c>
      <c r="E22" s="116" t="s">
        <v>2561</v>
      </c>
    </row>
    <row r="23" spans="1:5" ht="18" x14ac:dyDescent="0.25">
      <c r="A23" s="187" t="str">
        <f>VLOOKUP(B23,'[1]LISTADO ATM'!$A$2:$C$821,3,0)</f>
        <v>NORTE</v>
      </c>
      <c r="B23" s="187">
        <v>944</v>
      </c>
      <c r="C23" s="117" t="str">
        <f>VLOOKUP(B23,'[1]LISTADO ATM'!$A$2:$B$821,2,0)</f>
        <v xml:space="preserve">ATM UNP Mao </v>
      </c>
      <c r="D23" s="189" t="s">
        <v>2451</v>
      </c>
      <c r="E23" s="116" t="s">
        <v>2586</v>
      </c>
    </row>
    <row r="24" spans="1:5" ht="18" x14ac:dyDescent="0.25">
      <c r="A24" s="187" t="str">
        <f>VLOOKUP(B24,'[1]LISTADO ATM'!$A$2:$C$821,3,0)</f>
        <v>DISTRITO NACIONAL</v>
      </c>
      <c r="B24" s="187">
        <v>721</v>
      </c>
      <c r="C24" s="117" t="str">
        <f>VLOOKUP(B24,'[1]LISTADO ATM'!$A$2:$B$821,2,0)</f>
        <v xml:space="preserve">ATM Oficina Charles de Gaulle II </v>
      </c>
      <c r="D24" s="189" t="s">
        <v>2451</v>
      </c>
      <c r="E24" s="116" t="s">
        <v>2623</v>
      </c>
    </row>
    <row r="25" spans="1:5" ht="18" x14ac:dyDescent="0.25">
      <c r="A25" s="187" t="str">
        <f>VLOOKUP(B25,'[1]LISTADO ATM'!$A$2:$C$821,3,0)</f>
        <v>SUR</v>
      </c>
      <c r="B25" s="187">
        <v>252</v>
      </c>
      <c r="C25" s="117" t="str">
        <f>VLOOKUP(B25,'[1]LISTADO ATM'!$A$2:$B$821,2,0)</f>
        <v xml:space="preserve">ATM Banco Agrícola (Barahona) </v>
      </c>
      <c r="D25" s="189" t="s">
        <v>2451</v>
      </c>
      <c r="E25" s="116" t="s">
        <v>2618</v>
      </c>
    </row>
    <row r="26" spans="1:5" ht="18.75" thickBot="1" x14ac:dyDescent="0.3">
      <c r="A26" s="187" t="e">
        <f>VLOOKUP(B26,'[1]LISTADO ATM'!$A$2:$C$821,3,0)</f>
        <v>#N/A</v>
      </c>
      <c r="B26" s="187"/>
      <c r="C26" s="117" t="e">
        <f>VLOOKUP(B26,'[1]LISTADO ATM'!$A$2:$B$821,2,0)</f>
        <v>#N/A</v>
      </c>
      <c r="D26" s="189" t="s">
        <v>2451</v>
      </c>
      <c r="E26" s="116"/>
    </row>
    <row r="27" spans="1:5" ht="18.75" thickBot="1" x14ac:dyDescent="0.3">
      <c r="A27" s="190" t="s">
        <v>2495</v>
      </c>
      <c r="B27" s="143">
        <f>COUNT(B19:B26)</f>
        <v>7</v>
      </c>
      <c r="C27" s="114"/>
      <c r="D27" s="114"/>
      <c r="E27" s="114"/>
    </row>
    <row r="28" spans="1:5" ht="15.75" thickBot="1" x14ac:dyDescent="0.3">
      <c r="B28" s="106"/>
      <c r="E28" s="106"/>
    </row>
    <row r="29" spans="1:5" ht="18.75" thickBot="1" x14ac:dyDescent="0.3">
      <c r="A29" s="158" t="s">
        <v>2498</v>
      </c>
      <c r="B29" s="159"/>
      <c r="C29" s="159"/>
      <c r="D29" s="159"/>
      <c r="E29" s="160"/>
    </row>
    <row r="30" spans="1:5" ht="18" x14ac:dyDescent="0.25">
      <c r="A30" s="103" t="s">
        <v>15</v>
      </c>
      <c r="B30" s="103" t="s">
        <v>2426</v>
      </c>
      <c r="C30" s="103" t="s">
        <v>46</v>
      </c>
      <c r="D30" s="103" t="s">
        <v>2429</v>
      </c>
      <c r="E30" s="103" t="s">
        <v>2427</v>
      </c>
    </row>
    <row r="31" spans="1:5" ht="18" x14ac:dyDescent="0.25">
      <c r="A31" s="101" t="str">
        <f>VLOOKUP(B31,'[1]LISTADO ATM'!$A$2:$C$821,3,0)</f>
        <v>SUR</v>
      </c>
      <c r="B31" s="187">
        <v>616</v>
      </c>
      <c r="C31" s="187" t="str">
        <f>VLOOKUP(B31,'[1]LISTADO ATM'!$A$2:$B$821,2,0)</f>
        <v xml:space="preserve">ATM 5ta. Brigada Barahona </v>
      </c>
      <c r="D31" s="187" t="s">
        <v>2583</v>
      </c>
      <c r="E31" s="116" t="s">
        <v>2536</v>
      </c>
    </row>
    <row r="32" spans="1:5" ht="18" x14ac:dyDescent="0.25">
      <c r="A32" s="101" t="str">
        <f>VLOOKUP(B32,'[1]LISTADO ATM'!$A$2:$C$821,3,0)</f>
        <v>SUR</v>
      </c>
      <c r="B32" s="187">
        <v>311</v>
      </c>
      <c r="C32" s="187" t="str">
        <f>VLOOKUP(B32,'[1]LISTADO ATM'!$A$2:$B$821,2,0)</f>
        <v>ATM Plaza Eroski</v>
      </c>
      <c r="D32" s="187" t="s">
        <v>2583</v>
      </c>
      <c r="E32" s="116">
        <v>335848935</v>
      </c>
    </row>
    <row r="33" spans="1:5" ht="18.75" thickBot="1" x14ac:dyDescent="0.3">
      <c r="A33" s="101" t="str">
        <f>VLOOKUP(B33,'[1]LISTADO ATM'!$A$2:$C$821,3,0)</f>
        <v>DISTRITO NACIONAL</v>
      </c>
      <c r="B33" s="187">
        <v>911</v>
      </c>
      <c r="C33" s="187" t="str">
        <f>VLOOKUP(B33,'[1]LISTADO ATM'!$A$2:$B$821,2,0)</f>
        <v xml:space="preserve">ATM Oficina Venezuela II </v>
      </c>
      <c r="D33" s="187" t="s">
        <v>2583</v>
      </c>
      <c r="E33" s="116">
        <v>335848936</v>
      </c>
    </row>
    <row r="34" spans="1:5" ht="18.75" thickBot="1" x14ac:dyDescent="0.3">
      <c r="A34" s="104" t="s">
        <v>2495</v>
      </c>
      <c r="B34" s="143">
        <f>COUNT(B31:B33)</f>
        <v>3</v>
      </c>
      <c r="C34" s="114"/>
      <c r="D34" s="141"/>
      <c r="E34" s="142"/>
    </row>
    <row r="35" spans="1:5" ht="15.75" thickBot="1" x14ac:dyDescent="0.3">
      <c r="B35" s="106"/>
      <c r="E35" s="106"/>
    </row>
    <row r="36" spans="1:5" ht="18" customHeight="1" x14ac:dyDescent="0.25">
      <c r="A36" s="173" t="s">
        <v>2499</v>
      </c>
      <c r="B36" s="174"/>
      <c r="C36" s="174"/>
      <c r="D36" s="174"/>
      <c r="E36" s="175"/>
    </row>
    <row r="37" spans="1:5" ht="18.75" customHeight="1" x14ac:dyDescent="0.25">
      <c r="A37" s="107" t="s">
        <v>15</v>
      </c>
      <c r="B37" s="103" t="s">
        <v>2426</v>
      </c>
      <c r="C37" s="105" t="s">
        <v>46</v>
      </c>
      <c r="D37" s="191" t="s">
        <v>2429</v>
      </c>
      <c r="E37" s="103" t="s">
        <v>2427</v>
      </c>
    </row>
    <row r="38" spans="1:5" ht="18.75" customHeight="1" x14ac:dyDescent="0.25">
      <c r="A38" s="101" t="str">
        <f>VLOOKUP(B38,'[1]LISTADO ATM'!$A$2:$C$821,3,0)</f>
        <v>DISTRITO NACIONAL</v>
      </c>
      <c r="B38" s="187">
        <v>980</v>
      </c>
      <c r="C38" s="187" t="str">
        <f>VLOOKUP(B38,'[1]LISTADO ATM'!$A$2:$B$821,2,0)</f>
        <v xml:space="preserve">ATM Oficina Bella Vista Mall II </v>
      </c>
      <c r="D38" s="194" t="s">
        <v>2537</v>
      </c>
      <c r="E38" s="193" t="s">
        <v>2571</v>
      </c>
    </row>
    <row r="39" spans="1:5" ht="18" x14ac:dyDescent="0.25">
      <c r="A39" s="101" t="str">
        <f>VLOOKUP(B39,'[1]LISTADO ATM'!$A$2:$C$821,3,0)</f>
        <v>DISTRITO NACIONAL</v>
      </c>
      <c r="B39" s="187">
        <v>946</v>
      </c>
      <c r="C39" s="187" t="str">
        <f>VLOOKUP(B39,'[1]LISTADO ATM'!$A$2:$B$821,2,0)</f>
        <v xml:space="preserve">ATM Oficina Núñez de Cáceres I </v>
      </c>
      <c r="D39" s="194" t="s">
        <v>2537</v>
      </c>
      <c r="E39" s="193" t="s">
        <v>2570</v>
      </c>
    </row>
    <row r="40" spans="1:5" ht="18" x14ac:dyDescent="0.25">
      <c r="A40" s="101" t="str">
        <f>VLOOKUP(B40,'[1]LISTADO ATM'!$A$2:$C$821,3,0)</f>
        <v>NORTE</v>
      </c>
      <c r="B40" s="187">
        <v>746</v>
      </c>
      <c r="C40" s="187" t="str">
        <f>VLOOKUP(B40,'[1]LISTADO ATM'!$A$2:$B$821,2,0)</f>
        <v xml:space="preserve">ATM Oficina Las Terrenas </v>
      </c>
      <c r="D40" s="194" t="s">
        <v>2537</v>
      </c>
      <c r="E40" s="193" t="s">
        <v>2580</v>
      </c>
    </row>
    <row r="41" spans="1:5" ht="18" x14ac:dyDescent="0.25">
      <c r="A41" s="101" t="str">
        <f>VLOOKUP(B41,'[1]LISTADO ATM'!$A$2:$C$821,3,0)</f>
        <v>NORTE</v>
      </c>
      <c r="B41" s="187">
        <v>857</v>
      </c>
      <c r="C41" s="187" t="str">
        <f>VLOOKUP(B41,'[1]LISTADO ATM'!$A$2:$B$821,2,0)</f>
        <v xml:space="preserve">ATM Oficina Los Alamos </v>
      </c>
      <c r="D41" s="194" t="s">
        <v>2537</v>
      </c>
      <c r="E41" s="193" t="s">
        <v>2581</v>
      </c>
    </row>
    <row r="42" spans="1:5" ht="18" x14ac:dyDescent="0.25">
      <c r="A42" s="101" t="str">
        <f>VLOOKUP(B42,'[1]LISTADO ATM'!$A$2:$C$821,3,0)</f>
        <v>DISTRITO NACIONAL</v>
      </c>
      <c r="B42" s="187">
        <v>238</v>
      </c>
      <c r="C42" s="187" t="str">
        <f>VLOOKUP(B42,'[1]LISTADO ATM'!$A$2:$B$821,2,0)</f>
        <v xml:space="preserve">ATM Multicentro La Sirena Charles de Gaulle </v>
      </c>
      <c r="D42" s="194" t="s">
        <v>2537</v>
      </c>
      <c r="E42" s="193" t="s">
        <v>2588</v>
      </c>
    </row>
    <row r="43" spans="1:5" ht="18" x14ac:dyDescent="0.25">
      <c r="A43" s="101" t="str">
        <f>VLOOKUP(B43,'[1]LISTADO ATM'!$A$2:$C$821,3,0)</f>
        <v>NORTE</v>
      </c>
      <c r="B43" s="187">
        <v>8</v>
      </c>
      <c r="C43" s="187" t="str">
        <f>VLOOKUP(B43,'[1]LISTADO ATM'!$A$2:$B$821,2,0)</f>
        <v>ATM Autoservicio Yaque</v>
      </c>
      <c r="D43" s="194" t="s">
        <v>2537</v>
      </c>
      <c r="E43" s="193" t="s">
        <v>2585</v>
      </c>
    </row>
    <row r="44" spans="1:5" ht="18" x14ac:dyDescent="0.25">
      <c r="A44" s="101" t="str">
        <f>VLOOKUP(B44,'[1]LISTADO ATM'!$A$2:$C$821,3,0)</f>
        <v>DISTRITO NACIONAL</v>
      </c>
      <c r="B44" s="187">
        <v>410</v>
      </c>
      <c r="C44" s="187" t="str">
        <f>VLOOKUP(B44,'[1]LISTADO ATM'!$A$2:$B$821,2,0)</f>
        <v xml:space="preserve">ATM Oficina Las Palmas de Herrera II </v>
      </c>
      <c r="D44" s="194" t="s">
        <v>2537</v>
      </c>
      <c r="E44" s="193" t="s">
        <v>2621</v>
      </c>
    </row>
    <row r="45" spans="1:5" ht="18" x14ac:dyDescent="0.25">
      <c r="A45" s="101" t="str">
        <f>VLOOKUP(B45,'[1]LISTADO ATM'!$A$2:$C$821,3,0)</f>
        <v>DISTRITO NACIONAL</v>
      </c>
      <c r="B45" s="187">
        <v>722</v>
      </c>
      <c r="C45" s="187" t="str">
        <f>VLOOKUP(B45,'[1]LISTADO ATM'!$A$2:$B$821,2,0)</f>
        <v xml:space="preserve">ATM Oficina Charles de Gaulle III </v>
      </c>
      <c r="D45" s="192" t="s">
        <v>2538</v>
      </c>
      <c r="E45" s="193" t="s">
        <v>2569</v>
      </c>
    </row>
    <row r="46" spans="1:5" ht="18" x14ac:dyDescent="0.25">
      <c r="A46" s="101" t="str">
        <f>VLOOKUP(B46,'[1]LISTADO ATM'!$A$2:$C$821,3,0)</f>
        <v>DISTRITO NACIONAL</v>
      </c>
      <c r="B46" s="187">
        <v>493</v>
      </c>
      <c r="C46" s="187" t="str">
        <f>VLOOKUP(B46,'[1]LISTADO ATM'!$A$2:$B$821,2,0)</f>
        <v xml:space="preserve">ATM Oficina Haina Occidental II </v>
      </c>
      <c r="D46" s="192" t="s">
        <v>2538</v>
      </c>
      <c r="E46" s="193" t="s">
        <v>2565</v>
      </c>
    </row>
    <row r="47" spans="1:5" ht="18" x14ac:dyDescent="0.25">
      <c r="A47" s="101" t="str">
        <f>VLOOKUP(B47,'[1]LISTADO ATM'!$A$2:$C$821,3,0)</f>
        <v>DISTRITO NACIONAL</v>
      </c>
      <c r="B47" s="187">
        <v>70</v>
      </c>
      <c r="C47" s="187" t="str">
        <f>VLOOKUP(B47,'[1]LISTADO ATM'!$A$2:$B$821,2,0)</f>
        <v xml:space="preserve">ATM Autoservicio Plaza Lama Zona Oriental </v>
      </c>
      <c r="D47" s="192" t="s">
        <v>2538</v>
      </c>
      <c r="E47" s="193" t="s">
        <v>2603</v>
      </c>
    </row>
    <row r="48" spans="1:5" ht="18" x14ac:dyDescent="0.25">
      <c r="A48" s="101" t="str">
        <f>VLOOKUP(B48,'[1]LISTADO ATM'!$A$2:$C$821,3,0)</f>
        <v>DISTRITO NACIONAL</v>
      </c>
      <c r="B48" s="187">
        <v>640</v>
      </c>
      <c r="C48" s="187" t="str">
        <f>VLOOKUP(B48,'[1]LISTADO ATM'!$A$2:$B$821,2,0)</f>
        <v xml:space="preserve">ATM Ministerio Obras Públicas </v>
      </c>
      <c r="D48" s="192" t="s">
        <v>2538</v>
      </c>
      <c r="E48" s="193">
        <v>335847402</v>
      </c>
    </row>
    <row r="49" spans="1:5" ht="18" x14ac:dyDescent="0.25">
      <c r="A49" s="101" t="str">
        <f>VLOOKUP(B49,'[1]LISTADO ATM'!$A$2:$C$821,3,0)</f>
        <v>DISTRITO NACIONAL</v>
      </c>
      <c r="B49" s="187">
        <v>686</v>
      </c>
      <c r="C49" s="187" t="str">
        <f>VLOOKUP(B49,'[1]LISTADO ATM'!$A$2:$B$821,2,0)</f>
        <v>ATM Autoservicio Oficina Máximo Gómez</v>
      </c>
      <c r="D49" s="192" t="s">
        <v>2538</v>
      </c>
      <c r="E49" s="193">
        <v>335847434</v>
      </c>
    </row>
    <row r="50" spans="1:5" ht="18.75" thickBot="1" x14ac:dyDescent="0.3">
      <c r="A50" s="101" t="e">
        <f>VLOOKUP(B50,'[1]LISTADO ATM'!$A$2:$C$821,3,0)</f>
        <v>#N/A</v>
      </c>
      <c r="B50" s="187"/>
      <c r="C50" s="187" t="e">
        <f>VLOOKUP(B50,'[1]LISTADO ATM'!$A$2:$B$821,2,0)</f>
        <v>#N/A</v>
      </c>
      <c r="D50" s="194"/>
      <c r="E50" s="193"/>
    </row>
    <row r="51" spans="1:5" ht="18.75" thickBot="1" x14ac:dyDescent="0.3">
      <c r="A51" s="104" t="s">
        <v>2495</v>
      </c>
      <c r="B51" s="143">
        <f>COUNT(B38:B47)</f>
        <v>10</v>
      </c>
      <c r="C51" s="114"/>
      <c r="D51" s="195"/>
      <c r="E51" s="195"/>
    </row>
    <row r="52" spans="1:5" ht="15.75" thickBot="1" x14ac:dyDescent="0.3">
      <c r="B52" s="106"/>
      <c r="E52" s="106"/>
    </row>
    <row r="53" spans="1:5" ht="18.75" thickBot="1" x14ac:dyDescent="0.3">
      <c r="A53" s="161" t="s">
        <v>2500</v>
      </c>
      <c r="B53" s="162"/>
      <c r="D53" s="106"/>
      <c r="E53" s="106"/>
    </row>
    <row r="54" spans="1:5" ht="18.75" thickBot="1" x14ac:dyDescent="0.3">
      <c r="A54" s="163">
        <f>+B27+B34+B51</f>
        <v>20</v>
      </c>
      <c r="B54" s="164"/>
    </row>
    <row r="55" spans="1:5" ht="15.75" thickBot="1" x14ac:dyDescent="0.3">
      <c r="B55" s="106"/>
      <c r="E55" s="106"/>
    </row>
    <row r="56" spans="1:5" ht="18.75" thickBot="1" x14ac:dyDescent="0.3">
      <c r="A56" s="158" t="s">
        <v>2501</v>
      </c>
      <c r="B56" s="159"/>
      <c r="C56" s="159"/>
      <c r="D56" s="159"/>
      <c r="E56" s="160"/>
    </row>
    <row r="57" spans="1:5" ht="18" x14ac:dyDescent="0.25">
      <c r="A57" s="107" t="s">
        <v>15</v>
      </c>
      <c r="B57" s="103" t="s">
        <v>2426</v>
      </c>
      <c r="C57" s="105" t="s">
        <v>46</v>
      </c>
      <c r="D57" s="165" t="s">
        <v>2429</v>
      </c>
      <c r="E57" s="166"/>
    </row>
    <row r="58" spans="1:5" ht="18" customHeight="1" x14ac:dyDescent="0.25">
      <c r="A58" s="187" t="str">
        <f>VLOOKUP(B58,'[1]LISTADO ATM'!$A$2:$C$821,3,0)</f>
        <v>DISTRITO NACIONAL</v>
      </c>
      <c r="B58" s="187">
        <v>573</v>
      </c>
      <c r="C58" s="187" t="str">
        <f>VLOOKUP(B58,'[1]LISTADO ATM'!$A$2:$B$821,2,0)</f>
        <v xml:space="preserve">ATM IDSS </v>
      </c>
      <c r="D58" s="147" t="s">
        <v>2503</v>
      </c>
      <c r="E58" s="148"/>
    </row>
    <row r="59" spans="1:5" ht="18" customHeight="1" x14ac:dyDescent="0.25">
      <c r="A59" s="187" t="str">
        <f>VLOOKUP(B59,'[1]LISTADO ATM'!$A$2:$C$821,3,0)</f>
        <v>DISTRITO NACIONAL</v>
      </c>
      <c r="B59" s="187">
        <v>549</v>
      </c>
      <c r="C59" s="187" t="str">
        <f>VLOOKUP(B59,'[1]LISTADO ATM'!$A$2:$B$821,2,0)</f>
        <v xml:space="preserve">ATM Ministerio de Turismo (Oficinas Gubernamentales) </v>
      </c>
      <c r="D59" s="147" t="s">
        <v>2505</v>
      </c>
      <c r="E59" s="148"/>
    </row>
    <row r="60" spans="1:5" ht="18" x14ac:dyDescent="0.25">
      <c r="A60" s="187" t="str">
        <f>VLOOKUP(B60,'[1]LISTADO ATM'!$A$2:$C$821,3,0)</f>
        <v>DISTRITO NACIONAL</v>
      </c>
      <c r="B60" s="187">
        <v>557</v>
      </c>
      <c r="C60" s="187" t="str">
        <f>VLOOKUP(B60,'[1]LISTADO ATM'!$A$2:$B$821,2,0)</f>
        <v xml:space="preserve">ATM Multicentro La Sirena Ave. Mella </v>
      </c>
      <c r="D60" s="147" t="s">
        <v>2505</v>
      </c>
      <c r="E60" s="148"/>
    </row>
    <row r="61" spans="1:5" ht="18" x14ac:dyDescent="0.25">
      <c r="A61" s="187" t="str">
        <f>VLOOKUP(B61,'[1]LISTADO ATM'!$A$2:$C$821,3,0)</f>
        <v>DISTRITO NACIONAL</v>
      </c>
      <c r="B61" s="187">
        <v>60</v>
      </c>
      <c r="C61" s="187" t="str">
        <f>VLOOKUP(B61,'[1]LISTADO ATM'!$A$2:$B$821,2,0)</f>
        <v xml:space="preserve">ATM Autobanco 27 de Febrero </v>
      </c>
      <c r="D61" s="147" t="s">
        <v>2503</v>
      </c>
      <c r="E61" s="148"/>
    </row>
    <row r="62" spans="1:5" ht="18" x14ac:dyDescent="0.25">
      <c r="A62" s="187" t="str">
        <f>VLOOKUP(B62,'[1]LISTADO ATM'!$A$2:$C$821,3,0)</f>
        <v>NORTE</v>
      </c>
      <c r="B62" s="187">
        <v>894</v>
      </c>
      <c r="C62" s="187" t="str">
        <f>VLOOKUP(B62,'[1]LISTADO ATM'!$A$2:$B$821,2,0)</f>
        <v>ATM Eco Petroleo Estero Hondo</v>
      </c>
      <c r="D62" s="147" t="s">
        <v>2503</v>
      </c>
      <c r="E62" s="148"/>
    </row>
    <row r="63" spans="1:5" ht="18" x14ac:dyDescent="0.25">
      <c r="A63" s="187" t="str">
        <f>VLOOKUP(B63,'[1]LISTADO ATM'!$A$2:$C$821,3,0)</f>
        <v>DISTRITO NACIONAL</v>
      </c>
      <c r="B63" s="187">
        <v>355</v>
      </c>
      <c r="C63" s="187" t="str">
        <f>VLOOKUP(B63,'[1]LISTADO ATM'!$A$2:$B$821,2,0)</f>
        <v xml:space="preserve">ATM UNP Metro II </v>
      </c>
      <c r="D63" s="147" t="s">
        <v>2503</v>
      </c>
      <c r="E63" s="148"/>
    </row>
    <row r="64" spans="1:5" ht="18" x14ac:dyDescent="0.25">
      <c r="A64" s="187" t="str">
        <f>VLOOKUP(B64,'[1]LISTADO ATM'!$A$2:$C$821,3,0)</f>
        <v>DISTRITO NACIONAL</v>
      </c>
      <c r="B64" s="187">
        <v>585</v>
      </c>
      <c r="C64" s="187" t="str">
        <f>VLOOKUP(B64,'[1]LISTADO ATM'!$A$2:$B$821,2,0)</f>
        <v xml:space="preserve">ATM Oficina Haina Oriental </v>
      </c>
      <c r="D64" s="147" t="s">
        <v>2505</v>
      </c>
      <c r="E64" s="148"/>
    </row>
    <row r="65" spans="1:5" ht="18" x14ac:dyDescent="0.25">
      <c r="A65" s="187" t="str">
        <f>VLOOKUP(B65,'[1]LISTADO ATM'!$A$2:$C$821,3,0)</f>
        <v>DISTRITO NACIONAL</v>
      </c>
      <c r="B65" s="187">
        <v>810</v>
      </c>
      <c r="C65" s="187" t="str">
        <f>VLOOKUP(B65,'[1]LISTADO ATM'!$A$2:$B$821,2,0)</f>
        <v xml:space="preserve">ATM UNP Multicentro La Sirena José Contreras </v>
      </c>
      <c r="D65" s="147" t="s">
        <v>2584</v>
      </c>
      <c r="E65" s="148"/>
    </row>
    <row r="66" spans="1:5" ht="18" x14ac:dyDescent="0.25">
      <c r="A66" s="187" t="str">
        <f>VLOOKUP(B66,'[1]LISTADO ATM'!$A$2:$C$821,3,0)</f>
        <v>NORTE</v>
      </c>
      <c r="B66" s="187">
        <v>903</v>
      </c>
      <c r="C66" s="187" t="str">
        <f>VLOOKUP(B66,'[1]LISTADO ATM'!$A$2:$B$821,2,0)</f>
        <v xml:space="preserve">ATM Oficina La Vega Real I </v>
      </c>
      <c r="D66" s="147" t="s">
        <v>2505</v>
      </c>
      <c r="E66" s="148"/>
    </row>
    <row r="67" spans="1:5" ht="18" x14ac:dyDescent="0.25">
      <c r="A67" s="187" t="e">
        <f>VLOOKUP(B67,'[1]LISTADO ATM'!$A$2:$C$821,3,0)</f>
        <v>#N/A</v>
      </c>
      <c r="B67" s="187"/>
      <c r="C67" s="187" t="e">
        <f>VLOOKUP(B67,'[1]LISTADO ATM'!$A$2:$B$821,2,0)</f>
        <v>#N/A</v>
      </c>
      <c r="D67" s="147"/>
      <c r="E67" s="148"/>
    </row>
    <row r="68" spans="1:5" ht="18" x14ac:dyDescent="0.25">
      <c r="A68" s="187" t="e">
        <f>VLOOKUP(B68,'[1]LISTADO ATM'!$A$2:$C$821,3,0)</f>
        <v>#N/A</v>
      </c>
      <c r="B68" s="187"/>
      <c r="C68" s="187" t="e">
        <f>VLOOKUP(B68,'[1]LISTADO ATM'!$A$2:$B$821,2,0)</f>
        <v>#N/A</v>
      </c>
      <c r="D68" s="147"/>
      <c r="E68" s="148"/>
    </row>
    <row r="69" spans="1:5" ht="18" x14ac:dyDescent="0.25">
      <c r="A69" s="187" t="e">
        <f>VLOOKUP(B69,'[1]LISTADO ATM'!$A$2:$C$821,3,0)</f>
        <v>#N/A</v>
      </c>
      <c r="B69" s="187"/>
      <c r="C69" s="187" t="e">
        <f>VLOOKUP(B69,'[1]LISTADO ATM'!$A$2:$B$821,2,0)</f>
        <v>#N/A</v>
      </c>
      <c r="D69" s="147"/>
      <c r="E69" s="148"/>
    </row>
    <row r="70" spans="1:5" ht="18" x14ac:dyDescent="0.25">
      <c r="A70" s="187" t="e">
        <f>VLOOKUP(B70,'[1]LISTADO ATM'!$A$2:$C$821,3,0)</f>
        <v>#N/A</v>
      </c>
      <c r="B70" s="187"/>
      <c r="C70" s="187" t="e">
        <f>VLOOKUP(B70,'[1]LISTADO ATM'!$A$2:$B$821,2,0)</f>
        <v>#N/A</v>
      </c>
      <c r="D70" s="147"/>
      <c r="E70" s="148"/>
    </row>
    <row r="71" spans="1:5" ht="18" x14ac:dyDescent="0.25">
      <c r="A71" s="187" t="e">
        <f>VLOOKUP(B71,'[1]LISTADO ATM'!$A$2:$C$821,3,0)</f>
        <v>#N/A</v>
      </c>
      <c r="B71" s="187"/>
      <c r="C71" s="187" t="e">
        <f>VLOOKUP(B71,'[1]LISTADO ATM'!$A$2:$B$821,2,0)</f>
        <v>#N/A</v>
      </c>
      <c r="D71" s="147"/>
      <c r="E71" s="148"/>
    </row>
    <row r="72" spans="1:5" ht="18" x14ac:dyDescent="0.25">
      <c r="A72" s="187" t="e">
        <f>VLOOKUP(B72,'[1]LISTADO ATM'!$A$2:$C$821,3,0)</f>
        <v>#N/A</v>
      </c>
      <c r="B72" s="187"/>
      <c r="C72" s="187" t="e">
        <f>VLOOKUP(B72,'[1]LISTADO ATM'!$A$2:$B$821,2,0)</f>
        <v>#N/A</v>
      </c>
      <c r="D72" s="147"/>
      <c r="E72" s="148"/>
    </row>
    <row r="73" spans="1:5" ht="18.75" thickBot="1" x14ac:dyDescent="0.3">
      <c r="A73" s="187" t="e">
        <f>VLOOKUP(B73,'[1]LISTADO ATM'!$A$2:$C$821,3,0)</f>
        <v>#N/A</v>
      </c>
      <c r="B73" s="187"/>
      <c r="C73" s="187" t="e">
        <f>VLOOKUP(B73,'[1]LISTADO ATM'!$A$2:$B$821,2,0)</f>
        <v>#N/A</v>
      </c>
      <c r="D73" s="147"/>
      <c r="E73" s="148"/>
    </row>
    <row r="74" spans="1:5" ht="18.75" thickBot="1" x14ac:dyDescent="0.3">
      <c r="A74" s="104" t="s">
        <v>2495</v>
      </c>
      <c r="B74" s="143">
        <f>COUNT(B58:B73)</f>
        <v>9</v>
      </c>
      <c r="C74" s="140"/>
      <c r="D74" s="149"/>
      <c r="E74" s="150"/>
    </row>
  </sheetData>
  <autoFilter ref="A37:E50">
    <sortState ref="A36:E49">
      <sortCondition ref="D35:D48"/>
    </sortState>
  </autoFilter>
  <mergeCells count="30">
    <mergeCell ref="D74:E74"/>
    <mergeCell ref="D67:E67"/>
    <mergeCell ref="D68:E68"/>
    <mergeCell ref="D69:E69"/>
    <mergeCell ref="D70:E70"/>
    <mergeCell ref="D71:E71"/>
    <mergeCell ref="D72:E72"/>
    <mergeCell ref="D73:E73"/>
    <mergeCell ref="D62:E62"/>
    <mergeCell ref="D63:E63"/>
    <mergeCell ref="D64:E64"/>
    <mergeCell ref="D65:E65"/>
    <mergeCell ref="D66:E66"/>
    <mergeCell ref="A1:E1"/>
    <mergeCell ref="A2:E2"/>
    <mergeCell ref="A7:E7"/>
    <mergeCell ref="C10:E10"/>
    <mergeCell ref="A12:E12"/>
    <mergeCell ref="C15:E15"/>
    <mergeCell ref="A17:E17"/>
    <mergeCell ref="A29:E29"/>
    <mergeCell ref="A36:E36"/>
    <mergeCell ref="A53:B53"/>
    <mergeCell ref="A54:B54"/>
    <mergeCell ref="A56:E56"/>
    <mergeCell ref="D57:E57"/>
    <mergeCell ref="D58:E58"/>
    <mergeCell ref="D59:E59"/>
    <mergeCell ref="D60:E60"/>
    <mergeCell ref="D61:E61"/>
  </mergeCells>
  <phoneticPr fontId="46" type="noConversion"/>
  <conditionalFormatting sqref="B1:B104857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6" t="s">
        <v>2433</v>
      </c>
      <c r="B1" s="177"/>
      <c r="C1" s="177"/>
      <c r="D1" s="177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6" t="s">
        <v>2443</v>
      </c>
      <c r="B18" s="177"/>
      <c r="C18" s="177"/>
      <c r="D18" s="177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8" t="s">
        <v>58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2021-04-11T19:59:19Z</dcterms:modified>
</cp:coreProperties>
</file>