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REPORTE!$A$4:$Q$72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94" i="1" l="1"/>
  <c r="A93" i="1"/>
  <c r="A92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71" i="1" l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62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0" i="1" l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 l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3" i="1"/>
  <c r="A42" i="1"/>
  <c r="A41" i="1"/>
  <c r="A40" i="1"/>
  <c r="A39" i="1"/>
  <c r="A38" i="1"/>
  <c r="A37" i="1"/>
  <c r="A36" i="1"/>
  <c r="A35" i="1"/>
  <c r="A34" i="1" l="1"/>
  <c r="A33" i="1"/>
  <c r="A32" i="1"/>
  <c r="A31" i="1"/>
  <c r="A30" i="1"/>
  <c r="A29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/>
  <c r="A27" i="1"/>
  <c r="A26" i="1"/>
  <c r="A25" i="1"/>
  <c r="A24" i="1"/>
  <c r="A23" i="1"/>
  <c r="A22" i="1"/>
  <c r="A21" i="1"/>
  <c r="A20" i="1"/>
  <c r="A19" i="1"/>
  <c r="A18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A16" i="1"/>
  <c r="A15" i="1"/>
  <c r="A1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5" i="1"/>
  <c r="G5" i="1"/>
  <c r="H5" i="1"/>
  <c r="I5" i="1"/>
  <c r="J5" i="1"/>
  <c r="K5" i="1"/>
  <c r="A7" i="1" l="1"/>
  <c r="F6" i="1" l="1"/>
  <c r="G6" i="1"/>
  <c r="H6" i="1"/>
  <c r="I6" i="1"/>
  <c r="J6" i="1"/>
  <c r="K6" i="1"/>
  <c r="A6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<sst xmlns="http://schemas.openxmlformats.org/spreadsheetml/2006/main" count="13377" uniqueCount="2540">
  <si>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</si>
  <si>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</si>
  <si>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</si>
  <si>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</si>
  <si>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</si>
  <si>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</si>
  <si>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</si>
  <si>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</si>
  <si>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</si>
  <si>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</si>
  <si>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</si>
  <si>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</si>
  <si>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</si>
  <si>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</si>
  <si>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</si>
  <si>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</si>
  <si>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</si>
  <si>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</si>
  <si>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</si>
  <si>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</si>
  <si>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</si>
  <si>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</si>
  <si>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</si>
  <si>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</si>
  <si>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</si>
  <si>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</si>
  <si>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</si>
  <si>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</si>
  <si>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</si>
  <si>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</si>
  <si>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</si>
  <si>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</si>
  <si>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</si>
  <si>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</si>
  <si>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</si>
  <si>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</si>
  <si>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</si>
  <si>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</si>
  <si>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</si>
  <si>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</si>
  <si>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</si>
  <si>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</si>
  <si>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</si>
  <si>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</si>
  <si>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</si>
  <si>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</si>
  <si>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</si>
  <si>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</si>
  <si>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</si>
  <si>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</si>
  <si>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</si>
  <si>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</si>
  <si>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</si>
  <si>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</si>
  <si>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</si>
  <si>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</si>
  <si>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</si>
  <si>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</si>
  <si>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</si>
  <si>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</si>
  <si>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</si>
  <si>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</si>
  <si>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</si>
  <si>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</si>
  <si>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</si>
  <si>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</si>
  <si>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</si>
  <si>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</si>
  <si>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</si>
  <si>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</si>
  <si>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</si>
  <si>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</si>
  <si>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</si>
  <si>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</si>
  <si>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</si>
  <si>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</si>
  <si>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</si>
  <si>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</si>
  <si>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</si>
  <si>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</si>
  <si>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</si>
  <si>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</si>
  <si>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</si>
  <si>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</si>
  <si>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</si>
  <si>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</si>
  <si>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</si>
  <si>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</si>
  <si>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</si>
  <si>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</si>
  <si>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</si>
  <si>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</si>
  <si>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</si>
  <si>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</si>
  <si>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</si>
  <si>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</si>
  <si>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</si>
  <si>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</si>
  <si>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</si>
  <si>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</si>
  <si>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</si>
  <si>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</si>
  <si>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</si>
  <si>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</si>
  <si>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</si>
  <si>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</si>
  <si>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</si>
  <si>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</si>
  <si>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</si>
  <si>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</si>
  <si>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</si>
  <si>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</si>
  <si>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</si>
  <si>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</si>
  <si>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</si>
  <si>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</si>
  <si>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</si>
  <si>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</si>
  <si>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</si>
  <si>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</si>
  <si>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</si>
  <si>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</si>
  <si>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</si>
  <si>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</si>
  <si>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</si>
  <si>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</si>
  <si>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</si>
  <si>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</si>
  <si>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</si>
  <si>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</si>
  <si>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</si>
  <si>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</si>
  <si>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</si>
  <si>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</si>
  <si>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</si>
  <si>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</si>
  <si>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</si>
  <si>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</si>
  <si>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</si>
  <si>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</si>
  <si>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</si>
  <si>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</si>
  <si>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</si>
  <si>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</si>
  <si>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</si>
  <si>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</si>
  <si>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</si>
  <si>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</si>
  <si>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</si>
  <si>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</si>
  <si>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</si>
  <si>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</si>
  <si>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</si>
  <si>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</si>
  <si>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</si>
  <si>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</si>
  <si>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</si>
  <si>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</si>
  <si>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</si>
  <si>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</si>
  <si>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</si>
  <si>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</si>
  <si>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</si>
  <si>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</si>
  <si>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</si>
  <si>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</si>
  <si>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</si>
  <si>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</si>
  <si>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</si>
  <si>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</si>
  <si>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</si>
  <si>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</si>
  <si>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</si>
  <si>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</si>
  <si>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</si>
  <si>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</si>
  <si>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</si>
  <si>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</si>
  <si>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</si>
  <si>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</si>
  <si>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</si>
  <si>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</si>
  <si>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</si>
  <si>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</si>
  <si>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</si>
  <si>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</si>
  <si>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</si>
  <si>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</si>
  <si>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</si>
  <si>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</si>
  <si>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</si>
  <si>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</si>
  <si>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</si>
  <si>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</si>
  <si>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</si>
  <si>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</si>
  <si>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</si>
  <si>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</si>
  <si>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</si>
  <si>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</si>
  <si>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</si>
  <si>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</si>
  <si>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</si>
  <si>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</si>
  <si>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</si>
  <si>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</si>
  <si>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</si>
  <si>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</si>
  <si>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</si>
  <si>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</si>
  <si>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</si>
  <si>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</si>
  <si>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</si>
  <si>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</si>
  <si>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</si>
  <si>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</si>
  <si>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</si>
  <si>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</si>
  <si>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</si>
  <si>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</si>
  <si>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</si>
  <si>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</si>
  <si>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</si>
  <si>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</si>
  <si>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</si>
  <si>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</si>
  <si>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</si>
  <si>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</si>
  <si>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</si>
  <si>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</si>
  <si>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</si>
  <si>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</si>
  <si>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</si>
  <si>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</si>
  <si>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</si>
  <si>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</si>
  <si>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</si>
  <si>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</si>
  <si>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</si>
  <si>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</si>
  <si>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</si>
  <si>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</si>
  <si>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</si>
  <si>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</si>
  <si>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</si>
  <si>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</si>
  <si>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</si>
  <si>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</si>
  <si>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</si>
  <si>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</si>
  <si>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</si>
  <si>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</si>
  <si>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</si>
  <si>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</si>
  <si>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</si>
  <si>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</si>
  <si>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</si>
  <si>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</si>
  <si>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</si>
  <si>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</si>
  <si>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</si>
  <si>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</si>
  <si>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</si>
  <si>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</si>
  <si>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</si>
  <si>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</si>
  <si>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</si>
  <si>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</si>
  <si>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</si>
  <si>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</si>
  <si>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</si>
  <si>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</si>
  <si>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</si>
  <si>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</si>
  <si>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</si>
  <si>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</si>
  <si>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</si>
  <si>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</si>
  <si>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</si>
  <si>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</si>
  <si>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</si>
  <si>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</si>
  <si>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</si>
  <si>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</si>
  <si>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</si>
  <si>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</si>
  <si>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</si>
  <si>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</si>
  <si>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</si>
  <si>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</si>
  <si>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</si>
  <si>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</si>
  <si>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</si>
  <si>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</si>
  <si>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</si>
  <si>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</si>
  <si>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</si>
  <si>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</si>
  <si>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</si>
  <si>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</si>
  <si>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</si>
  <si>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</si>
  <si>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</si>
  <si>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</si>
  <si>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</si>
  <si>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</si>
  <si>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</si>
  <si>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</si>
  <si>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</si>
  <si>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</si>
  <si>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</si>
  <si>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</si>
  <si>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</si>
  <si>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</si>
  <si>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</si>
  <si>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</si>
  <si>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</si>
  <si>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</si>
  <si>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</si>
  <si>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</si>
  <si>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</si>
  <si>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</si>
  <si>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</si>
  <si>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</si>
  <si>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</si>
  <si>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</si>
  <si>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</si>
  <si>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</si>
  <si>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</si>
  <si>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</si>
  <si>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</si>
  <si>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</si>
  <si>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</si>
  <si>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</si>
  <si>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</si>
  <si>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</si>
  <si>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</si>
  <si>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</si>
  <si>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</si>
  <si>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</si>
  <si>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</si>
  <si>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</si>
  <si>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</si>
  <si>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</si>
  <si>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</si>
  <si>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</si>
  <si>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</si>
  <si>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</si>
  <si>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</si>
  <si>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</si>
  <si>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</si>
  <si>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</si>
  <si>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</si>
  <si>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</si>
  <si>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</si>
  <si>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</si>
  <si>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</si>
  <si>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</si>
  <si>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</si>
  <si>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</si>
  <si>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</si>
  <si>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</si>
  <si>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</si>
  <si>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</si>
  <si>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</si>
  <si>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</si>
  <si>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</si>
  <si>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</si>
  <si>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</si>
  <si>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</si>
  <si>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</si>
  <si>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</si>
  <si>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</si>
  <si>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</si>
  <si>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</si>
  <si>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</si>
  <si>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</si>
  <si>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</si>
  <si>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</si>
  <si>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</si>
  <si>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</si>
  <si>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</si>
  <si>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</si>
  <si>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</si>
  <si>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</si>
  <si>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</si>
  <si>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</si>
  <si>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</si>
  <si>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</si>
  <si>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</si>
  <si>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</si>
  <si>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</si>
  <si>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</si>
  <si>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</si>
  <si>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</si>
  <si>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</si>
  <si>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</si>
  <si>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</si>
  <si>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</si>
  <si>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</si>
  <si>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</si>
  <si>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</si>
  <si>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</si>
  <si>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</si>
  <si>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</si>
  <si>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</si>
  <si>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</si>
  <si>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</si>
  <si>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</si>
  <si>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</si>
  <si>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</si>
  <si>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</si>
  <si>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</si>
  <si>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</si>
  <si>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</si>
  <si>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</si>
  <si>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</si>
  <si>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</si>
  <si>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</si>
  <si>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</si>
  <si>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</si>
  <si>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</si>
  <si>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</si>
  <si>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</si>
  <si>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</si>
  <si>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</si>
  <si>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</si>
  <si>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</si>
  <si>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</si>
  <si>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</si>
  <si>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</si>
  <si>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</si>
  <si>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</si>
  <si>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</si>
  <si>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</si>
  <si>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</si>
  <si>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</si>
  <si>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</si>
  <si>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</si>
  <si>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</si>
  <si>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</si>
  <si>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</si>
  <si>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</si>
  <si>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</si>
  <si>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</si>
  <si>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</si>
  <si>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</si>
  <si>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</si>
  <si>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</si>
  <si>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</si>
  <si>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</si>
  <si>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</si>
  <si>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</si>
  <si>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</si>
  <si>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</si>
  <si>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</si>
  <si>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</si>
  <si>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</si>
  <si>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</si>
  <si>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</si>
  <si>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</si>
  <si>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</si>
  <si>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</si>
  <si>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</si>
  <si>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</si>
  <si>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</si>
  <si>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</si>
  <si>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</si>
  <si>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</si>
  <si>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</si>
  <si>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</si>
  <si>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</si>
  <si>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</si>
  <si>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</si>
  <si>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</si>
  <si>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</si>
  <si>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</si>
  <si>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</si>
  <si>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</si>
  <si>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</si>
  <si>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</si>
  <si>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</si>
  <si>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</si>
  <si>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</si>
  <si>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</si>
  <si>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</si>
  <si>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</si>
  <si>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</si>
  <si>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</si>
  <si>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</si>
  <si>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</si>
  <si>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</si>
  <si>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</si>
  <si>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</si>
  <si>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</si>
  <si>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</si>
  <si>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</si>
  <si>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</si>
  <si>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</si>
  <si>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</si>
  <si>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</si>
  <si>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</si>
  <si>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</si>
  <si>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</si>
  <si>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</si>
  <si>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</si>
  <si>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</si>
  <si>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</si>
  <si>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</si>
  <si>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</si>
  <si>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</si>
  <si>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</si>
  <si>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</si>
  <si>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</si>
  <si>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</si>
  <si>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</si>
  <si>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</si>
  <si>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</si>
  <si>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</si>
  <si>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</si>
  <si>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</si>
  <si>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</si>
  <si>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</si>
  <si>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</si>
  <si>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</si>
  <si>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</si>
  <si>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</si>
  <si>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</si>
  <si>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</si>
  <si>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</si>
  <si>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</si>
  <si>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</si>
  <si>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</si>
  <si>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</si>
  <si>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</si>
  <si>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</si>
  <si>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</si>
  <si>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</si>
  <si>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</si>
  <si>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</si>
  <si>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</si>
  <si>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</si>
  <si>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</si>
  <si>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</si>
  <si>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</si>
  <si>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</si>
  <si>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</si>
  <si>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</si>
  <si>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</si>
  <si>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</si>
  <si>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</si>
  <si>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</si>
  <si>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</si>
  <si>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</si>
  <si>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</si>
  <si>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</si>
  <si>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</si>
  <si>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</si>
  <si>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</si>
  <si>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</si>
  <si>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</si>
  <si>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</si>
  <si>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</si>
  <si>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</si>
  <si>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</si>
  <si>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</si>
  <si>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</si>
  <si>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</si>
  <si>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</si>
  <si>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</si>
  <si>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</si>
  <si>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</si>
  <si>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</si>
  <si>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</si>
  <si>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</si>
  <si>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</si>
  <si>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</si>
  <si>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</si>
  <si>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</si>
  <si>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</si>
  <si>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</si>
  <si>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</si>
  <si>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</si>
  <si>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</si>
  <si>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</si>
  <si>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</si>
  <si>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</si>
  <si>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</si>
  <si>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</si>
  <si>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</si>
  <si>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</si>
  <si>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</si>
  <si>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</si>
  <si>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</si>
  <si>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</si>
  <si>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</si>
  <si>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</si>
  <si>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</si>
  <si>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</si>
  <si>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</si>
  <si>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</si>
  <si>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</si>
  <si>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</si>
  <si>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</si>
  <si>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</si>
  <si>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</si>
  <si>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</si>
  <si>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</si>
  <si>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</si>
  <si>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</si>
  <si>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</si>
  <si>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</si>
  <si>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</si>
  <si>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</si>
  <si>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</si>
  <si>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</si>
  <si>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</si>
  <si>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</si>
  <si>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</si>
  <si>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</si>
  <si>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</si>
  <si>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</si>
  <si>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</si>
  <si>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</si>
  <si>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</si>
  <si>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</si>
  <si>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</si>
  <si>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</si>
  <si>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</si>
  <si>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</si>
  <si>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</si>
  <si>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</si>
  <si>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</si>
  <si>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</si>
  <si>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</si>
  <si>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</si>
  <si>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</si>
  <si>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</si>
  <si>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</si>
  <si>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</si>
  <si>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</si>
  <si>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</si>
  <si>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</si>
  <si>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</si>
  <si>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</si>
  <si>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</si>
  <si>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</si>
  <si>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</si>
  <si>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</si>
  <si>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</si>
  <si>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</si>
  <si>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</si>
  <si>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</si>
  <si>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</si>
  <si>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</si>
  <si>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</si>
  <si>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</si>
  <si>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</si>
  <si>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</si>
  <si>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</si>
  <si>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</si>
  <si>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</si>
  <si>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</si>
  <si>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</si>
  <si>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</si>
  <si>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</si>
  <si>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</si>
  <si>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</si>
  <si>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</si>
  <si>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</si>
  <si>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</si>
  <si>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</si>
  <si>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</si>
  <si>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</si>
  <si>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</si>
  <si>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</si>
  <si>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</si>
  <si>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</si>
  <si>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</si>
  <si>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</si>
  <si>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</si>
  <si>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</si>
  <si>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</si>
  <si>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</si>
  <si>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</si>
  <si>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</si>
  <si>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</si>
  <si>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</si>
  <si>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</si>
  <si>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</si>
  <si>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</si>
  <si>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</si>
  <si>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</si>
  <si>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</si>
  <si>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</si>
  <si>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</si>
  <si>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</si>
  <si>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</si>
  <si>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</si>
  <si>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</si>
  <si>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</si>
  <si>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</si>
  <si>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</si>
  <si>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</si>
  <si>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</si>
  <si>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</si>
  <si>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</si>
  <si>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</si>
  <si>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</si>
  <si>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</si>
  <si>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</si>
  <si>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</si>
  <si>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</si>
  <si>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</si>
  <si>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</si>
  <si>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</si>
  <si>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</si>
  <si>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</si>
  <si>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</si>
  <si>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</si>
  <si>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</si>
  <si>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</si>
  <si>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</si>
  <si>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</si>
  <si>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</si>
  <si>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</si>
  <si>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</si>
  <si>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</si>
  <si>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</si>
  <si>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</si>
  <si>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</si>
  <si>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</si>
  <si>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</si>
  <si>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</si>
  <si>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</si>
  <si>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</si>
  <si>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</si>
  <si>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</si>
  <si>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</si>
  <si>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</si>
  <si>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</si>
  <si>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</si>
  <si>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</si>
  <si>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</si>
  <si>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</si>
  <si>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</si>
  <si>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</si>
  <si>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</si>
  <si>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</si>
  <si>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</si>
  <si>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</si>
  <si>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</si>
  <si>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</si>
  <si>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</si>
  <si>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</si>
  <si>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</si>
  <si>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</si>
  <si>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</si>
  <si>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</si>
  <si>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</si>
  <si>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</si>
  <si>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</si>
  <si>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</si>
  <si>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</si>
  <si>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</si>
  <si>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</si>
  <si>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</si>
  <si>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</si>
  <si>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</si>
  <si>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</si>
  <si>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</si>
  <si>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</si>
  <si>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</si>
  <si>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</si>
  <si>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</si>
  <si>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</si>
  <si>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</si>
  <si>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</si>
  <si>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</si>
  <si>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</si>
  <si>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</si>
  <si>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</si>
  <si>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</si>
  <si>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</si>
  <si>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</si>
  <si>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</si>
  <si>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</si>
  <si>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</si>
  <si>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</si>
  <si>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</si>
  <si>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</si>
  <si>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</si>
  <si>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</si>
  <si>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</si>
  <si>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</si>
  <si>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</si>
  <si>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</si>
  <si>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</si>
  <si>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</si>
  <si>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</si>
  <si>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</si>
  <si>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</si>
  <si>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</si>
  <si>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</si>
  <si>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</si>
  <si>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</si>
  <si>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</si>
  <si>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</si>
  <si>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</si>
  <si>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</si>
  <si>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</si>
  <si>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</si>
  <si>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</si>
  <si>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</si>
  <si>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</si>
  <si>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</si>
  <si>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</si>
  <si>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</si>
  <si>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</si>
  <si>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</si>
  <si>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</si>
  <si>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</si>
  <si>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</si>
  <si>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</si>
  <si>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</si>
  <si>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</si>
  <si>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</si>
  <si>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</si>
  <si>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</si>
  <si>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</si>
  <si>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</si>
  <si>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</si>
  <si>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</si>
  <si>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</si>
  <si>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</si>
  <si>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</si>
  <si>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</si>
  <si>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</si>
  <si>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</si>
  <si>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</si>
  <si>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</si>
  <si>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</si>
  <si>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</si>
  <si>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</si>
  <si>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</si>
  <si>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</si>
  <si>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</si>
  <si>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</si>
  <si>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</si>
  <si>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</si>
  <si>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</si>
  <si>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</si>
  <si>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</si>
  <si>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</si>
  <si>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</si>
  <si>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</si>
  <si>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</si>
  <si>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</si>
  <si>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</si>
  <si>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</si>
  <si>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</si>
  <si>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</si>
  <si>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</si>
  <si>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</si>
  <si>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</si>
  <si>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</si>
  <si>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</si>
  <si>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</si>
  <si>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</si>
  <si>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</si>
  <si>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</si>
  <si>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</si>
  <si>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</si>
  <si>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</si>
  <si>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</si>
  <si>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</si>
  <si>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</si>
  <si>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</si>
  <si>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</si>
  <si>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</si>
  <si>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</si>
  <si>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</si>
  <si>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</si>
  <si>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</si>
  <si>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</si>
  <si>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</si>
  <si>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</si>
  <si>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</si>
  <si>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</si>
  <si>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</si>
  <si>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</si>
  <si>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</si>
  <si>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</si>
  <si>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</si>
  <si>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</si>
  <si>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</si>
  <si>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</si>
  <si>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</si>
  <si>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</si>
  <si>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</si>
  <si>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</si>
  <si>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</si>
  <si>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</si>
  <si>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</si>
  <si>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</si>
  <si>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</si>
  <si>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</si>
  <si>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</si>
  <si>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</si>
  <si>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</si>
  <si>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</si>
  <si>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</si>
  <si>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</si>
  <si>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</si>
  <si>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</si>
  <si>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</si>
  <si>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</si>
  <si>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</si>
  <si>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</si>
  <si>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</si>
  <si>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</si>
  <si>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</si>
  <si>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</si>
  <si>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</si>
  <si>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</si>
  <si>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</si>
  <si>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</si>
  <si>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</si>
  <si>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</si>
  <si>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</si>
  <si>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</si>
  <si>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</si>
  <si>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</si>
  <si>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</si>
  <si>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</si>
  <si>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</si>
  <si>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</si>
  <si>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</si>
  <si>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</si>
  <si>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</si>
  <si>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</si>
  <si>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</si>
  <si>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</si>
  <si>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</si>
  <si>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</si>
  <si>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</si>
  <si>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</si>
  <si>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</si>
  <si>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</si>
  <si>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</si>
  <si>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</si>
  <si>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</si>
  <si>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</si>
  <si>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</si>
  <si>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</si>
  <si>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</si>
  <si>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</si>
  <si>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</si>
  <si>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</si>
  <si>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</si>
  <si>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</si>
  <si>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</si>
  <si>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</si>
  <si>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</si>
  <si>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</si>
  <si>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</si>
  <si>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</si>
  <si>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</si>
  <si>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</si>
  <si>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</si>
  <si>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</si>
  <si>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</si>
  <si>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</si>
  <si>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</si>
  <si>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</si>
  <si>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</si>
  <si>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</si>
  <si>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</si>
  <si>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</si>
  <si>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</si>
  <si>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</si>
  <si>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</si>
  <si>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</si>
  <si>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</si>
  <si>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</si>
  <si>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</si>
  <si>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</si>
  <si>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</si>
  <si>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</si>
  <si>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</si>
  <si>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</si>
  <si>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</si>
  <si>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</si>
  <si>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</si>
  <si>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</si>
  <si>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</si>
  <si>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</si>
  <si>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</si>
  <si>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</si>
  <si>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</si>
  <si>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</si>
  <si>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</si>
  <si>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</si>
  <si>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</si>
  <si>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</si>
  <si>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</si>
  <si>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</si>
  <si>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</si>
  <si>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</si>
  <si>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</si>
  <si>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</si>
  <si>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</si>
  <si>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</si>
  <si>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</si>
  <si>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</si>
  <si>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</si>
  <si>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</si>
  <si>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</si>
  <si>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</si>
  <si>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</si>
  <si>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</si>
  <si>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</si>
  <si>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</si>
  <si>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</si>
  <si>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</si>
  <si>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</si>
  <si>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</si>
  <si>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</si>
  <si>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</si>
  <si>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</si>
  <si>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</si>
  <si>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</si>
  <si>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</si>
  <si>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</si>
  <si>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</si>
  <si>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</si>
  <si>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</si>
  <si>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</si>
  <si>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</si>
  <si>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</si>
  <si>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</si>
  <si>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</si>
  <si>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</si>
  <si>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</si>
  <si>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</si>
  <si>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</si>
  <si>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</si>
  <si>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</si>
  <si>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</si>
  <si>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</si>
  <si>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</si>
  <si>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</si>
  <si>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</si>
  <si>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</si>
  <si>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</si>
  <si>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</si>
  <si>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</si>
  <si>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</si>
  <si>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</si>
  <si>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</si>
  <si>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</si>
  <si>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</si>
  <si>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</si>
  <si>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</si>
  <si>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</si>
  <si>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</si>
  <si>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</si>
  <si>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</si>
  <si>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</si>
  <si>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</si>
  <si>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</si>
  <si>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</si>
  <si>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</si>
  <si>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</si>
  <si>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</si>
  <si>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</si>
  <si>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</si>
  <si>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</si>
  <si>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</si>
  <si>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</si>
  <si>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</si>
  <si>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</si>
  <si>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</si>
  <si>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</si>
  <si>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</si>
  <si>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</si>
  <si>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</si>
  <si>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</si>
  <si>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</si>
  <si>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</si>
  <si>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</si>
  <si>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</si>
  <si>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</si>
  <si>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</si>
  <si>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</si>
  <si>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</si>
  <si>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</si>
  <si>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</si>
  <si>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</si>
  <si>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</si>
  <si>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</si>
  <si>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</si>
  <si>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</si>
  <si>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</si>
  <si>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</si>
  <si>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</si>
  <si>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</si>
  <si>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</si>
  <si>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</si>
  <si>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</si>
  <si>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</si>
  <si>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</si>
  <si>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</si>
  <si>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</si>
  <si>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</si>
  <si>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</si>
  <si>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</si>
  <si>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</si>
  <si>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</si>
  <si>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</si>
  <si>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</si>
  <si>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</si>
  <si>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</si>
  <si>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</si>
  <si>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</si>
  <si>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</si>
  <si>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</si>
  <si>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</si>
  <si>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</si>
  <si>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</si>
  <si>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</si>
  <si>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</si>
  <si>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</si>
  <si>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</si>
  <si>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</si>
  <si>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</si>
  <si>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</si>
  <si>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</si>
  <si>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</si>
  <si>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</si>
  <si>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</si>
  <si>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</si>
  <si>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</si>
  <si>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</si>
  <si>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</si>
  <si>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</si>
  <si>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</si>
  <si>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</si>
  <si>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</si>
  <si>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</si>
  <si>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</si>
  <si>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</si>
  <si>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</si>
  <si>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</si>
  <si>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</si>
  <si>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</si>
  <si>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</si>
  <si>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</si>
  <si>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</si>
  <si>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</si>
  <si>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</si>
  <si>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</si>
  <si>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</si>
  <si>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</si>
  <si>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</si>
  <si>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</si>
  <si>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</si>
  <si>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</si>
  <si>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</si>
  <si>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</si>
  <si>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</si>
  <si>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</si>
  <si>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</si>
  <si>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</si>
  <si>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</si>
  <si>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</si>
  <si>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</si>
  <si>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</si>
  <si>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</si>
  <si>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</si>
  <si>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</si>
  <si>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</si>
  <si>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</si>
  <si>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</si>
  <si>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</si>
  <si>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</si>
  <si>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</si>
  <si>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</si>
  <si>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</si>
  <si>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</si>
  <si>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</si>
  <si>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</si>
  <si>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</si>
  <si>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</si>
  <si>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</si>
  <si>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</si>
  <si>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</si>
  <si>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</si>
  <si>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</si>
  <si>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</si>
  <si>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</si>
  <si>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</si>
  <si>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</si>
  <si>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</si>
  <si>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</si>
  <si>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</si>
  <si>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</si>
  <si>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</si>
  <si>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</si>
  <si>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</si>
  <si>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</si>
  <si>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</si>
  <si>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</si>
  <si>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</si>
  <si>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</si>
  <si>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</si>
  <si>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</si>
  <si>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</si>
  <si>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</si>
  <si>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</si>
  <si>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</si>
  <si>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</si>
  <si>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</si>
  <si>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</si>
  <si>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</si>
  <si>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</si>
  <si>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</si>
  <si>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</si>
  <si>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</si>
  <si>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</si>
  <si>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</si>
  <si>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</si>
  <si>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</si>
  <si>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</si>
  <si>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</si>
  <si>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</si>
  <si>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</si>
  <si>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</si>
  <si>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</si>
  <si>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</si>
  <si>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</si>
  <si>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</si>
  <si>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</si>
  <si>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</si>
  <si>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</si>
  <si>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</si>
  <si>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</si>
  <si>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</si>
  <si>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</si>
  <si>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</si>
  <si>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</si>
  <si>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</si>
  <si>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</si>
  <si>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</si>
  <si>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</si>
  <si>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</si>
  <si>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</si>
  <si>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</si>
  <si>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</si>
  <si>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</si>
  <si>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</si>
  <si>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</si>
  <si>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</si>
  <si>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</si>
  <si>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</si>
  <si>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</si>
  <si>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</si>
  <si>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</si>
  <si>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</si>
  <si>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</si>
  <si>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</si>
  <si>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</si>
  <si>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</si>
  <si>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</si>
  <si>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</si>
  <si>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</si>
  <si>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</si>
  <si>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</si>
  <si>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</si>
  <si>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</si>
  <si>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</si>
  <si>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</si>
  <si>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</si>
  <si>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</si>
  <si>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</si>
  <si>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</si>
  <si>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</si>
  <si>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</si>
  <si>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</si>
  <si>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</si>
  <si>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</si>
  <si>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</si>
  <si>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</si>
  <si>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</si>
  <si>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</si>
  <si>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</si>
  <si>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</si>
  <si>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</si>
  <si>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</si>
  <si>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</si>
  <si>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</si>
  <si>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</si>
  <si>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</si>
  <si>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</si>
  <si>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</si>
  <si>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</si>
  <si>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</si>
  <si>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</si>
  <si>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</si>
  <si>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</si>
  <si>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</si>
  <si>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</si>
  <si>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</si>
  <si>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</si>
  <si>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</si>
  <si>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</si>
  <si>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</si>
  <si>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</si>
  <si>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</si>
  <si>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</si>
  <si>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</si>
  <si>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</si>
  <si>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</si>
  <si>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</si>
  <si>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</si>
  <si>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</si>
  <si>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</si>
  <si>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</si>
  <si>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</si>
  <si>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</si>
  <si>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</si>
  <si>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</si>
  <si>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</si>
  <si>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</si>
  <si>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</si>
  <si>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</si>
  <si>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</si>
  <si>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</si>
  <si>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</si>
  <si>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</si>
  <si>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</si>
  <si>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</si>
  <si>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</si>
  <si>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</si>
  <si>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</si>
  <si>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</si>
  <si>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</si>
  <si>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</si>
  <si>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</si>
  <si>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</si>
  <si>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</si>
  <si>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</si>
  <si>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</si>
  <si>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</si>
  <si>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</si>
  <si>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</si>
  <si>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</si>
  <si>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</si>
  <si>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</si>
  <si>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</si>
  <si>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</si>
  <si>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</si>
  <si>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</si>
  <si>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</si>
  <si>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</si>
  <si>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</si>
  <si>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</si>
  <si>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</si>
  <si>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</si>
  <si>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</si>
  <si>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</si>
  <si>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</si>
  <si>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</si>
  <si>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</si>
  <si>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</si>
  <si>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</si>
  <si>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</si>
  <si>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</si>
  <si>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</si>
  <si>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</si>
  <si>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</si>
  <si>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</si>
  <si>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</si>
  <si>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</si>
  <si>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</si>
  <si>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</si>
  <si>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</si>
  <si>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</si>
  <si>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</si>
  <si>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</si>
  <si>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</si>
  <si>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</si>
  <si>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</si>
  <si>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</si>
  <si>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</si>
  <si>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</si>
  <si>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</si>
  <si>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</si>
  <si>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</si>
  <si>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</si>
  <si>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</si>
  <si>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</si>
  <si>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</si>
  <si>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</si>
  <si>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</si>
  <si>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</si>
  <si>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</si>
  <si>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</si>
  <si>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</si>
  <si>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</si>
  <si>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</si>
  <si>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</si>
  <si>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</si>
  <si>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</si>
  <si>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</si>
  <si>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</si>
  <si>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</si>
  <si>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</si>
  <si>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</si>
  <si>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</si>
  <si>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</si>
  <si>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</si>
  <si>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</si>
  <si>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</si>
  <si>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</si>
  <si>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</si>
  <si>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</si>
  <si>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</si>
  <si>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</si>
  <si>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</si>
  <si>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</si>
  <si>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</si>
  <si>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</si>
  <si>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</si>
  <si>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</si>
  <si>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</si>
  <si>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</si>
  <si>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</si>
  <si>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</si>
  <si>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</si>
  <si>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</si>
  <si>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</si>
  <si>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</si>
  <si>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</si>
  <si>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</si>
  <si>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</si>
  <si>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</si>
  <si>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</si>
  <si>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</si>
  <si>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</si>
  <si>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</si>
  <si>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</si>
  <si>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</si>
  <si>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</si>
  <si>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</si>
  <si>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</si>
  <si>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</si>
  <si>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</si>
  <si>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</si>
  <si>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</si>
  <si>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</si>
  <si>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</si>
  <si>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</si>
  <si>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</si>
  <si>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</si>
  <si>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</si>
  <si>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</si>
  <si>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</si>
  <si>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</si>
  <si>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</si>
  <si>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</si>
  <si>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</si>
  <si>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</si>
  <si>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</si>
  <si>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</si>
  <si>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</si>
  <si>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</si>
  <si>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</si>
  <si>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</si>
  <si>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</si>
  <si>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</si>
  <si>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</si>
  <si>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</si>
  <si>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</si>
  <si>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</si>
  <si>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</si>
  <si>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</si>
  <si>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</si>
  <si>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</si>
  <si>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</si>
  <si>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</si>
  <si>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</si>
  <si>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</si>
  <si>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</si>
  <si>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</si>
  <si>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</si>
  <si>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</si>
  <si>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</si>
  <si>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</si>
  <si>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</si>
  <si>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</si>
  <si>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</si>
  <si>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</si>
  <si>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</si>
  <si>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</si>
  <si>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</si>
  <si>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</si>
  <si>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</si>
  <si>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</si>
  <si>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</si>
  <si>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</si>
  <si>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</si>
  <si>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</si>
  <si>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</si>
  <si>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</si>
  <si>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</si>
  <si>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</si>
  <si>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</si>
  <si>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</si>
  <si>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</si>
  <si>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</si>
  <si>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</si>
  <si>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</si>
  <si>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</si>
  <si>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</si>
  <si>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</si>
  <si>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</si>
  <si>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</si>
  <si>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</si>
  <si>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</si>
  <si>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</si>
  <si>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</si>
  <si>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</si>
  <si>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</si>
  <si>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</si>
  <si>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</si>
  <si>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</si>
  <si>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</si>
  <si>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</si>
  <si>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</si>
  <si>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</si>
  <si>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</si>
  <si>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</si>
  <si>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</si>
  <si>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</si>
  <si>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</si>
  <si>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</si>
  <si>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</si>
  <si>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</si>
  <si>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</si>
  <si>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</si>
  <si>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</si>
  <si>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</si>
  <si>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</si>
  <si>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</si>
  <si>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</si>
  <si>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</si>
  <si>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</si>
  <si>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</si>
  <si>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</si>
  <si>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</si>
  <si>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</si>
  <si>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</si>
  <si>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</si>
  <si>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</si>
  <si>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</si>
  <si>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</si>
  <si>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</si>
  <si>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</si>
  <si>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</si>
  <si>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</si>
  <si>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</si>
  <si>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</si>
  <si>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</si>
  <si>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</si>
  <si>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</si>
  <si>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</si>
  <si>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</si>
  <si>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</si>
  <si>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</si>
  <si>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</si>
  <si>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</si>
  <si>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</si>
  <si>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</si>
  <si>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</si>
  <si>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</si>
  <si>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</si>
  <si>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</si>
  <si>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</si>
  <si>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</si>
  <si>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</si>
  <si>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</si>
  <si>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</si>
  <si>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</si>
  <si>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</si>
  <si>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</si>
  <si>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</si>
  <si>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</si>
  <si>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</si>
  <si>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</si>
  <si>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</si>
  <si>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</si>
  <si>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</si>
  <si>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</si>
  <si>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</si>
  <si>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</si>
  <si>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</si>
  <si>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</si>
  <si>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</si>
  <si>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</si>
  <si>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</si>
  <si>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</si>
  <si>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</si>
  <si>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</si>
  <si>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</si>
  <si>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</si>
  <si>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</si>
  <si>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</si>
  <si>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</si>
  <si>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</si>
  <si>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</si>
  <si>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</si>
  <si>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</si>
  <si>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</si>
  <si>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</si>
  <si>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</si>
  <si>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</si>
  <si>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</si>
  <si>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</si>
  <si>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</si>
  <si>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</si>
  <si>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</si>
  <si>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</si>
  <si>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</si>
  <si>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</si>
  <si>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</si>
  <si>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</si>
  <si>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</si>
  <si>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</si>
  <si>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</si>
  <si>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</si>
  <si>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</si>
  <si>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</si>
  <si>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</si>
  <si>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</si>
  <si>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</si>
  <si>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</si>
  <si>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</si>
  <si>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</si>
  <si>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</si>
  <si>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</si>
  <si>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</si>
  <si>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</si>
  <si>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</si>
  <si>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</si>
  <si>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</si>
  <si>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</si>
  <si>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</si>
  <si>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</si>
  <si>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</si>
  <si>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</si>
  <si>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</si>
  <si>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</si>
  <si>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</si>
  <si>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</si>
  <si>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</si>
  <si>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</si>
  <si>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</si>
  <si>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</si>
  <si>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</si>
  <si>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</si>
  <si>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</si>
  <si>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</si>
  <si>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</si>
  <si>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</si>
  <si>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</si>
  <si>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</si>
  <si>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</si>
  <si>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</si>
  <si>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</si>
  <si>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</si>
  <si>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</si>
  <si>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</si>
  <si>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</si>
  <si>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</si>
  <si>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</si>
  <si>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</si>
  <si>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</si>
  <si>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</si>
  <si>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</si>
  <si>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</si>
  <si>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</si>
  <si>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</si>
  <si>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</si>
  <si>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</si>
  <si>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</si>
  <si>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</si>
  <si>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</si>
  <si>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</si>
  <si>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</si>
  <si>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</si>
  <si>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</si>
  <si>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</si>
  <si>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</si>
  <si>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</si>
  <si>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</si>
  <si>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</si>
  <si>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</si>
  <si>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</si>
  <si>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</si>
  <si>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</si>
  <si>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</si>
  <si>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</si>
  <si>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</si>
  <si>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</si>
  <si>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</si>
  <si>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</si>
  <si>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</si>
  <si>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</si>
  <si>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</si>
  <si>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</si>
  <si>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</si>
  <si>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</si>
  <si>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</si>
  <si>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</si>
  <si>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</si>
  <si>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</si>
  <si>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</si>
  <si>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</si>
  <si>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</si>
  <si>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</si>
  <si>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</si>
  <si>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</si>
  <si>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</si>
  <si>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</si>
  <si>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</si>
  <si>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</si>
  <si>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</si>
  <si>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</si>
  <si>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</si>
  <si>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</si>
  <si>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</si>
  <si>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</si>
  <si>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</si>
  <si>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</si>
  <si>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</si>
  <si>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</si>
  <si>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</si>
  <si>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</si>
  <si>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</si>
  <si>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</si>
  <si>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</si>
  <si>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</si>
  <si>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</si>
  <si>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</si>
  <si>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</si>
  <si>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</si>
  <si>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</si>
  <si>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</si>
  <si>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</si>
  <si>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</si>
  <si>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</si>
  <si>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</si>
  <si>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</si>
  <si>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</si>
  <si>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</si>
  <si>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</si>
  <si>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</si>
  <si>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</si>
  <si>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</si>
  <si>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</si>
  <si>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</si>
  <si>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</si>
  <si>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</si>
  <si>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</si>
  <si>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</si>
  <si>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</si>
  <si>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</si>
  <si>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</si>
  <si>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</si>
  <si>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</si>
  <si>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</si>
  <si>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</si>
  <si>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</si>
  <si>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</si>
  <si>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</si>
  <si>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</si>
  <si>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</si>
  <si>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</si>
  <si>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</si>
  <si>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</si>
  <si>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</si>
  <si>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</si>
  <si>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</si>
  <si>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</si>
  <si>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</si>
  <si>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</si>
  <si>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</si>
  <si>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</si>
  <si>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</si>
  <si>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</si>
  <si>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</si>
  <si>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</si>
  <si>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</si>
  <si>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</si>
  <si>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</si>
  <si>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</si>
  <si>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</si>
  <si>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</si>
  <si>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</si>
  <si>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</si>
  <si>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</si>
  <si>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</si>
  <si>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</si>
  <si>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</si>
  <si>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</si>
  <si>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</si>
  <si>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</si>
  <si>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</si>
  <si>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</si>
  <si>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</si>
  <si>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</si>
  <si>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</si>
  <si>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</si>
  <si>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</si>
  <si>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</si>
  <si>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</si>
  <si>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</si>
  <si>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</si>
  <si>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</si>
  <si>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</si>
  <si>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</si>
  <si>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</si>
  <si>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</si>
  <si>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</si>
  <si>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</si>
  <si>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</si>
  <si>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</si>
  <si>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</si>
  <si>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</si>
  <si>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</si>
  <si>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</si>
  <si>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</si>
  <si>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</si>
  <si>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</si>
  <si>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</si>
  <si>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</si>
  <si>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</si>
  <si>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</si>
  <si>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</si>
  <si>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</si>
  <si>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</si>
  <si>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</si>
  <si>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</si>
  <si>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</si>
  <si>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</si>
  <si>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</si>
  <si>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</si>
  <si>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</si>
  <si>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</si>
  <si>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</si>
  <si>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</si>
  <si>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</si>
  <si>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</si>
  <si>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</si>
  <si>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</si>
  <si>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</si>
  <si>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</si>
  <si>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</si>
  <si>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</si>
  <si>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</si>
  <si>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</si>
  <si>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</si>
  <si>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</si>
  <si>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</si>
  <si>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</si>
  <si>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</si>
  <si>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</si>
  <si>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</si>
  <si>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</si>
  <si>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</si>
  <si>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</si>
  <si>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</si>
  <si>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</si>
  <si>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</si>
  <si>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</si>
  <si>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</si>
  <si>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</si>
  <si>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</si>
  <si>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</si>
  <si>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</si>
  <si>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</si>
  <si>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</si>
  <si>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</si>
  <si>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</si>
  <si>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</si>
  <si>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</si>
  <si>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</si>
  <si>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</si>
  <si>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</si>
  <si>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</si>
  <si>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</si>
  <si>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</si>
  <si>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</si>
  <si>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</si>
  <si>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</si>
  <si>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</si>
  <si>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</si>
  <si>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</si>
  <si>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</si>
  <si>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</si>
  <si>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</si>
  <si>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</si>
  <si>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</si>
  <si>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</si>
  <si>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</si>
  <si>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</si>
  <si>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</si>
  <si>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</si>
  <si>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</si>
  <si>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</si>
  <si>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</si>
  <si>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</si>
  <si>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</si>
  <si>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</si>
  <si>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</si>
  <si>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</si>
  <si>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</si>
  <si>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</si>
  <si>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</si>
  <si>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</si>
  <si>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</si>
  <si>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</si>
  <si>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</si>
  <si>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</si>
  <si>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</si>
  <si>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</si>
  <si>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</si>
  <si>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</si>
  <si>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</si>
  <si>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</si>
  <si>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</si>
  <si>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</si>
  <si>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</si>
  <si>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</si>
  <si>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</si>
  <si>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</si>
  <si>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</si>
  <si>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</si>
  <si>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</si>
  <si>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</si>
  <si>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</si>
  <si>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</si>
  <si>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</si>
  <si>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</si>
  <si>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</si>
  <si>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</si>
  <si>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</si>
  <si>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</si>
  <si>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</si>
  <si>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</si>
  <si>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</si>
  <si>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</si>
  <si>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</si>
  <si>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</si>
  <si>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</si>
  <si>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</si>
  <si>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</si>
  <si>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</si>
  <si>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</si>
  <si>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</si>
  <si>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</si>
  <si>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</si>
  <si>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</si>
  <si>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</si>
  <si>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</si>
  <si>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</si>
  <si>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</si>
  <si>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</si>
  <si>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</si>
  <si>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</si>
  <si>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</si>
  <si>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</si>
  <si>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</si>
  <si>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</si>
  <si>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</si>
  <si>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</si>
  <si>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</si>
  <si>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</si>
  <si>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</si>
  <si>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</si>
  <si>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</si>
  <si>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</si>
  <si>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</si>
  <si>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</si>
  <si>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</si>
  <si>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</si>
  <si>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</si>
  <si>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</si>
  <si>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</si>
  <si>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</si>
  <si>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</si>
  <si>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</si>
  <si>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</si>
  <si>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</si>
  <si>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</si>
  <si>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</si>
  <si>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</si>
  <si>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</si>
  <si>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</si>
  <si>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</si>
  <si>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</si>
  <si>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</si>
  <si>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</si>
  <si>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</si>
  <si>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</si>
  <si>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</si>
  <si>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</si>
  <si>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</si>
  <si>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</si>
  <si>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</si>
  <si>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</si>
  <si>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</si>
  <si>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</si>
  <si>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</si>
  <si>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</si>
  <si>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</si>
  <si>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</si>
  <si>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</si>
  <si>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</si>
  <si>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</si>
  <si>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</si>
  <si>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</si>
  <si>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</si>
  <si>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</si>
  <si>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</si>
  <si>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</si>
  <si>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</si>
  <si>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</si>
  <si>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</si>
  <si>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</si>
  <si>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</si>
  <si>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</si>
  <si>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</si>
  <si>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</si>
  <si>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</si>
  <si>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</si>
  <si>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</si>
  <si>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</si>
  <si>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</si>
  <si>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</si>
  <si>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</si>
  <si>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</si>
  <si>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</si>
  <si>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</si>
  <si>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</si>
  <si>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</si>
  <si>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</si>
  <si>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</si>
  <si>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</si>
  <si>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</si>
  <si>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</si>
  <si>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</si>
  <si>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</si>
  <si>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</si>
  <si>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</si>
  <si>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</si>
  <si>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</si>
  <si>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</si>
  <si>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</si>
  <si>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</si>
  <si>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</si>
  <si>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</si>
  <si>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</si>
  <si>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</si>
  <si>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</si>
  <si>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</si>
  <si>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</si>
  <si>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</si>
  <si>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</si>
  <si>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</si>
  <si>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</si>
  <si>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</si>
  <si>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</si>
  <si>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</si>
  <si>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</si>
  <si>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</si>
  <si>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</si>
  <si>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</si>
  <si>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</si>
  <si>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</si>
  <si>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</si>
  <si>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</si>
  <si>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</si>
  <si>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</si>
  <si>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</si>
  <si>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</si>
  <si>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</si>
  <si>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</si>
  <si>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</si>
  <si>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</si>
  <si>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</si>
  <si>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</si>
  <si>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</si>
  <si>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</si>
  <si>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</si>
  <si>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</si>
  <si>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</si>
  <si>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</si>
  <si>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</si>
  <si>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</si>
  <si>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</si>
  <si>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</si>
  <si>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</si>
  <si>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</si>
  <si>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</si>
  <si>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</si>
  <si>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</si>
  <si>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</si>
  <si>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</si>
  <si>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</si>
  <si>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</si>
  <si>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</si>
  <si>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</si>
  <si>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</si>
  <si>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</si>
  <si>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</si>
  <si>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</si>
  <si>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</si>
  <si>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</si>
  <si>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</si>
  <si>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</si>
  <si>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</si>
  <si>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</si>
  <si>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</si>
  <si>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</si>
  <si>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</si>
  <si>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</si>
  <si>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</si>
  <si>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</si>
  <si>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</si>
  <si>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</si>
  <si>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</si>
  <si>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</si>
  <si>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</si>
  <si>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</si>
  <si>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</si>
  <si>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</si>
  <si>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</si>
  <si>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</si>
  <si>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</si>
  <si>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</si>
  <si>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</si>
  <si>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</si>
  <si>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</si>
  <si>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</si>
  <si>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</si>
  <si>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</si>
  <si>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</si>
  <si>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</si>
  <si>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</si>
  <si>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</si>
  <si>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</si>
  <si>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</si>
  <si>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</si>
  <si>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</si>
  <si>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</si>
  <si>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</si>
  <si>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</si>
  <si>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</si>
  <si>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</si>
  <si>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</si>
  <si>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</si>
  <si>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</si>
  <si>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</si>
  <si>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</si>
  <si>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</si>
  <si>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</si>
  <si>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</si>
  <si>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</si>
  <si>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</si>
  <si>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</si>
  <si>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</si>
  <si>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</si>
  <si>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</si>
  <si>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</si>
  <si>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</si>
  <si>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</si>
  <si>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</si>
  <si>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</si>
  <si>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</si>
  <si>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</si>
  <si>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</si>
  <si>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</si>
  <si>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</si>
  <si>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</si>
  <si>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</si>
  <si>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</si>
  <si>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</si>
  <si>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</si>
  <si>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</si>
  <si>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</si>
  <si>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</si>
  <si>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</si>
  <si>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</si>
  <si>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</si>
  <si>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</si>
  <si>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</si>
  <si>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</si>
  <si>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</si>
  <si>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</si>
  <si>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</si>
  <si>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</si>
  <si>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</si>
  <si>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</si>
  <si>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</si>
  <si>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</si>
  <si>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</si>
  <si>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</si>
  <si>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</si>
  <si>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</si>
  <si>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</si>
  <si>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</si>
  <si>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</si>
  <si>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</si>
  <si>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</si>
  <si>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</si>
  <si>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</si>
  <si>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</si>
  <si>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</si>
  <si>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</si>
  <si>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</si>
  <si>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</si>
  <si>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</si>
  <si>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</si>
  <si>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</si>
  <si>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</si>
  <si>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</si>
  <si>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</si>
  <si>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</si>
  <si>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</si>
  <si>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</si>
  <si>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</si>
  <si>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</si>
  <si>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</si>
  <si>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</si>
  <si>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</si>
  <si>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</si>
  <si>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</si>
  <si>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</si>
  <si>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</si>
  <si>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</si>
  <si>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</si>
  <si>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</si>
  <si>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</si>
  <si>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</si>
  <si>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</si>
  <si>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</si>
  <si>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</si>
  <si>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</si>
  <si>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</si>
  <si>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</si>
  <si>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</si>
  <si>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</si>
  <si>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</si>
  <si>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</si>
  <si>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</si>
  <si>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</si>
  <si>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</si>
  <si>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</si>
  <si>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</si>
  <si>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</si>
  <si>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</si>
  <si>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</si>
  <si>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</si>
  <si>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</si>
  <si>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</si>
  <si>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</si>
  <si>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</si>
  <si>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</si>
  <si>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</si>
  <si>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</si>
  <si>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</si>
  <si>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</si>
  <si>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</si>
  <si>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</si>
  <si>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</si>
  <si>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</si>
  <si>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</si>
  <si>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</si>
  <si>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</si>
  <si>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</si>
  <si>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</si>
  <si>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</si>
  <si>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</si>
  <si>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</si>
  <si>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</si>
  <si>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</si>
  <si>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</si>
  <si>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</si>
  <si>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</si>
  <si>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</si>
  <si>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</si>
  <si>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</si>
  <si>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</si>
  <si>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</si>
  <si>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</si>
  <si>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</si>
  <si>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</si>
  <si>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</si>
  <si>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</si>
  <si>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</si>
  <si>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</si>
  <si>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</si>
  <si>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</si>
  <si>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</si>
  <si>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</si>
  <si>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</si>
  <si>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</si>
  <si>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</si>
  <si>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</si>
  <si>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</si>
  <si>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</si>
  <si>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</si>
  <si>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</si>
  <si>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</si>
  <si>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</si>
  <si>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</si>
  <si>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</si>
  <si>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</si>
  <si>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</si>
  <si>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</si>
  <si>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</si>
  <si>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</si>
  <si>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</si>
  <si>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</si>
  <si>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</si>
  <si>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</si>
  <si>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</si>
  <si>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</si>
  <si>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</si>
  <si>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</si>
  <si>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</si>
  <si>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</si>
  <si>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</si>
  <si>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</si>
  <si>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</si>
  <si>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</si>
  <si>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</si>
  <si>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</si>
  <si>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</si>
  <si>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</si>
  <si>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</si>
  <si>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</si>
  <si>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</si>
  <si>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</si>
  <si>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</si>
  <si>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</si>
  <si>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</si>
  <si>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</si>
  <si>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</si>
  <si>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</si>
  <si>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</si>
  <si>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</si>
  <si>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</si>
  <si>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</si>
  <si>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</si>
  <si>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</si>
  <si>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</si>
  <si>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</si>
  <si>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</si>
  <si>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</si>
  <si>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</si>
  <si>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</si>
  <si>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</si>
  <si>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</si>
  <si>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</si>
  <si>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</si>
  <si>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</si>
  <si>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</si>
  <si>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</si>
  <si>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</si>
  <si>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</si>
  <si>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</si>
  <si>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</si>
  <si>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</si>
  <si>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</si>
  <si>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</si>
  <si>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</si>
  <si>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</si>
  <si>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</si>
  <si>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</si>
  <si>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</si>
  <si>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</si>
  <si>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</si>
  <si>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</si>
  <si>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</si>
  <si>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</si>
  <si>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</si>
  <si>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</si>
  <si>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</si>
  <si>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</si>
  <si>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</si>
  <si>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</si>
  <si>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</si>
  <si>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</si>
  <si>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</si>
  <si>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</si>
  <si>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</si>
  <si>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</si>
  <si>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</si>
  <si>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</si>
  <si>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</si>
  <si>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</si>
  <si>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</si>
  <si>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</si>
  <si>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</si>
  <si>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</si>
  <si>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</si>
  <si>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</si>
  <si>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</si>
  <si>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</si>
  <si>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</si>
  <si>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</si>
  <si>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</si>
  <si>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</si>
  <si>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</si>
  <si>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</si>
  <si>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</si>
  <si>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</si>
  <si>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</si>
  <si>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</si>
  <si>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</si>
  <si>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</si>
  <si>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</si>
  <si>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</si>
  <si>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</si>
  <si>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</si>
  <si>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</si>
  <si>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</si>
  <si>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</si>
  <si>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</si>
  <si>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</si>
  <si>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</si>
  <si>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</si>
  <si>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</si>
  <si>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</si>
  <si>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</si>
  <si>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</si>
  <si>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</si>
  <si>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</si>
  <si>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</si>
  <si>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</si>
  <si>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</si>
  <si>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</si>
  <si>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</si>
  <si>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</si>
  <si>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</si>
  <si>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</si>
  <si>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</si>
  <si>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</si>
  <si>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</si>
  <si>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</si>
  <si>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</si>
  <si>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</si>
  <si>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</si>
  <si>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</si>
  <si>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</si>
  <si>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</si>
  <si>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</si>
  <si>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</si>
  <si>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</si>
  <si>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</si>
  <si>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</si>
  <si>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</si>
  <si>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</si>
  <si>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</si>
  <si>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</si>
  <si>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</si>
  <si>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</si>
  <si>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</si>
  <si>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</si>
  <si>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</si>
  <si>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</si>
  <si>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</si>
  <si>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</si>
  <si>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</si>
  <si>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</si>
  <si>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</si>
  <si>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</si>
  <si>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</si>
  <si>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</si>
  <si>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</si>
  <si>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</si>
  <si>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</si>
  <si>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</si>
  <si>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</si>
  <si>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</si>
  <si>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</si>
  <si>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</si>
  <si>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</si>
  <si>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</si>
  <si>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</si>
  <si>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</si>
  <si>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</si>
  <si>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</si>
  <si>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</si>
  <si>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</si>
  <si>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</si>
  <si>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</si>
  <si>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</si>
  <si>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</si>
  <si>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</si>
  <si>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</si>
  <si>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</si>
  <si>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</si>
  <si>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</si>
  <si>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</si>
  <si>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</si>
  <si>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</si>
  <si>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</si>
  <si>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</si>
  <si>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</si>
  <si>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</si>
  <si>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</si>
  <si>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</si>
  <si>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</si>
  <si>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GAVETA DE RECHAZO LLENA</t>
  </si>
  <si>
    <t>GAVETA DE DEPOSITO LLENA</t>
  </si>
  <si>
    <t>Gavetas Vacías + Gavetas Fallando</t>
  </si>
  <si>
    <t>ReservaC Norte</t>
  </si>
  <si>
    <t xml:space="preserve">Brioso Luciano, Cristino </t>
  </si>
  <si>
    <t>Morales Payano, Wilfredy Leandro</t>
  </si>
  <si>
    <t>Closed</t>
  </si>
  <si>
    <t>13 Abril de 2021</t>
  </si>
  <si>
    <t>DESCONECTADO DE IST</t>
  </si>
  <si>
    <t>De La Cruz Marcelo, Mawel Andres</t>
  </si>
  <si>
    <t>En servicio</t>
  </si>
  <si>
    <t>Carga Exitosa</t>
  </si>
  <si>
    <t>13/04/2021 06:45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</si>
</sst>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30" fillId="4" borderId="4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vertical="center" wrapText="1"/>
    </xf>
    <xf numFmtId="0" fontId="43" fillId="42" borderId="63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6" xfId="0" applyNumberFormat="1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0"/>
      <tableStyleElement type="headerRow" dxfId="159"/>
      <tableStyleElement type="totalRow" dxfId="158"/>
      <tableStyleElement type="firstColumn" dxfId="157"/>
      <tableStyleElement type="lastColumn" dxfId="156"/>
      <tableStyleElement type="firstRowStripe" dxfId="155"/>
      <tableStyleElement type="firstColumnStripe" dxfId="1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4"/>
  <sheetViews>
    <sheetView tabSelected="1" zoomScale="86" zoomScaleNormal="86" workbookViewId="0">
      <pane ySplit="4" topLeftCell="A5" activePane="bottomLeft" state="frozen"/>
      <selection pane="bottomLeft" activeCell="L106" sqref="L106"/>
    </sheetView>
  </sheetViews>
  <sheetFormatPr baseColWidth="10" defaultColWidth="25.5703125" defaultRowHeight="15" x14ac:dyDescent="0.25"/>
  <cols>
    <col min="1" max="1" width="26.7109375" style="90" bestFit="1" customWidth="1"/>
    <col min="2" max="2" width="19.85546875" style="119" bestFit="1" customWidth="1"/>
    <col min="3" max="3" width="16.5703125" style="46" bestFit="1" customWidth="1"/>
    <col min="4" max="4" width="28.7109375" style="90" bestFit="1" customWidth="1"/>
    <col min="5" max="5" width="12" style="85" bestFit="1" customWidth="1"/>
    <col min="6" max="6" width="11.5703125" style="47" bestFit="1" customWidth="1"/>
    <col min="7" max="7" width="55.140625" style="47" bestFit="1" customWidth="1"/>
    <col min="8" max="11" width="5.5703125" style="47" bestFit="1" customWidth="1"/>
    <col min="12" max="12" width="51.140625" style="47" customWidth="1"/>
    <col min="13" max="13" width="19.7109375" style="90" customWidth="1"/>
    <col min="14" max="14" width="17.42578125" style="90" bestFit="1" customWidth="1"/>
    <col min="15" max="15" width="42" style="90" customWidth="1"/>
    <col min="16" max="16" width="16.4257812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2534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18" t="s">
        <v>2224</v>
      </c>
      <c r="C4" s="37" t="s">
        <v>11</v>
      </c>
      <c r="D4" s="37" t="s">
        <v>12</v>
      </c>
      <c r="E4" s="11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100" customFormat="1" ht="18" x14ac:dyDescent="0.25">
      <c r="A5" s="125" t="str">
        <f>VLOOKUP(E5,'LISTADO ATM'!$A$2:$C$901,3,0)</f>
        <v>DISTRITO NACIONAL</v>
      </c>
      <c r="B5" s="123">
        <v>335845247</v>
      </c>
      <c r="C5" s="122">
        <v>44293.59097222222</v>
      </c>
      <c r="D5" s="125" t="s">
        <v>2492</v>
      </c>
      <c r="E5" s="126">
        <v>24</v>
      </c>
      <c r="F5" s="140" t="str">
        <f>VLOOKUP(E5,VIP!$A$2:$O12568,2,0)</f>
        <v>DRBR024</v>
      </c>
      <c r="G5" s="125" t="str">
        <f>VLOOKUP(E5,'LISTADO ATM'!$A$2:$B$900,2,0)</f>
        <v xml:space="preserve">ATM Oficina Eusebio Manzueta </v>
      </c>
      <c r="H5" s="125" t="str">
        <f>VLOOKUP(E5,VIP!$A$2:$O17489,7,FALSE)</f>
        <v>No</v>
      </c>
      <c r="I5" s="125" t="str">
        <f>VLOOKUP(E5,VIP!$A$2:$O9454,8,FALSE)</f>
        <v>No</v>
      </c>
      <c r="J5" s="125" t="str">
        <f>VLOOKUP(E5,VIP!$A$2:$O9404,8,FALSE)</f>
        <v>No</v>
      </c>
      <c r="K5" s="125" t="str">
        <f>VLOOKUP(E5,VIP!$A$2:$O12978,6,0)</f>
        <v>NO</v>
      </c>
      <c r="L5" s="129" t="s">
        <v>2428</v>
      </c>
      <c r="M5" s="93" t="s">
        <v>2465</v>
      </c>
      <c r="N5" s="120" t="s">
        <v>2472</v>
      </c>
      <c r="O5" s="140" t="s">
        <v>2493</v>
      </c>
      <c r="P5" s="124"/>
      <c r="Q5" s="121" t="s">
        <v>2428</v>
      </c>
    </row>
    <row r="6" spans="1:18" s="100" customFormat="1" ht="18" x14ac:dyDescent="0.25">
      <c r="A6" s="125" t="str">
        <f>VLOOKUP(E6,'LISTADO ATM'!$A$2:$C$901,3,0)</f>
        <v>DISTRITO NACIONAL</v>
      </c>
      <c r="B6" s="123">
        <v>335847434</v>
      </c>
      <c r="C6" s="122">
        <v>44295.389363425929</v>
      </c>
      <c r="D6" s="125" t="s">
        <v>2492</v>
      </c>
      <c r="E6" s="126">
        <v>686</v>
      </c>
      <c r="F6" s="140" t="str">
        <f>VLOOKUP(E6,VIP!$A$2:$O12551,2,0)</f>
        <v>DRBR686</v>
      </c>
      <c r="G6" s="125" t="str">
        <f>VLOOKUP(E6,'LISTADO ATM'!$A$2:$B$900,2,0)</f>
        <v>ATM Autoservicio Oficina Máximo Gómez</v>
      </c>
      <c r="H6" s="125" t="str">
        <f>VLOOKUP(E6,VIP!$A$2:$O17472,7,FALSE)</f>
        <v>Si</v>
      </c>
      <c r="I6" s="125" t="str">
        <f>VLOOKUP(E6,VIP!$A$2:$O9437,8,FALSE)</f>
        <v>Si</v>
      </c>
      <c r="J6" s="125" t="str">
        <f>VLOOKUP(E6,VIP!$A$2:$O9387,8,FALSE)</f>
        <v>Si</v>
      </c>
      <c r="K6" s="125" t="str">
        <f>VLOOKUP(E6,VIP!$A$2:$O12961,6,0)</f>
        <v>NO</v>
      </c>
      <c r="L6" s="129" t="s">
        <v>2526</v>
      </c>
      <c r="M6" s="93" t="s">
        <v>2465</v>
      </c>
      <c r="N6" s="120" t="s">
        <v>2472</v>
      </c>
      <c r="O6" s="140" t="s">
        <v>2493</v>
      </c>
      <c r="P6" s="127"/>
      <c r="Q6" s="121" t="s">
        <v>2526</v>
      </c>
    </row>
    <row r="7" spans="1:18" s="100" customFormat="1" ht="18" x14ac:dyDescent="0.25">
      <c r="A7" s="125" t="str">
        <f>VLOOKUP(E7,'LISTADO ATM'!$A$2:$C$901,3,0)</f>
        <v>SUR</v>
      </c>
      <c r="B7" s="123">
        <v>335848505</v>
      </c>
      <c r="C7" s="122">
        <v>44295.728773148148</v>
      </c>
      <c r="D7" s="125" t="s">
        <v>2189</v>
      </c>
      <c r="E7" s="126">
        <v>962</v>
      </c>
      <c r="F7" s="140" t="str">
        <f>VLOOKUP(E7,VIP!$A$2:$O12582,2,0)</f>
        <v>DRBR962</v>
      </c>
      <c r="G7" s="125" t="str">
        <f>VLOOKUP(E7,'LISTADO ATM'!$A$2:$B$900,2,0)</f>
        <v xml:space="preserve">ATM Oficina Villa Ofelia II (San Juan) </v>
      </c>
      <c r="H7" s="125" t="str">
        <f>VLOOKUP(E7,VIP!$A$2:$O17503,7,FALSE)</f>
        <v>Si</v>
      </c>
      <c r="I7" s="125" t="str">
        <f>VLOOKUP(E7,VIP!$A$2:$O9468,8,FALSE)</f>
        <v>Si</v>
      </c>
      <c r="J7" s="125" t="str">
        <f>VLOOKUP(E7,VIP!$A$2:$O9418,8,FALSE)</f>
        <v>Si</v>
      </c>
      <c r="K7" s="125" t="str">
        <f>VLOOKUP(E7,VIP!$A$2:$O12992,6,0)</f>
        <v>NO</v>
      </c>
      <c r="L7" s="129" t="s">
        <v>2228</v>
      </c>
      <c r="M7" s="93" t="s">
        <v>2465</v>
      </c>
      <c r="N7" s="120" t="s">
        <v>2472</v>
      </c>
      <c r="O7" s="140" t="s">
        <v>2474</v>
      </c>
      <c r="P7" s="127"/>
      <c r="Q7" s="121" t="s">
        <v>2228</v>
      </c>
    </row>
    <row r="8" spans="1:18" s="100" customFormat="1" ht="18" x14ac:dyDescent="0.25">
      <c r="A8" s="125" t="str">
        <f>VLOOKUP(E8,'LISTADO ATM'!$A$2:$C$901,3,0)</f>
        <v>DISTRITO NACIONAL</v>
      </c>
      <c r="B8" s="123">
        <v>335848942</v>
      </c>
      <c r="C8" s="122">
        <v>44297.343391203707</v>
      </c>
      <c r="D8" s="125" t="s">
        <v>2468</v>
      </c>
      <c r="E8" s="126">
        <v>238</v>
      </c>
      <c r="F8" s="140" t="str">
        <f>VLOOKUP(E8,VIP!$A$2:$O12551,2,0)</f>
        <v>DRBR238</v>
      </c>
      <c r="G8" s="125" t="str">
        <f>VLOOKUP(E8,'LISTADO ATM'!$A$2:$B$900,2,0)</f>
        <v xml:space="preserve">ATM Multicentro La Sirena Charles de Gaulle </v>
      </c>
      <c r="H8" s="125" t="str">
        <f>VLOOKUP(E8,VIP!$A$2:$O17472,7,FALSE)</f>
        <v>Si</v>
      </c>
      <c r="I8" s="125" t="str">
        <f>VLOOKUP(E8,VIP!$A$2:$O9437,8,FALSE)</f>
        <v>Si</v>
      </c>
      <c r="J8" s="125" t="str">
        <f>VLOOKUP(E8,VIP!$A$2:$O9387,8,FALSE)</f>
        <v>Si</v>
      </c>
      <c r="K8" s="125" t="str">
        <f>VLOOKUP(E8,VIP!$A$2:$O12961,6,0)</f>
        <v>No</v>
      </c>
      <c r="L8" s="129" t="s">
        <v>2528</v>
      </c>
      <c r="M8" s="93" t="s">
        <v>2465</v>
      </c>
      <c r="N8" s="120" t="s">
        <v>2472</v>
      </c>
      <c r="O8" s="140" t="s">
        <v>2473</v>
      </c>
      <c r="P8" s="124"/>
      <c r="Q8" s="121" t="s">
        <v>2528</v>
      </c>
    </row>
    <row r="9" spans="1:18" s="100" customFormat="1" ht="18" x14ac:dyDescent="0.25">
      <c r="A9" s="125" t="str">
        <f>VLOOKUP(E9,'LISTADO ATM'!$A$2:$C$901,3,0)</f>
        <v>DISTRITO NACIONAL</v>
      </c>
      <c r="B9" s="123">
        <v>335849009</v>
      </c>
      <c r="C9" s="122">
        <v>44297.742685185185</v>
      </c>
      <c r="D9" s="125" t="s">
        <v>2189</v>
      </c>
      <c r="E9" s="126">
        <v>476</v>
      </c>
      <c r="F9" s="140" t="str">
        <f>VLOOKUP(E9,VIP!$A$2:$O12566,2,0)</f>
        <v>DRBR476</v>
      </c>
      <c r="G9" s="125" t="str">
        <f>VLOOKUP(E9,'LISTADO ATM'!$A$2:$B$900,2,0)</f>
        <v xml:space="preserve">ATM Multicentro La Sirena Las Caobas </v>
      </c>
      <c r="H9" s="125" t="str">
        <f>VLOOKUP(E9,VIP!$A$2:$O17487,7,FALSE)</f>
        <v>Si</v>
      </c>
      <c r="I9" s="125" t="str">
        <f>VLOOKUP(E9,VIP!$A$2:$O9452,8,FALSE)</f>
        <v>Si</v>
      </c>
      <c r="J9" s="125" t="str">
        <f>VLOOKUP(E9,VIP!$A$2:$O9402,8,FALSE)</f>
        <v>Si</v>
      </c>
      <c r="K9" s="125" t="str">
        <f>VLOOKUP(E9,VIP!$A$2:$O12976,6,0)</f>
        <v>SI</v>
      </c>
      <c r="L9" s="129" t="s">
        <v>2228</v>
      </c>
      <c r="M9" s="93" t="s">
        <v>2465</v>
      </c>
      <c r="N9" s="120" t="s">
        <v>2472</v>
      </c>
      <c r="O9" s="140" t="s">
        <v>2474</v>
      </c>
      <c r="P9" s="124"/>
      <c r="Q9" s="121" t="s">
        <v>2228</v>
      </c>
    </row>
    <row r="10" spans="1:18" s="100" customFormat="1" ht="18" x14ac:dyDescent="0.25">
      <c r="A10" s="125" t="str">
        <f>VLOOKUP(E10,'LISTADO ATM'!$A$2:$C$901,3,0)</f>
        <v>DISTRITO NACIONAL</v>
      </c>
      <c r="B10" s="123">
        <v>335849027</v>
      </c>
      <c r="C10" s="122">
        <v>44297.979513888888</v>
      </c>
      <c r="D10" s="125" t="s">
        <v>2189</v>
      </c>
      <c r="E10" s="126">
        <v>670</v>
      </c>
      <c r="F10" s="140" t="str">
        <f>VLOOKUP(E10,VIP!$A$2:$O12572,2,0)</f>
        <v>DRBR670</v>
      </c>
      <c r="G10" s="125" t="str">
        <f>VLOOKUP(E10,'LISTADO ATM'!$A$2:$B$900,2,0)</f>
        <v>ATM Estación Texaco Algodón</v>
      </c>
      <c r="H10" s="125" t="str">
        <f>VLOOKUP(E10,VIP!$A$2:$O17493,7,FALSE)</f>
        <v>Si</v>
      </c>
      <c r="I10" s="125" t="str">
        <f>VLOOKUP(E10,VIP!$A$2:$O9458,8,FALSE)</f>
        <v>Si</v>
      </c>
      <c r="J10" s="125" t="str">
        <f>VLOOKUP(E10,VIP!$A$2:$O9408,8,FALSE)</f>
        <v>Si</v>
      </c>
      <c r="K10" s="125" t="str">
        <f>VLOOKUP(E10,VIP!$A$2:$O12982,6,0)</f>
        <v>NO</v>
      </c>
      <c r="L10" s="129" t="s">
        <v>2228</v>
      </c>
      <c r="M10" s="93" t="s">
        <v>2465</v>
      </c>
      <c r="N10" s="120" t="s">
        <v>2472</v>
      </c>
      <c r="O10" s="140" t="s">
        <v>2474</v>
      </c>
      <c r="P10" s="124"/>
      <c r="Q10" s="121" t="s">
        <v>2228</v>
      </c>
    </row>
    <row r="11" spans="1:18" s="100" customFormat="1" ht="18" x14ac:dyDescent="0.25">
      <c r="A11" s="125" t="str">
        <f>VLOOKUP(E11,'LISTADO ATM'!$A$2:$C$901,3,0)</f>
        <v>DISTRITO NACIONAL</v>
      </c>
      <c r="B11" s="123">
        <v>335849028</v>
      </c>
      <c r="C11" s="122">
        <v>44297.981296296297</v>
      </c>
      <c r="D11" s="125" t="s">
        <v>2189</v>
      </c>
      <c r="E11" s="126">
        <v>966</v>
      </c>
      <c r="F11" s="140" t="str">
        <f>VLOOKUP(E11,VIP!$A$2:$O12571,2,0)</f>
        <v>DRBR966</v>
      </c>
      <c r="G11" s="125" t="str">
        <f>VLOOKUP(E11,'LISTADO ATM'!$A$2:$B$900,2,0)</f>
        <v>ATM Centro Medico Real</v>
      </c>
      <c r="H11" s="125" t="str">
        <f>VLOOKUP(E11,VIP!$A$2:$O17492,7,FALSE)</f>
        <v>Si</v>
      </c>
      <c r="I11" s="125" t="str">
        <f>VLOOKUP(E11,VIP!$A$2:$O9457,8,FALSE)</f>
        <v>Si</v>
      </c>
      <c r="J11" s="125" t="str">
        <f>VLOOKUP(E11,VIP!$A$2:$O9407,8,FALSE)</f>
        <v>Si</v>
      </c>
      <c r="K11" s="125" t="str">
        <f>VLOOKUP(E11,VIP!$A$2:$O12981,6,0)</f>
        <v>NO</v>
      </c>
      <c r="L11" s="129" t="s">
        <v>2509</v>
      </c>
      <c r="M11" s="93" t="s">
        <v>2465</v>
      </c>
      <c r="N11" s="120" t="s">
        <v>2510</v>
      </c>
      <c r="O11" s="140" t="s">
        <v>2474</v>
      </c>
      <c r="P11" s="124"/>
      <c r="Q11" s="121" t="s">
        <v>2509</v>
      </c>
    </row>
    <row r="12" spans="1:18" s="100" customFormat="1" ht="18" x14ac:dyDescent="0.25">
      <c r="A12" s="125" t="str">
        <f>VLOOKUP(E12,'LISTADO ATM'!$A$2:$C$901,3,0)</f>
        <v>DISTRITO NACIONAL</v>
      </c>
      <c r="B12" s="123">
        <v>335849089</v>
      </c>
      <c r="C12" s="122">
        <v>44298.344467592593</v>
      </c>
      <c r="D12" s="125" t="s">
        <v>2468</v>
      </c>
      <c r="E12" s="126">
        <v>232</v>
      </c>
      <c r="F12" s="140" t="str">
        <f>VLOOKUP(E12,VIP!$A$2:$O12577,2,0)</f>
        <v>DRBR232</v>
      </c>
      <c r="G12" s="125" t="str">
        <f>VLOOKUP(E12,'LISTADO ATM'!$A$2:$B$900,2,0)</f>
        <v xml:space="preserve">ATM S/M Nacional Charles de Gaulle </v>
      </c>
      <c r="H12" s="125" t="str">
        <f>VLOOKUP(E12,VIP!$A$2:$O17498,7,FALSE)</f>
        <v>Si</v>
      </c>
      <c r="I12" s="125" t="str">
        <f>VLOOKUP(E12,VIP!$A$2:$O9463,8,FALSE)</f>
        <v>Si</v>
      </c>
      <c r="J12" s="125" t="str">
        <f>VLOOKUP(E12,VIP!$A$2:$O9413,8,FALSE)</f>
        <v>Si</v>
      </c>
      <c r="K12" s="125" t="str">
        <f>VLOOKUP(E12,VIP!$A$2:$O12987,6,0)</f>
        <v>SI</v>
      </c>
      <c r="L12" s="129" t="s">
        <v>2459</v>
      </c>
      <c r="M12" s="93" t="s">
        <v>2465</v>
      </c>
      <c r="N12" s="120" t="s">
        <v>2472</v>
      </c>
      <c r="O12" s="140" t="s">
        <v>2473</v>
      </c>
      <c r="P12" s="124"/>
      <c r="Q12" s="121" t="s">
        <v>2459</v>
      </c>
    </row>
    <row r="13" spans="1:18" s="100" customFormat="1" ht="18" x14ac:dyDescent="0.25">
      <c r="A13" s="125" t="str">
        <f>VLOOKUP(E13,'LISTADO ATM'!$A$2:$C$901,3,0)</f>
        <v>DISTRITO NACIONAL</v>
      </c>
      <c r="B13" s="123">
        <v>335849133</v>
      </c>
      <c r="C13" s="122">
        <v>44298.348009259258</v>
      </c>
      <c r="D13" s="125" t="s">
        <v>2468</v>
      </c>
      <c r="E13" s="126">
        <v>225</v>
      </c>
      <c r="F13" s="140" t="str">
        <f>VLOOKUP(E13,VIP!$A$2:$O12574,2,0)</f>
        <v>DRBR225</v>
      </c>
      <c r="G13" s="125" t="str">
        <f>VLOOKUP(E13,'LISTADO ATM'!$A$2:$B$900,2,0)</f>
        <v xml:space="preserve">ATM S/M Nacional Arroyo Hondo </v>
      </c>
      <c r="H13" s="125" t="str">
        <f>VLOOKUP(E13,VIP!$A$2:$O17495,7,FALSE)</f>
        <v>Si</v>
      </c>
      <c r="I13" s="125" t="str">
        <f>VLOOKUP(E13,VIP!$A$2:$O9460,8,FALSE)</f>
        <v>Si</v>
      </c>
      <c r="J13" s="125" t="str">
        <f>VLOOKUP(E13,VIP!$A$2:$O9410,8,FALSE)</f>
        <v>Si</v>
      </c>
      <c r="K13" s="125" t="str">
        <f>VLOOKUP(E13,VIP!$A$2:$O12984,6,0)</f>
        <v>NO</v>
      </c>
      <c r="L13" s="129" t="s">
        <v>2459</v>
      </c>
      <c r="M13" s="93" t="s">
        <v>2465</v>
      </c>
      <c r="N13" s="120" t="s">
        <v>2472</v>
      </c>
      <c r="O13" s="140" t="s">
        <v>2473</v>
      </c>
      <c r="P13" s="124"/>
      <c r="Q13" s="121" t="s">
        <v>2459</v>
      </c>
    </row>
    <row r="14" spans="1:18" s="100" customFormat="1" ht="18" x14ac:dyDescent="0.25">
      <c r="A14" s="125" t="str">
        <f>VLOOKUP(E14,'LISTADO ATM'!$A$2:$C$901,3,0)</f>
        <v>NORTE</v>
      </c>
      <c r="B14" s="123">
        <v>335849259</v>
      </c>
      <c r="C14" s="122">
        <v>44298.378101851849</v>
      </c>
      <c r="D14" s="125" t="s">
        <v>2492</v>
      </c>
      <c r="E14" s="126">
        <v>208</v>
      </c>
      <c r="F14" s="140" t="str">
        <f>VLOOKUP(E14,VIP!$A$2:$O12579,2,0)</f>
        <v>DRBR208</v>
      </c>
      <c r="G14" s="125" t="str">
        <f>VLOOKUP(E14,'LISTADO ATM'!$A$2:$B$900,2,0)</f>
        <v xml:space="preserve">ATM UNP Tireo </v>
      </c>
      <c r="H14" s="125" t="str">
        <f>VLOOKUP(E14,VIP!$A$2:$O17500,7,FALSE)</f>
        <v>Si</v>
      </c>
      <c r="I14" s="125" t="str">
        <f>VLOOKUP(E14,VIP!$A$2:$O9465,8,FALSE)</f>
        <v>Si</v>
      </c>
      <c r="J14" s="125" t="str">
        <f>VLOOKUP(E14,VIP!$A$2:$O9415,8,FALSE)</f>
        <v>Si</v>
      </c>
      <c r="K14" s="125" t="str">
        <f>VLOOKUP(E14,VIP!$A$2:$O12989,6,0)</f>
        <v>NO</v>
      </c>
      <c r="L14" s="129" t="s">
        <v>2459</v>
      </c>
      <c r="M14" s="93" t="s">
        <v>2465</v>
      </c>
      <c r="N14" s="120" t="s">
        <v>2472</v>
      </c>
      <c r="O14" s="140" t="s">
        <v>2493</v>
      </c>
      <c r="P14" s="124"/>
      <c r="Q14" s="121" t="s">
        <v>2459</v>
      </c>
    </row>
    <row r="15" spans="1:18" s="100" customFormat="1" ht="18" x14ac:dyDescent="0.25">
      <c r="A15" s="125" t="str">
        <f>VLOOKUP(E15,'LISTADO ATM'!$A$2:$C$901,3,0)</f>
        <v>DISTRITO NACIONAL</v>
      </c>
      <c r="B15" s="123">
        <v>335849546</v>
      </c>
      <c r="C15" s="122">
        <v>44298.41951388889</v>
      </c>
      <c r="D15" s="125" t="s">
        <v>2189</v>
      </c>
      <c r="E15" s="126">
        <v>20</v>
      </c>
      <c r="F15" s="140" t="str">
        <f>VLOOKUP(E15,VIP!$A$2:$O12574,2,0)</f>
        <v>DRBR049</v>
      </c>
      <c r="G15" s="125" t="str">
        <f>VLOOKUP(E15,'LISTADO ATM'!$A$2:$B$900,2,0)</f>
        <v>ATM S/M Aprezio Las Palmas</v>
      </c>
      <c r="H15" s="125" t="str">
        <f>VLOOKUP(E15,VIP!$A$2:$O17495,7,FALSE)</f>
        <v>Si</v>
      </c>
      <c r="I15" s="125" t="str">
        <f>VLOOKUP(E15,VIP!$A$2:$O9460,8,FALSE)</f>
        <v>Si</v>
      </c>
      <c r="J15" s="125" t="str">
        <f>VLOOKUP(E15,VIP!$A$2:$O9410,8,FALSE)</f>
        <v>Si</v>
      </c>
      <c r="K15" s="125" t="str">
        <f>VLOOKUP(E15,VIP!$A$2:$O12984,6,0)</f>
        <v>NO</v>
      </c>
      <c r="L15" s="129" t="s">
        <v>2228</v>
      </c>
      <c r="M15" s="93" t="s">
        <v>2465</v>
      </c>
      <c r="N15" s="120" t="s">
        <v>2472</v>
      </c>
      <c r="O15" s="140" t="s">
        <v>2474</v>
      </c>
      <c r="P15" s="124"/>
      <c r="Q15" s="121" t="s">
        <v>2228</v>
      </c>
    </row>
    <row r="16" spans="1:18" s="100" customFormat="1" ht="18" x14ac:dyDescent="0.25">
      <c r="A16" s="125" t="str">
        <f>VLOOKUP(E16,'LISTADO ATM'!$A$2:$C$901,3,0)</f>
        <v>NORTE</v>
      </c>
      <c r="B16" s="123">
        <v>335849595</v>
      </c>
      <c r="C16" s="122">
        <v>44298.430034722223</v>
      </c>
      <c r="D16" s="125" t="s">
        <v>2190</v>
      </c>
      <c r="E16" s="126">
        <v>689</v>
      </c>
      <c r="F16" s="140" t="str">
        <f>VLOOKUP(E16,VIP!$A$2:$O12572,2,0)</f>
        <v>DRBR689</v>
      </c>
      <c r="G16" s="125" t="str">
        <f>VLOOKUP(E16,'LISTADO ATM'!$A$2:$B$900,2,0)</f>
        <v>ATM Eco Petroleo Villa Gonzalez</v>
      </c>
      <c r="H16" s="125" t="str">
        <f>VLOOKUP(E16,VIP!$A$2:$O17493,7,FALSE)</f>
        <v>NO</v>
      </c>
      <c r="I16" s="125" t="str">
        <f>VLOOKUP(E16,VIP!$A$2:$O9458,8,FALSE)</f>
        <v>NO</v>
      </c>
      <c r="J16" s="125" t="str">
        <f>VLOOKUP(E16,VIP!$A$2:$O9408,8,FALSE)</f>
        <v>NO</v>
      </c>
      <c r="K16" s="125" t="str">
        <f>VLOOKUP(E16,VIP!$A$2:$O12982,6,0)</f>
        <v>NO</v>
      </c>
      <c r="L16" s="129" t="s">
        <v>2228</v>
      </c>
      <c r="M16" s="93" t="s">
        <v>2465</v>
      </c>
      <c r="N16" s="120" t="s">
        <v>2472</v>
      </c>
      <c r="O16" s="140" t="s">
        <v>2502</v>
      </c>
      <c r="P16" s="124"/>
      <c r="Q16" s="121" t="s">
        <v>2228</v>
      </c>
    </row>
    <row r="17" spans="1:17" s="100" customFormat="1" ht="18" x14ac:dyDescent="0.25">
      <c r="A17" s="125" t="str">
        <f>VLOOKUP(E17,'LISTADO ATM'!$A$2:$C$901,3,0)</f>
        <v>DISTRITO NACIONAL</v>
      </c>
      <c r="B17" s="123">
        <v>335849625</v>
      </c>
      <c r="C17" s="122">
        <v>44298.435474537036</v>
      </c>
      <c r="D17" s="125" t="s">
        <v>2492</v>
      </c>
      <c r="E17" s="126">
        <v>39</v>
      </c>
      <c r="F17" s="140" t="str">
        <f>VLOOKUP(E17,VIP!$A$2:$O12570,2,0)</f>
        <v>DRBR039</v>
      </c>
      <c r="G17" s="125" t="str">
        <f>VLOOKUP(E17,'LISTADO ATM'!$A$2:$B$900,2,0)</f>
        <v xml:space="preserve">ATM Oficina Ovando </v>
      </c>
      <c r="H17" s="125" t="str">
        <f>VLOOKUP(E17,VIP!$A$2:$O17491,7,FALSE)</f>
        <v>Si</v>
      </c>
      <c r="I17" s="125" t="str">
        <f>VLOOKUP(E17,VIP!$A$2:$O9456,8,FALSE)</f>
        <v>No</v>
      </c>
      <c r="J17" s="125" t="str">
        <f>VLOOKUP(E17,VIP!$A$2:$O9406,8,FALSE)</f>
        <v>No</v>
      </c>
      <c r="K17" s="125" t="str">
        <f>VLOOKUP(E17,VIP!$A$2:$O12980,6,0)</f>
        <v>NO</v>
      </c>
      <c r="L17" s="129" t="s">
        <v>2428</v>
      </c>
      <c r="M17" s="93" t="s">
        <v>2465</v>
      </c>
      <c r="N17" s="120" t="s">
        <v>2472</v>
      </c>
      <c r="O17" s="140" t="s">
        <v>2493</v>
      </c>
      <c r="P17" s="124"/>
      <c r="Q17" s="121" t="s">
        <v>2428</v>
      </c>
    </row>
    <row r="18" spans="1:17" s="100" customFormat="1" ht="18" x14ac:dyDescent="0.25">
      <c r="A18" s="125" t="str">
        <f>VLOOKUP(E18,'LISTADO ATM'!$A$2:$C$901,3,0)</f>
        <v>SUR</v>
      </c>
      <c r="B18" s="123">
        <v>335849644</v>
      </c>
      <c r="C18" s="122">
        <v>44298.439629629633</v>
      </c>
      <c r="D18" s="125" t="s">
        <v>2189</v>
      </c>
      <c r="E18" s="126">
        <v>48</v>
      </c>
      <c r="F18" s="140" t="str">
        <f>VLOOKUP(E18,VIP!$A$2:$O12584,2,0)</f>
        <v>DRBR048</v>
      </c>
      <c r="G18" s="125" t="str">
        <f>VLOOKUP(E18,'LISTADO ATM'!$A$2:$B$900,2,0)</f>
        <v xml:space="preserve">ATM Autoservicio Neiba I </v>
      </c>
      <c r="H18" s="125" t="str">
        <f>VLOOKUP(E18,VIP!$A$2:$O17505,7,FALSE)</f>
        <v>Si</v>
      </c>
      <c r="I18" s="125" t="str">
        <f>VLOOKUP(E18,VIP!$A$2:$O9470,8,FALSE)</f>
        <v>Si</v>
      </c>
      <c r="J18" s="125" t="str">
        <f>VLOOKUP(E18,VIP!$A$2:$O9420,8,FALSE)</f>
        <v>Si</v>
      </c>
      <c r="K18" s="125" t="str">
        <f>VLOOKUP(E18,VIP!$A$2:$O12994,6,0)</f>
        <v>SI</v>
      </c>
      <c r="L18" s="129" t="s">
        <v>2428</v>
      </c>
      <c r="M18" s="93" t="s">
        <v>2465</v>
      </c>
      <c r="N18" s="120" t="s">
        <v>2510</v>
      </c>
      <c r="O18" s="140" t="s">
        <v>2474</v>
      </c>
      <c r="P18" s="124"/>
      <c r="Q18" s="121" t="s">
        <v>2428</v>
      </c>
    </row>
    <row r="19" spans="1:17" s="100" customFormat="1" ht="18" x14ac:dyDescent="0.25">
      <c r="A19" s="125" t="str">
        <f>VLOOKUP(E19,'LISTADO ATM'!$A$2:$C$901,3,0)</f>
        <v>DISTRITO NACIONAL</v>
      </c>
      <c r="B19" s="123">
        <v>335849773</v>
      </c>
      <c r="C19" s="122">
        <v>44298.469201388885</v>
      </c>
      <c r="D19" s="125" t="s">
        <v>2189</v>
      </c>
      <c r="E19" s="126">
        <v>908</v>
      </c>
      <c r="F19" s="140" t="str">
        <f>VLOOKUP(E19,VIP!$A$2:$O12583,2,0)</f>
        <v>DRBR16D</v>
      </c>
      <c r="G19" s="125" t="str">
        <f>VLOOKUP(E19,'LISTADO ATM'!$A$2:$B$900,2,0)</f>
        <v xml:space="preserve">ATM Oficina Plaza Botánika </v>
      </c>
      <c r="H19" s="125" t="str">
        <f>VLOOKUP(E19,VIP!$A$2:$O17504,7,FALSE)</f>
        <v>Si</v>
      </c>
      <c r="I19" s="125" t="str">
        <f>VLOOKUP(E19,VIP!$A$2:$O9469,8,FALSE)</f>
        <v>Si</v>
      </c>
      <c r="J19" s="125" t="str">
        <f>VLOOKUP(E19,VIP!$A$2:$O9419,8,FALSE)</f>
        <v>Si</v>
      </c>
      <c r="K19" s="125" t="str">
        <f>VLOOKUP(E19,VIP!$A$2:$O12993,6,0)</f>
        <v>NO</v>
      </c>
      <c r="L19" s="129" t="s">
        <v>2228</v>
      </c>
      <c r="M19" s="93" t="s">
        <v>2465</v>
      </c>
      <c r="N19" s="120" t="s">
        <v>2510</v>
      </c>
      <c r="O19" s="140" t="s">
        <v>2474</v>
      </c>
      <c r="P19" s="124"/>
      <c r="Q19" s="121" t="s">
        <v>2228</v>
      </c>
    </row>
    <row r="20" spans="1:17" s="100" customFormat="1" ht="18" x14ac:dyDescent="0.25">
      <c r="A20" s="125" t="str">
        <f>VLOOKUP(E20,'LISTADO ATM'!$A$2:$C$901,3,0)</f>
        <v>DISTRITO NACIONAL</v>
      </c>
      <c r="B20" s="123">
        <v>335849812</v>
      </c>
      <c r="C20" s="122">
        <v>44298.476493055554</v>
      </c>
      <c r="D20" s="125" t="s">
        <v>2189</v>
      </c>
      <c r="E20" s="126">
        <v>887</v>
      </c>
      <c r="F20" s="140" t="str">
        <f>VLOOKUP(E20,VIP!$A$2:$O12581,2,0)</f>
        <v>DRBR887</v>
      </c>
      <c r="G20" s="125" t="str">
        <f>VLOOKUP(E20,'LISTADO ATM'!$A$2:$B$900,2,0)</f>
        <v>ATM S/M Bravo Los Proceres</v>
      </c>
      <c r="H20" s="125" t="str">
        <f>VLOOKUP(E20,VIP!$A$2:$O17502,7,FALSE)</f>
        <v>Si</v>
      </c>
      <c r="I20" s="125" t="str">
        <f>VLOOKUP(E20,VIP!$A$2:$O9467,8,FALSE)</f>
        <v>Si</v>
      </c>
      <c r="J20" s="125" t="str">
        <f>VLOOKUP(E20,VIP!$A$2:$O9417,8,FALSE)</f>
        <v>Si</v>
      </c>
      <c r="K20" s="125" t="str">
        <f>VLOOKUP(E20,VIP!$A$2:$O12991,6,0)</f>
        <v>NO</v>
      </c>
      <c r="L20" s="129" t="s">
        <v>2488</v>
      </c>
      <c r="M20" s="93" t="s">
        <v>2465</v>
      </c>
      <c r="N20" s="120" t="s">
        <v>2510</v>
      </c>
      <c r="O20" s="140" t="s">
        <v>2474</v>
      </c>
      <c r="P20" s="124"/>
      <c r="Q20" s="121" t="s">
        <v>2488</v>
      </c>
    </row>
    <row r="21" spans="1:17" s="100" customFormat="1" ht="18" x14ac:dyDescent="0.25">
      <c r="A21" s="125" t="str">
        <f>VLOOKUP(E21,'LISTADO ATM'!$A$2:$C$901,3,0)</f>
        <v>ESTE</v>
      </c>
      <c r="B21" s="123">
        <v>335849847</v>
      </c>
      <c r="C21" s="122">
        <v>44298.486215277779</v>
      </c>
      <c r="D21" s="125" t="s">
        <v>2189</v>
      </c>
      <c r="E21" s="126">
        <v>16</v>
      </c>
      <c r="F21" s="140" t="str">
        <f>VLOOKUP(E21,VIP!$A$2:$O12580,2,0)</f>
        <v>DRBR016</v>
      </c>
      <c r="G21" s="125" t="str">
        <f>VLOOKUP(E21,'LISTADO ATM'!$A$2:$B$900,2,0)</f>
        <v>ATM Estación Texaco Sabana de la Mar</v>
      </c>
      <c r="H21" s="125" t="str">
        <f>VLOOKUP(E21,VIP!$A$2:$O17501,7,FALSE)</f>
        <v>Si</v>
      </c>
      <c r="I21" s="125" t="str">
        <f>VLOOKUP(E21,VIP!$A$2:$O9466,8,FALSE)</f>
        <v>Si</v>
      </c>
      <c r="J21" s="125" t="str">
        <f>VLOOKUP(E21,VIP!$A$2:$O9416,8,FALSE)</f>
        <v>Si</v>
      </c>
      <c r="K21" s="125" t="str">
        <f>VLOOKUP(E21,VIP!$A$2:$O12990,6,0)</f>
        <v>NO</v>
      </c>
      <c r="L21" s="129" t="s">
        <v>2254</v>
      </c>
      <c r="M21" s="93" t="s">
        <v>2465</v>
      </c>
      <c r="N21" s="120" t="s">
        <v>2510</v>
      </c>
      <c r="O21" s="140" t="s">
        <v>2474</v>
      </c>
      <c r="P21" s="124"/>
      <c r="Q21" s="121" t="s">
        <v>2254</v>
      </c>
    </row>
    <row r="22" spans="1:17" s="100" customFormat="1" ht="18" x14ac:dyDescent="0.25">
      <c r="A22" s="125" t="str">
        <f>VLOOKUP(E22,'LISTADO ATM'!$A$2:$C$901,3,0)</f>
        <v>DISTRITO NACIONAL</v>
      </c>
      <c r="B22" s="123">
        <v>335849849</v>
      </c>
      <c r="C22" s="122">
        <v>44298.487337962964</v>
      </c>
      <c r="D22" s="125" t="s">
        <v>2189</v>
      </c>
      <c r="E22" s="126">
        <v>785</v>
      </c>
      <c r="F22" s="140" t="str">
        <f>VLOOKUP(E22,VIP!$A$2:$O12579,2,0)</f>
        <v>DRBR785</v>
      </c>
      <c r="G22" s="125" t="str">
        <f>VLOOKUP(E22,'LISTADO ATM'!$A$2:$B$900,2,0)</f>
        <v xml:space="preserve">ATM S/M Nacional Máximo Gómez </v>
      </c>
      <c r="H22" s="125" t="str">
        <f>VLOOKUP(E22,VIP!$A$2:$O17500,7,FALSE)</f>
        <v>Si</v>
      </c>
      <c r="I22" s="125" t="str">
        <f>VLOOKUP(E22,VIP!$A$2:$O9465,8,FALSE)</f>
        <v>Si</v>
      </c>
      <c r="J22" s="125" t="str">
        <f>VLOOKUP(E22,VIP!$A$2:$O9415,8,FALSE)</f>
        <v>Si</v>
      </c>
      <c r="K22" s="125" t="str">
        <f>VLOOKUP(E22,VIP!$A$2:$O12989,6,0)</f>
        <v>NO</v>
      </c>
      <c r="L22" s="129" t="s">
        <v>2254</v>
      </c>
      <c r="M22" s="93" t="s">
        <v>2465</v>
      </c>
      <c r="N22" s="120" t="s">
        <v>2510</v>
      </c>
      <c r="O22" s="140" t="s">
        <v>2474</v>
      </c>
      <c r="P22" s="124"/>
      <c r="Q22" s="121" t="s">
        <v>2254</v>
      </c>
    </row>
    <row r="23" spans="1:17" s="100" customFormat="1" ht="18" x14ac:dyDescent="0.25">
      <c r="A23" s="125" t="str">
        <f>VLOOKUP(E23,'LISTADO ATM'!$A$2:$C$901,3,0)</f>
        <v>DISTRITO NACIONAL</v>
      </c>
      <c r="B23" s="123">
        <v>335849852</v>
      </c>
      <c r="C23" s="122">
        <v>44298.488402777781</v>
      </c>
      <c r="D23" s="125" t="s">
        <v>2189</v>
      </c>
      <c r="E23" s="126">
        <v>272</v>
      </c>
      <c r="F23" s="140" t="str">
        <f>VLOOKUP(E23,VIP!$A$2:$O12578,2,0)</f>
        <v>DRBR272</v>
      </c>
      <c r="G23" s="125" t="str">
        <f>VLOOKUP(E23,'LISTADO ATM'!$A$2:$B$900,2,0)</f>
        <v xml:space="preserve">ATM Cámara de Diputados </v>
      </c>
      <c r="H23" s="125" t="str">
        <f>VLOOKUP(E23,VIP!$A$2:$O17499,7,FALSE)</f>
        <v>Si</v>
      </c>
      <c r="I23" s="125" t="str">
        <f>VLOOKUP(E23,VIP!$A$2:$O9464,8,FALSE)</f>
        <v>Si</v>
      </c>
      <c r="J23" s="125" t="str">
        <f>VLOOKUP(E23,VIP!$A$2:$O9414,8,FALSE)</f>
        <v>Si</v>
      </c>
      <c r="K23" s="125" t="str">
        <f>VLOOKUP(E23,VIP!$A$2:$O12988,6,0)</f>
        <v>NO</v>
      </c>
      <c r="L23" s="129" t="s">
        <v>2254</v>
      </c>
      <c r="M23" s="93" t="s">
        <v>2465</v>
      </c>
      <c r="N23" s="120" t="s">
        <v>2510</v>
      </c>
      <c r="O23" s="140" t="s">
        <v>2474</v>
      </c>
      <c r="P23" s="124"/>
      <c r="Q23" s="121" t="s">
        <v>2254</v>
      </c>
    </row>
    <row r="24" spans="1:17" s="100" customFormat="1" ht="18" x14ac:dyDescent="0.25">
      <c r="A24" s="125" t="str">
        <f>VLOOKUP(E24,'LISTADO ATM'!$A$2:$C$901,3,0)</f>
        <v>DISTRITO NACIONAL</v>
      </c>
      <c r="B24" s="123">
        <v>335849909</v>
      </c>
      <c r="C24" s="122">
        <v>44298.498784722222</v>
      </c>
      <c r="D24" s="125" t="s">
        <v>2189</v>
      </c>
      <c r="E24" s="126">
        <v>865</v>
      </c>
      <c r="F24" s="140" t="str">
        <f>VLOOKUP(E24,VIP!$A$2:$O12576,2,0)</f>
        <v>DRBR865</v>
      </c>
      <c r="G24" s="125" t="str">
        <f>VLOOKUP(E24,'LISTADO ATM'!$A$2:$B$900,2,0)</f>
        <v xml:space="preserve">ATM Club Naco </v>
      </c>
      <c r="H24" s="125" t="str">
        <f>VLOOKUP(E24,VIP!$A$2:$O17497,7,FALSE)</f>
        <v>Si</v>
      </c>
      <c r="I24" s="125" t="str">
        <f>VLOOKUP(E24,VIP!$A$2:$O9462,8,FALSE)</f>
        <v>Si</v>
      </c>
      <c r="J24" s="125" t="str">
        <f>VLOOKUP(E24,VIP!$A$2:$O9412,8,FALSE)</f>
        <v>Si</v>
      </c>
      <c r="K24" s="125" t="str">
        <f>VLOOKUP(E24,VIP!$A$2:$O12986,6,0)</f>
        <v>NO</v>
      </c>
      <c r="L24" s="129" t="s">
        <v>2228</v>
      </c>
      <c r="M24" s="93" t="s">
        <v>2465</v>
      </c>
      <c r="N24" s="120" t="s">
        <v>2472</v>
      </c>
      <c r="O24" s="140" t="s">
        <v>2474</v>
      </c>
      <c r="P24" s="124"/>
      <c r="Q24" s="121" t="s">
        <v>2228</v>
      </c>
    </row>
    <row r="25" spans="1:17" s="100" customFormat="1" ht="18" x14ac:dyDescent="0.25">
      <c r="A25" s="125" t="str">
        <f>VLOOKUP(E25,'LISTADO ATM'!$A$2:$C$901,3,0)</f>
        <v>NORTE</v>
      </c>
      <c r="B25" s="123">
        <v>335849918</v>
      </c>
      <c r="C25" s="122">
        <v>44298.502280092594</v>
      </c>
      <c r="D25" s="125" t="s">
        <v>2190</v>
      </c>
      <c r="E25" s="126">
        <v>895</v>
      </c>
      <c r="F25" s="140" t="str">
        <f>VLOOKUP(E25,VIP!$A$2:$O12575,2,0)</f>
        <v>DRBR895</v>
      </c>
      <c r="G25" s="125" t="str">
        <f>VLOOKUP(E25,'LISTADO ATM'!$A$2:$B$900,2,0)</f>
        <v xml:space="preserve">ATM S/M Bravo (Santiago) </v>
      </c>
      <c r="H25" s="125" t="str">
        <f>VLOOKUP(E25,VIP!$A$2:$O17496,7,FALSE)</f>
        <v>Si</v>
      </c>
      <c r="I25" s="125" t="str">
        <f>VLOOKUP(E25,VIP!$A$2:$O9461,8,FALSE)</f>
        <v>No</v>
      </c>
      <c r="J25" s="125" t="str">
        <f>VLOOKUP(E25,VIP!$A$2:$O9411,8,FALSE)</f>
        <v>No</v>
      </c>
      <c r="K25" s="125" t="str">
        <f>VLOOKUP(E25,VIP!$A$2:$O12985,6,0)</f>
        <v>NO</v>
      </c>
      <c r="L25" s="129" t="s">
        <v>2254</v>
      </c>
      <c r="M25" s="93" t="s">
        <v>2465</v>
      </c>
      <c r="N25" s="120" t="s">
        <v>2472</v>
      </c>
      <c r="O25" s="140" t="s">
        <v>2502</v>
      </c>
      <c r="P25" s="124"/>
      <c r="Q25" s="121" t="s">
        <v>2254</v>
      </c>
    </row>
    <row r="26" spans="1:17" s="100" customFormat="1" ht="18" x14ac:dyDescent="0.25">
      <c r="A26" s="125" t="str">
        <f>VLOOKUP(E26,'LISTADO ATM'!$A$2:$C$901,3,0)</f>
        <v>DISTRITO NACIONAL</v>
      </c>
      <c r="B26" s="123">
        <v>335849931</v>
      </c>
      <c r="C26" s="122">
        <v>44298.50440972222</v>
      </c>
      <c r="D26" s="125" t="s">
        <v>2189</v>
      </c>
      <c r="E26" s="126">
        <v>149</v>
      </c>
      <c r="F26" s="140" t="str">
        <f>VLOOKUP(E26,VIP!$A$2:$O12574,2,0)</f>
        <v>DRBR149</v>
      </c>
      <c r="G26" s="125" t="str">
        <f>VLOOKUP(E26,'LISTADO ATM'!$A$2:$B$900,2,0)</f>
        <v>ATM Estación Metro Concepción</v>
      </c>
      <c r="H26" s="125" t="str">
        <f>VLOOKUP(E26,VIP!$A$2:$O17495,7,FALSE)</f>
        <v>N/A</v>
      </c>
      <c r="I26" s="125" t="str">
        <f>VLOOKUP(E26,VIP!$A$2:$O9460,8,FALSE)</f>
        <v>N/A</v>
      </c>
      <c r="J26" s="125" t="str">
        <f>VLOOKUP(E26,VIP!$A$2:$O9410,8,FALSE)</f>
        <v>N/A</v>
      </c>
      <c r="K26" s="125" t="str">
        <f>VLOOKUP(E26,VIP!$A$2:$O12984,6,0)</f>
        <v>N/A</v>
      </c>
      <c r="L26" s="129" t="s">
        <v>2228</v>
      </c>
      <c r="M26" s="93" t="s">
        <v>2465</v>
      </c>
      <c r="N26" s="120" t="s">
        <v>2472</v>
      </c>
      <c r="O26" s="140" t="s">
        <v>2474</v>
      </c>
      <c r="P26" s="124"/>
      <c r="Q26" s="121" t="s">
        <v>2228</v>
      </c>
    </row>
    <row r="27" spans="1:17" s="100" customFormat="1" ht="18" x14ac:dyDescent="0.25">
      <c r="A27" s="125" t="str">
        <f>VLOOKUP(E27,'LISTADO ATM'!$A$2:$C$901,3,0)</f>
        <v>DISTRITO NACIONAL</v>
      </c>
      <c r="B27" s="123">
        <v>335849936</v>
      </c>
      <c r="C27" s="122">
        <v>44298.505868055552</v>
      </c>
      <c r="D27" s="125" t="s">
        <v>2189</v>
      </c>
      <c r="E27" s="126">
        <v>115</v>
      </c>
      <c r="F27" s="140" t="str">
        <f>VLOOKUP(E27,VIP!$A$2:$O12573,2,0)</f>
        <v>DRBR115</v>
      </c>
      <c r="G27" s="125" t="str">
        <f>VLOOKUP(E27,'LISTADO ATM'!$A$2:$B$900,2,0)</f>
        <v xml:space="preserve">ATM Oficina Megacentro I </v>
      </c>
      <c r="H27" s="125" t="str">
        <f>VLOOKUP(E27,VIP!$A$2:$O17494,7,FALSE)</f>
        <v>Si</v>
      </c>
      <c r="I27" s="125" t="str">
        <f>VLOOKUP(E27,VIP!$A$2:$O9459,8,FALSE)</f>
        <v>Si</v>
      </c>
      <c r="J27" s="125" t="str">
        <f>VLOOKUP(E27,VIP!$A$2:$O9409,8,FALSE)</f>
        <v>Si</v>
      </c>
      <c r="K27" s="125" t="str">
        <f>VLOOKUP(E27,VIP!$A$2:$O12983,6,0)</f>
        <v>SI</v>
      </c>
      <c r="L27" s="129" t="s">
        <v>2228</v>
      </c>
      <c r="M27" s="93" t="s">
        <v>2465</v>
      </c>
      <c r="N27" s="120" t="s">
        <v>2472</v>
      </c>
      <c r="O27" s="140" t="s">
        <v>2474</v>
      </c>
      <c r="P27" s="124"/>
      <c r="Q27" s="121" t="s">
        <v>2228</v>
      </c>
    </row>
    <row r="28" spans="1:17" s="100" customFormat="1" ht="18" x14ac:dyDescent="0.25">
      <c r="A28" s="125" t="str">
        <f>VLOOKUP(E28,'LISTADO ATM'!$A$2:$C$901,3,0)</f>
        <v>SUR</v>
      </c>
      <c r="B28" s="123">
        <v>335849940</v>
      </c>
      <c r="C28" s="122">
        <v>44298.507245370369</v>
      </c>
      <c r="D28" s="125" t="s">
        <v>2189</v>
      </c>
      <c r="E28" s="126">
        <v>33</v>
      </c>
      <c r="F28" s="140" t="str">
        <f>VLOOKUP(E28,VIP!$A$2:$O12572,2,0)</f>
        <v>DRBR033</v>
      </c>
      <c r="G28" s="125" t="str">
        <f>VLOOKUP(E28,'LISTADO ATM'!$A$2:$B$900,2,0)</f>
        <v xml:space="preserve">ATM UNP Juan de Herrera </v>
      </c>
      <c r="H28" s="125" t="str">
        <f>VLOOKUP(E28,VIP!$A$2:$O17493,7,FALSE)</f>
        <v>Si</v>
      </c>
      <c r="I28" s="125" t="str">
        <f>VLOOKUP(E28,VIP!$A$2:$O9458,8,FALSE)</f>
        <v>Si</v>
      </c>
      <c r="J28" s="125" t="str">
        <f>VLOOKUP(E28,VIP!$A$2:$O9408,8,FALSE)</f>
        <v>Si</v>
      </c>
      <c r="K28" s="125" t="str">
        <f>VLOOKUP(E28,VIP!$A$2:$O12982,6,0)</f>
        <v>NO</v>
      </c>
      <c r="L28" s="129" t="s">
        <v>2228</v>
      </c>
      <c r="M28" s="93" t="s">
        <v>2465</v>
      </c>
      <c r="N28" s="120" t="s">
        <v>2472</v>
      </c>
      <c r="O28" s="140" t="s">
        <v>2474</v>
      </c>
      <c r="P28" s="124"/>
      <c r="Q28" s="121" t="s">
        <v>2228</v>
      </c>
    </row>
    <row r="29" spans="1:17" s="100" customFormat="1" ht="18" x14ac:dyDescent="0.25">
      <c r="A29" s="125" t="str">
        <f>VLOOKUP(E29,'LISTADO ATM'!$A$2:$C$901,3,0)</f>
        <v>ESTE</v>
      </c>
      <c r="B29" s="123">
        <v>335849980</v>
      </c>
      <c r="C29" s="122">
        <v>44298.516574074078</v>
      </c>
      <c r="D29" s="125" t="s">
        <v>2189</v>
      </c>
      <c r="E29" s="126">
        <v>899</v>
      </c>
      <c r="F29" s="140" t="str">
        <f>VLOOKUP(E29,VIP!$A$2:$O12583,2,0)</f>
        <v>DRBR899</v>
      </c>
      <c r="G29" s="125" t="str">
        <f>VLOOKUP(E29,'LISTADO ATM'!$A$2:$B$900,2,0)</f>
        <v xml:space="preserve">ATM Oficina Punta Cana </v>
      </c>
      <c r="H29" s="125" t="str">
        <f>VLOOKUP(E29,VIP!$A$2:$O17504,7,FALSE)</f>
        <v>Si</v>
      </c>
      <c r="I29" s="125" t="str">
        <f>VLOOKUP(E29,VIP!$A$2:$O9469,8,FALSE)</f>
        <v>Si</v>
      </c>
      <c r="J29" s="125" t="str">
        <f>VLOOKUP(E29,VIP!$A$2:$O9419,8,FALSE)</f>
        <v>Si</v>
      </c>
      <c r="K29" s="125" t="str">
        <f>VLOOKUP(E29,VIP!$A$2:$O12993,6,0)</f>
        <v>NO</v>
      </c>
      <c r="L29" s="129" t="s">
        <v>2228</v>
      </c>
      <c r="M29" s="93" t="s">
        <v>2465</v>
      </c>
      <c r="N29" s="120" t="s">
        <v>2510</v>
      </c>
      <c r="O29" s="140" t="s">
        <v>2474</v>
      </c>
      <c r="P29" s="124"/>
      <c r="Q29" s="121" t="s">
        <v>2228</v>
      </c>
    </row>
    <row r="30" spans="1:17" s="100" customFormat="1" ht="18" x14ac:dyDescent="0.25">
      <c r="A30" s="125" t="str">
        <f>VLOOKUP(E30,'LISTADO ATM'!$A$2:$C$901,3,0)</f>
        <v>SUR</v>
      </c>
      <c r="B30" s="123">
        <v>335850069</v>
      </c>
      <c r="C30" s="122">
        <v>44298.548530092594</v>
      </c>
      <c r="D30" s="125" t="s">
        <v>2468</v>
      </c>
      <c r="E30" s="126">
        <v>780</v>
      </c>
      <c r="F30" s="140" t="str">
        <f>VLOOKUP(E30,VIP!$A$2:$O12578,2,0)</f>
        <v>DRBR041</v>
      </c>
      <c r="G30" s="125" t="str">
        <f>VLOOKUP(E30,'LISTADO ATM'!$A$2:$B$900,2,0)</f>
        <v xml:space="preserve">ATM Oficina Barahona I </v>
      </c>
      <c r="H30" s="125" t="str">
        <f>VLOOKUP(E30,VIP!$A$2:$O17499,7,FALSE)</f>
        <v>Si</v>
      </c>
      <c r="I30" s="125" t="str">
        <f>VLOOKUP(E30,VIP!$A$2:$O9464,8,FALSE)</f>
        <v>Si</v>
      </c>
      <c r="J30" s="125" t="str">
        <f>VLOOKUP(E30,VIP!$A$2:$O9414,8,FALSE)</f>
        <v>Si</v>
      </c>
      <c r="K30" s="125" t="str">
        <f>VLOOKUP(E30,VIP!$A$2:$O12988,6,0)</f>
        <v>SI</v>
      </c>
      <c r="L30" s="129" t="s">
        <v>2527</v>
      </c>
      <c r="M30" s="93" t="s">
        <v>2465</v>
      </c>
      <c r="N30" s="120" t="s">
        <v>2472</v>
      </c>
      <c r="O30" s="140" t="s">
        <v>2473</v>
      </c>
      <c r="P30" s="124"/>
      <c r="Q30" s="121" t="s">
        <v>2527</v>
      </c>
    </row>
    <row r="31" spans="1:17" s="100" customFormat="1" ht="18" x14ac:dyDescent="0.25">
      <c r="A31" s="125" t="str">
        <f>VLOOKUP(E31,'LISTADO ATM'!$A$2:$C$901,3,0)</f>
        <v>DISTRITO NACIONAL</v>
      </c>
      <c r="B31" s="123">
        <v>335850114</v>
      </c>
      <c r="C31" s="122">
        <v>44298.566851851851</v>
      </c>
      <c r="D31" s="125" t="s">
        <v>2189</v>
      </c>
      <c r="E31" s="126">
        <v>812</v>
      </c>
      <c r="F31" s="140" t="str">
        <f>VLOOKUP(E31,VIP!$A$2:$O12576,2,0)</f>
        <v>DRBR812</v>
      </c>
      <c r="G31" s="125" t="str">
        <f>VLOOKUP(E31,'LISTADO ATM'!$A$2:$B$900,2,0)</f>
        <v xml:space="preserve">ATM Canasta del Pueblo </v>
      </c>
      <c r="H31" s="125" t="str">
        <f>VLOOKUP(E31,VIP!$A$2:$O17497,7,FALSE)</f>
        <v>Si</v>
      </c>
      <c r="I31" s="125" t="str">
        <f>VLOOKUP(E31,VIP!$A$2:$O9462,8,FALSE)</f>
        <v>Si</v>
      </c>
      <c r="J31" s="125" t="str">
        <f>VLOOKUP(E31,VIP!$A$2:$O9412,8,FALSE)</f>
        <v>Si</v>
      </c>
      <c r="K31" s="125" t="str">
        <f>VLOOKUP(E31,VIP!$A$2:$O12986,6,0)</f>
        <v>NO</v>
      </c>
      <c r="L31" s="129" t="s">
        <v>2254</v>
      </c>
      <c r="M31" s="93" t="s">
        <v>2465</v>
      </c>
      <c r="N31" s="120" t="s">
        <v>2510</v>
      </c>
      <c r="O31" s="140" t="s">
        <v>2474</v>
      </c>
      <c r="P31" s="124"/>
      <c r="Q31" s="121" t="s">
        <v>2254</v>
      </c>
    </row>
    <row r="32" spans="1:17" s="100" customFormat="1" ht="18" x14ac:dyDescent="0.25">
      <c r="A32" s="125" t="str">
        <f>VLOOKUP(E32,'LISTADO ATM'!$A$2:$C$901,3,0)</f>
        <v>DISTRITO NACIONAL</v>
      </c>
      <c r="B32" s="123">
        <v>335850119</v>
      </c>
      <c r="C32" s="122">
        <v>44298.569398148145</v>
      </c>
      <c r="D32" s="125" t="s">
        <v>2189</v>
      </c>
      <c r="E32" s="126">
        <v>753</v>
      </c>
      <c r="F32" s="140" t="str">
        <f>VLOOKUP(E32,VIP!$A$2:$O12575,2,0)</f>
        <v>DRBR753</v>
      </c>
      <c r="G32" s="125" t="str">
        <f>VLOOKUP(E32,'LISTADO ATM'!$A$2:$B$900,2,0)</f>
        <v xml:space="preserve">ATM S/M Nacional Tiradentes </v>
      </c>
      <c r="H32" s="125" t="str">
        <f>VLOOKUP(E32,VIP!$A$2:$O17496,7,FALSE)</f>
        <v>Si</v>
      </c>
      <c r="I32" s="125" t="str">
        <f>VLOOKUP(E32,VIP!$A$2:$O9461,8,FALSE)</f>
        <v>Si</v>
      </c>
      <c r="J32" s="125" t="str">
        <f>VLOOKUP(E32,VIP!$A$2:$O9411,8,FALSE)</f>
        <v>Si</v>
      </c>
      <c r="K32" s="125" t="str">
        <f>VLOOKUP(E32,VIP!$A$2:$O12985,6,0)</f>
        <v>NO</v>
      </c>
      <c r="L32" s="129" t="s">
        <v>2254</v>
      </c>
      <c r="M32" s="93" t="s">
        <v>2465</v>
      </c>
      <c r="N32" s="120" t="s">
        <v>2510</v>
      </c>
      <c r="O32" s="140" t="s">
        <v>2474</v>
      </c>
      <c r="P32" s="124"/>
      <c r="Q32" s="121" t="s">
        <v>2254</v>
      </c>
    </row>
    <row r="33" spans="1:17" s="100" customFormat="1" ht="18" x14ac:dyDescent="0.25">
      <c r="A33" s="125" t="str">
        <f>VLOOKUP(E33,'LISTADO ATM'!$A$2:$C$901,3,0)</f>
        <v>DISTRITO NACIONAL</v>
      </c>
      <c r="B33" s="123">
        <v>335850141</v>
      </c>
      <c r="C33" s="122">
        <v>44298.576249999998</v>
      </c>
      <c r="D33" s="125" t="s">
        <v>2468</v>
      </c>
      <c r="E33" s="126">
        <v>642</v>
      </c>
      <c r="F33" s="140" t="str">
        <f>VLOOKUP(E33,VIP!$A$2:$O12574,2,0)</f>
        <v>DRBR24O</v>
      </c>
      <c r="G33" s="125" t="str">
        <f>VLOOKUP(E33,'LISTADO ATM'!$A$2:$B$900,2,0)</f>
        <v xml:space="preserve">ATM OMSA Sto. Dgo. </v>
      </c>
      <c r="H33" s="125" t="str">
        <f>VLOOKUP(E33,VIP!$A$2:$O17495,7,FALSE)</f>
        <v>Si</v>
      </c>
      <c r="I33" s="125" t="str">
        <f>VLOOKUP(E33,VIP!$A$2:$O9460,8,FALSE)</f>
        <v>Si</v>
      </c>
      <c r="J33" s="125" t="str">
        <f>VLOOKUP(E33,VIP!$A$2:$O9410,8,FALSE)</f>
        <v>Si</v>
      </c>
      <c r="K33" s="125" t="str">
        <f>VLOOKUP(E33,VIP!$A$2:$O12984,6,0)</f>
        <v>NO</v>
      </c>
      <c r="L33" s="129" t="s">
        <v>2459</v>
      </c>
      <c r="M33" s="93" t="s">
        <v>2465</v>
      </c>
      <c r="N33" s="120" t="s">
        <v>2472</v>
      </c>
      <c r="O33" s="140" t="s">
        <v>2473</v>
      </c>
      <c r="P33" s="124"/>
      <c r="Q33" s="121" t="s">
        <v>2459</v>
      </c>
    </row>
    <row r="34" spans="1:17" s="100" customFormat="1" ht="18" x14ac:dyDescent="0.25">
      <c r="A34" s="125" t="str">
        <f>VLOOKUP(E34,'LISTADO ATM'!$A$2:$C$901,3,0)</f>
        <v>NORTE</v>
      </c>
      <c r="B34" s="123">
        <v>335850196</v>
      </c>
      <c r="C34" s="122">
        <v>44298.595324074071</v>
      </c>
      <c r="D34" s="125" t="s">
        <v>2492</v>
      </c>
      <c r="E34" s="126">
        <v>746</v>
      </c>
      <c r="F34" s="140" t="str">
        <f>VLOOKUP(E34,VIP!$A$2:$O12572,2,0)</f>
        <v>DRBR156</v>
      </c>
      <c r="G34" s="125" t="str">
        <f>VLOOKUP(E34,'LISTADO ATM'!$A$2:$B$900,2,0)</f>
        <v xml:space="preserve">ATM Oficina Las Terrenas </v>
      </c>
      <c r="H34" s="125" t="str">
        <f>VLOOKUP(E34,VIP!$A$2:$O17493,7,FALSE)</f>
        <v>Si</v>
      </c>
      <c r="I34" s="125" t="str">
        <f>VLOOKUP(E34,VIP!$A$2:$O9458,8,FALSE)</f>
        <v>Si</v>
      </c>
      <c r="J34" s="125" t="str">
        <f>VLOOKUP(E34,VIP!$A$2:$O9408,8,FALSE)</f>
        <v>Si</v>
      </c>
      <c r="K34" s="125" t="str">
        <f>VLOOKUP(E34,VIP!$A$2:$O12982,6,0)</f>
        <v>SI</v>
      </c>
      <c r="L34" s="129" t="s">
        <v>2528</v>
      </c>
      <c r="M34" s="93" t="s">
        <v>2465</v>
      </c>
      <c r="N34" s="120" t="s">
        <v>2472</v>
      </c>
      <c r="O34" s="140" t="s">
        <v>2493</v>
      </c>
      <c r="P34" s="124"/>
      <c r="Q34" s="121" t="s">
        <v>2528</v>
      </c>
    </row>
    <row r="35" spans="1:17" s="100" customFormat="1" ht="18" x14ac:dyDescent="0.25">
      <c r="A35" s="125" t="str">
        <f>VLOOKUP(E35,'LISTADO ATM'!$A$2:$C$901,3,0)</f>
        <v>DISTRITO NACIONAL</v>
      </c>
      <c r="B35" s="123">
        <v>335850241</v>
      </c>
      <c r="C35" s="122">
        <v>44298.611296296294</v>
      </c>
      <c r="D35" s="122" t="s">
        <v>2468</v>
      </c>
      <c r="E35" s="125">
        <v>908</v>
      </c>
      <c r="F35" s="140" t="str">
        <f>VLOOKUP(E35,VIP!$A$2:$O12594,2,0)</f>
        <v>DRBR16D</v>
      </c>
      <c r="G35" s="125" t="str">
        <f>VLOOKUP(E35,'LISTADO ATM'!$A$2:$B$900,2,0)</f>
        <v xml:space="preserve">ATM Oficina Plaza Botánika </v>
      </c>
      <c r="H35" s="125" t="str">
        <f>VLOOKUP(E35,VIP!$A$2:$O17515,7,FALSE)</f>
        <v>Si</v>
      </c>
      <c r="I35" s="125" t="str">
        <f>VLOOKUP(E35,VIP!$A$2:$O9480,8,FALSE)</f>
        <v>Si</v>
      </c>
      <c r="J35" s="125" t="str">
        <f>VLOOKUP(E35,VIP!$A$2:$O9430,8,FALSE)</f>
        <v>Si</v>
      </c>
      <c r="K35" s="125" t="str">
        <f>VLOOKUP(E35,VIP!$A$2:$O13004,6,0)</f>
        <v>NO</v>
      </c>
      <c r="L35" s="129" t="s">
        <v>2528</v>
      </c>
      <c r="M35" s="93" t="s">
        <v>2465</v>
      </c>
      <c r="N35" s="120" t="s">
        <v>2472</v>
      </c>
      <c r="O35" s="140" t="s">
        <v>2473</v>
      </c>
      <c r="P35" s="124"/>
      <c r="Q35" s="121" t="s">
        <v>2528</v>
      </c>
    </row>
    <row r="36" spans="1:17" s="100" customFormat="1" ht="18" x14ac:dyDescent="0.25">
      <c r="A36" s="125" t="str">
        <f>VLOOKUP(E36,'LISTADO ATM'!$A$2:$C$901,3,0)</f>
        <v>DISTRITO NACIONAL</v>
      </c>
      <c r="B36" s="123">
        <v>335850318</v>
      </c>
      <c r="C36" s="122">
        <v>44298.626423611109</v>
      </c>
      <c r="D36" s="122" t="s">
        <v>2492</v>
      </c>
      <c r="E36" s="125">
        <v>567</v>
      </c>
      <c r="F36" s="140" t="str">
        <f>VLOOKUP(E36,VIP!$A$2:$O12593,2,0)</f>
        <v>DRBR015</v>
      </c>
      <c r="G36" s="125" t="str">
        <f>VLOOKUP(E36,'LISTADO ATM'!$A$2:$B$900,2,0)</f>
        <v xml:space="preserve">ATM Oficina Máximo Gómez </v>
      </c>
      <c r="H36" s="125" t="str">
        <f>VLOOKUP(E36,VIP!$A$2:$O17514,7,FALSE)</f>
        <v>Si</v>
      </c>
      <c r="I36" s="125" t="str">
        <f>VLOOKUP(E36,VIP!$A$2:$O9479,8,FALSE)</f>
        <v>Si</v>
      </c>
      <c r="J36" s="125" t="str">
        <f>VLOOKUP(E36,VIP!$A$2:$O9429,8,FALSE)</f>
        <v>Si</v>
      </c>
      <c r="K36" s="125" t="str">
        <f>VLOOKUP(E36,VIP!$A$2:$O13003,6,0)</f>
        <v>NO</v>
      </c>
      <c r="L36" s="129" t="s">
        <v>2459</v>
      </c>
      <c r="M36" s="93" t="s">
        <v>2465</v>
      </c>
      <c r="N36" s="120" t="s">
        <v>2472</v>
      </c>
      <c r="O36" s="140" t="s">
        <v>2493</v>
      </c>
      <c r="P36" s="124"/>
      <c r="Q36" s="121" t="s">
        <v>2459</v>
      </c>
    </row>
    <row r="37" spans="1:17" s="100" customFormat="1" ht="18" x14ac:dyDescent="0.25">
      <c r="A37" s="125" t="str">
        <f>VLOOKUP(E37,'LISTADO ATM'!$A$2:$C$901,3,0)</f>
        <v>ESTE</v>
      </c>
      <c r="B37" s="123">
        <v>335850338</v>
      </c>
      <c r="C37" s="122">
        <v>44298.634108796294</v>
      </c>
      <c r="D37" s="122" t="s">
        <v>2189</v>
      </c>
      <c r="E37" s="125">
        <v>631</v>
      </c>
      <c r="F37" s="140" t="str">
        <f>VLOOKUP(E37,VIP!$A$2:$O12592,2,0)</f>
        <v>DRBR417</v>
      </c>
      <c r="G37" s="125" t="str">
        <f>VLOOKUP(E37,'LISTADO ATM'!$A$2:$B$900,2,0)</f>
        <v xml:space="preserve">ATM ASOCODEQUI (San Pedro) </v>
      </c>
      <c r="H37" s="125" t="str">
        <f>VLOOKUP(E37,VIP!$A$2:$O17513,7,FALSE)</f>
        <v>Si</v>
      </c>
      <c r="I37" s="125" t="str">
        <f>VLOOKUP(E37,VIP!$A$2:$O9478,8,FALSE)</f>
        <v>Si</v>
      </c>
      <c r="J37" s="125" t="str">
        <f>VLOOKUP(E37,VIP!$A$2:$O9428,8,FALSE)</f>
        <v>Si</v>
      </c>
      <c r="K37" s="125" t="str">
        <f>VLOOKUP(E37,VIP!$A$2:$O13002,6,0)</f>
        <v>NO</v>
      </c>
      <c r="L37" s="129" t="s">
        <v>2228</v>
      </c>
      <c r="M37" s="93" t="s">
        <v>2465</v>
      </c>
      <c r="N37" s="120" t="s">
        <v>2510</v>
      </c>
      <c r="O37" s="140" t="s">
        <v>2474</v>
      </c>
      <c r="P37" s="124"/>
      <c r="Q37" s="121" t="s">
        <v>2228</v>
      </c>
    </row>
    <row r="38" spans="1:17" s="100" customFormat="1" ht="18" x14ac:dyDescent="0.25">
      <c r="A38" s="125" t="str">
        <f>VLOOKUP(E38,'LISTADO ATM'!$A$2:$C$901,3,0)</f>
        <v>NORTE</v>
      </c>
      <c r="B38" s="123">
        <v>335850350</v>
      </c>
      <c r="C38" s="122">
        <v>44298.636990740742</v>
      </c>
      <c r="D38" s="122" t="s">
        <v>2190</v>
      </c>
      <c r="E38" s="125">
        <v>635</v>
      </c>
      <c r="F38" s="140" t="str">
        <f>VLOOKUP(E38,VIP!$A$2:$O12591,2,0)</f>
        <v>DRBR12J</v>
      </c>
      <c r="G38" s="125" t="str">
        <f>VLOOKUP(E38,'LISTADO ATM'!$A$2:$B$900,2,0)</f>
        <v xml:space="preserve">ATM Zona Franca Tamboril </v>
      </c>
      <c r="H38" s="125" t="str">
        <f>VLOOKUP(E38,VIP!$A$2:$O17512,7,FALSE)</f>
        <v>Si</v>
      </c>
      <c r="I38" s="125" t="str">
        <f>VLOOKUP(E38,VIP!$A$2:$O9477,8,FALSE)</f>
        <v>Si</v>
      </c>
      <c r="J38" s="125" t="str">
        <f>VLOOKUP(E38,VIP!$A$2:$O9427,8,FALSE)</f>
        <v>Si</v>
      </c>
      <c r="K38" s="125" t="str">
        <f>VLOOKUP(E38,VIP!$A$2:$O13001,6,0)</f>
        <v>NO</v>
      </c>
      <c r="L38" s="129" t="s">
        <v>2228</v>
      </c>
      <c r="M38" s="93" t="s">
        <v>2465</v>
      </c>
      <c r="N38" s="120" t="s">
        <v>2472</v>
      </c>
      <c r="O38" s="140" t="s">
        <v>2502</v>
      </c>
      <c r="P38" s="124"/>
      <c r="Q38" s="121" t="s">
        <v>2228</v>
      </c>
    </row>
    <row r="39" spans="1:17" s="100" customFormat="1" ht="18" x14ac:dyDescent="0.25">
      <c r="A39" s="125" t="str">
        <f>VLOOKUP(E39,'LISTADO ATM'!$A$2:$C$901,3,0)</f>
        <v>DISTRITO NACIONAL</v>
      </c>
      <c r="B39" s="123">
        <v>335850390</v>
      </c>
      <c r="C39" s="122">
        <v>44298.646597222221</v>
      </c>
      <c r="D39" s="122" t="s">
        <v>2189</v>
      </c>
      <c r="E39" s="125">
        <v>240</v>
      </c>
      <c r="F39" s="140" t="str">
        <f>VLOOKUP(E39,VIP!$A$2:$O12590,2,0)</f>
        <v>DRBR24D</v>
      </c>
      <c r="G39" s="125" t="str">
        <f>VLOOKUP(E39,'LISTADO ATM'!$A$2:$B$900,2,0)</f>
        <v xml:space="preserve">ATM Oficina Carrefour I </v>
      </c>
      <c r="H39" s="125" t="str">
        <f>VLOOKUP(E39,VIP!$A$2:$O17511,7,FALSE)</f>
        <v>Si</v>
      </c>
      <c r="I39" s="125" t="str">
        <f>VLOOKUP(E39,VIP!$A$2:$O9476,8,FALSE)</f>
        <v>Si</v>
      </c>
      <c r="J39" s="125" t="str">
        <f>VLOOKUP(E39,VIP!$A$2:$O9426,8,FALSE)</f>
        <v>Si</v>
      </c>
      <c r="K39" s="125" t="str">
        <f>VLOOKUP(E39,VIP!$A$2:$O13000,6,0)</f>
        <v>SI</v>
      </c>
      <c r="L39" s="129" t="s">
        <v>2228</v>
      </c>
      <c r="M39" s="93" t="s">
        <v>2465</v>
      </c>
      <c r="N39" s="120" t="s">
        <v>2472</v>
      </c>
      <c r="O39" s="140" t="s">
        <v>2474</v>
      </c>
      <c r="P39" s="124"/>
      <c r="Q39" s="121" t="s">
        <v>2228</v>
      </c>
    </row>
    <row r="40" spans="1:17" s="100" customFormat="1" ht="18" x14ac:dyDescent="0.25">
      <c r="A40" s="125" t="str">
        <f>VLOOKUP(E40,'LISTADO ATM'!$A$2:$C$901,3,0)</f>
        <v>NORTE</v>
      </c>
      <c r="B40" s="123">
        <v>335850392</v>
      </c>
      <c r="C40" s="122">
        <v>44298.648217592592</v>
      </c>
      <c r="D40" s="122" t="s">
        <v>2190</v>
      </c>
      <c r="E40" s="125">
        <v>253</v>
      </c>
      <c r="F40" s="140" t="str">
        <f>VLOOKUP(E40,VIP!$A$2:$O12589,2,0)</f>
        <v>DRBR253</v>
      </c>
      <c r="G40" s="125" t="str">
        <f>VLOOKUP(E40,'LISTADO ATM'!$A$2:$B$900,2,0)</f>
        <v xml:space="preserve">ATM Centro Cuesta Nacional (Santiago) </v>
      </c>
      <c r="H40" s="125" t="str">
        <f>VLOOKUP(E40,VIP!$A$2:$O17510,7,FALSE)</f>
        <v>Si</v>
      </c>
      <c r="I40" s="125" t="str">
        <f>VLOOKUP(E40,VIP!$A$2:$O9475,8,FALSE)</f>
        <v>Si</v>
      </c>
      <c r="J40" s="125" t="str">
        <f>VLOOKUP(E40,VIP!$A$2:$O9425,8,FALSE)</f>
        <v>Si</v>
      </c>
      <c r="K40" s="125" t="str">
        <f>VLOOKUP(E40,VIP!$A$2:$O12999,6,0)</f>
        <v>NO</v>
      </c>
      <c r="L40" s="129" t="s">
        <v>2228</v>
      </c>
      <c r="M40" s="93" t="s">
        <v>2465</v>
      </c>
      <c r="N40" s="120" t="s">
        <v>2472</v>
      </c>
      <c r="O40" s="140" t="s">
        <v>2502</v>
      </c>
      <c r="P40" s="124"/>
      <c r="Q40" s="121" t="s">
        <v>2228</v>
      </c>
    </row>
    <row r="41" spans="1:17" s="100" customFormat="1" ht="18" x14ac:dyDescent="0.25">
      <c r="A41" s="125" t="str">
        <f>VLOOKUP(E41,'LISTADO ATM'!$A$2:$C$901,3,0)</f>
        <v>DISTRITO NACIONAL</v>
      </c>
      <c r="B41" s="123">
        <v>335850401</v>
      </c>
      <c r="C41" s="122">
        <v>44298.650254629632</v>
      </c>
      <c r="D41" s="122" t="s">
        <v>2189</v>
      </c>
      <c r="E41" s="125">
        <v>244</v>
      </c>
      <c r="F41" s="140" t="str">
        <f>VLOOKUP(E41,VIP!$A$2:$O12588,2,0)</f>
        <v>DRBR244</v>
      </c>
      <c r="G41" s="125" t="str">
        <f>VLOOKUP(E41,'LISTADO ATM'!$A$2:$B$900,2,0)</f>
        <v xml:space="preserve">ATM Ministerio de Hacienda (antiguo Finanzas) </v>
      </c>
      <c r="H41" s="125" t="str">
        <f>VLOOKUP(E41,VIP!$A$2:$O17509,7,FALSE)</f>
        <v>Si</v>
      </c>
      <c r="I41" s="125" t="str">
        <f>VLOOKUP(E41,VIP!$A$2:$O9474,8,FALSE)</f>
        <v>Si</v>
      </c>
      <c r="J41" s="125" t="str">
        <f>VLOOKUP(E41,VIP!$A$2:$O9424,8,FALSE)</f>
        <v>Si</v>
      </c>
      <c r="K41" s="125" t="str">
        <f>VLOOKUP(E41,VIP!$A$2:$O12998,6,0)</f>
        <v>NO</v>
      </c>
      <c r="L41" s="129" t="s">
        <v>2228</v>
      </c>
      <c r="M41" s="93" t="s">
        <v>2465</v>
      </c>
      <c r="N41" s="120" t="s">
        <v>2472</v>
      </c>
      <c r="O41" s="140" t="s">
        <v>2474</v>
      </c>
      <c r="P41" s="124"/>
      <c r="Q41" s="121" t="s">
        <v>2228</v>
      </c>
    </row>
    <row r="42" spans="1:17" s="100" customFormat="1" ht="18" x14ac:dyDescent="0.25">
      <c r="A42" s="125" t="str">
        <f>VLOOKUP(E42,'LISTADO ATM'!$A$2:$C$901,3,0)</f>
        <v>DISTRITO NACIONAL</v>
      </c>
      <c r="B42" s="123">
        <v>335850412</v>
      </c>
      <c r="C42" s="122">
        <v>44298.654826388891</v>
      </c>
      <c r="D42" s="122" t="s">
        <v>2189</v>
      </c>
      <c r="E42" s="125">
        <v>623</v>
      </c>
      <c r="F42" s="140" t="str">
        <f>VLOOKUP(E42,VIP!$A$2:$O12587,2,0)</f>
        <v>DRBR623</v>
      </c>
      <c r="G42" s="125" t="str">
        <f>VLOOKUP(E42,'LISTADO ATM'!$A$2:$B$900,2,0)</f>
        <v xml:space="preserve">ATM Operaciones Especiales (Manoguayabo) </v>
      </c>
      <c r="H42" s="125" t="str">
        <f>VLOOKUP(E42,VIP!$A$2:$O17508,7,FALSE)</f>
        <v>Si</v>
      </c>
      <c r="I42" s="125" t="str">
        <f>VLOOKUP(E42,VIP!$A$2:$O9473,8,FALSE)</f>
        <v>Si</v>
      </c>
      <c r="J42" s="125" t="str">
        <f>VLOOKUP(E42,VIP!$A$2:$O9423,8,FALSE)</f>
        <v>Si</v>
      </c>
      <c r="K42" s="125" t="str">
        <f>VLOOKUP(E42,VIP!$A$2:$O12997,6,0)</f>
        <v>No</v>
      </c>
      <c r="L42" s="129" t="s">
        <v>2228</v>
      </c>
      <c r="M42" s="93" t="s">
        <v>2465</v>
      </c>
      <c r="N42" s="120" t="s">
        <v>2472</v>
      </c>
      <c r="O42" s="140" t="s">
        <v>2474</v>
      </c>
      <c r="P42" s="124"/>
      <c r="Q42" s="121" t="s">
        <v>2228</v>
      </c>
    </row>
    <row r="43" spans="1:17" s="100" customFormat="1" ht="18" x14ac:dyDescent="0.25">
      <c r="A43" s="125" t="str">
        <f>VLOOKUP(E43,'LISTADO ATM'!$A$2:$C$901,3,0)</f>
        <v>DISTRITO NACIONAL</v>
      </c>
      <c r="B43" s="123">
        <v>335850424</v>
      </c>
      <c r="C43" s="122">
        <v>44298.658668981479</v>
      </c>
      <c r="D43" s="122" t="s">
        <v>2189</v>
      </c>
      <c r="E43" s="125">
        <v>243</v>
      </c>
      <c r="F43" s="140" t="str">
        <f>VLOOKUP(E43,VIP!$A$2:$O12586,2,0)</f>
        <v>DRBR243</v>
      </c>
      <c r="G43" s="125" t="str">
        <f>VLOOKUP(E43,'LISTADO ATM'!$A$2:$B$900,2,0)</f>
        <v xml:space="preserve">ATM Autoservicio Plaza Central  </v>
      </c>
      <c r="H43" s="125" t="str">
        <f>VLOOKUP(E43,VIP!$A$2:$O17507,7,FALSE)</f>
        <v>Si</v>
      </c>
      <c r="I43" s="125" t="str">
        <f>VLOOKUP(E43,VIP!$A$2:$O9472,8,FALSE)</f>
        <v>Si</v>
      </c>
      <c r="J43" s="125" t="str">
        <f>VLOOKUP(E43,VIP!$A$2:$O9422,8,FALSE)</f>
        <v>Si</v>
      </c>
      <c r="K43" s="125" t="str">
        <f>VLOOKUP(E43,VIP!$A$2:$O12996,6,0)</f>
        <v>SI</v>
      </c>
      <c r="L43" s="129" t="s">
        <v>2228</v>
      </c>
      <c r="M43" s="93" t="s">
        <v>2465</v>
      </c>
      <c r="N43" s="120" t="s">
        <v>2472</v>
      </c>
      <c r="O43" s="140" t="s">
        <v>2474</v>
      </c>
      <c r="P43" s="124"/>
      <c r="Q43" s="121" t="s">
        <v>2228</v>
      </c>
    </row>
    <row r="44" spans="1:17" s="100" customFormat="1" ht="18" x14ac:dyDescent="0.25">
      <c r="A44" s="125" t="str">
        <f>VLOOKUP(E44,'LISTADO ATM'!$A$2:$C$901,3,0)</f>
        <v>DISTRITO NACIONAL</v>
      </c>
      <c r="B44" s="123">
        <v>335850477</v>
      </c>
      <c r="C44" s="122">
        <v>44298.669479166667</v>
      </c>
      <c r="D44" s="122" t="s">
        <v>2189</v>
      </c>
      <c r="E44" s="125">
        <v>355</v>
      </c>
      <c r="F44" s="140" t="str">
        <f>VLOOKUP(E44,VIP!$A$2:$O12596,2,0)</f>
        <v>DRBR355</v>
      </c>
      <c r="G44" s="125" t="str">
        <f>VLOOKUP(E44,'LISTADO ATM'!$A$2:$B$900,2,0)</f>
        <v xml:space="preserve">ATM UNP Metro II </v>
      </c>
      <c r="H44" s="125" t="str">
        <f>VLOOKUP(E44,VIP!$A$2:$O17517,7,FALSE)</f>
        <v>Si</v>
      </c>
      <c r="I44" s="125" t="str">
        <f>VLOOKUP(E44,VIP!$A$2:$O9482,8,FALSE)</f>
        <v>Si</v>
      </c>
      <c r="J44" s="125" t="str">
        <f>VLOOKUP(E44,VIP!$A$2:$O9432,8,FALSE)</f>
        <v>Si</v>
      </c>
      <c r="K44" s="125" t="str">
        <f>VLOOKUP(E44,VIP!$A$2:$O13006,6,0)</f>
        <v>SI</v>
      </c>
      <c r="L44" s="129" t="s">
        <v>2488</v>
      </c>
      <c r="M44" s="93" t="s">
        <v>2465</v>
      </c>
      <c r="N44" s="120" t="s">
        <v>2472</v>
      </c>
      <c r="O44" s="140" t="s">
        <v>2474</v>
      </c>
      <c r="P44" s="124"/>
      <c r="Q44" s="121" t="s">
        <v>2488</v>
      </c>
    </row>
    <row r="45" spans="1:17" s="100" customFormat="1" ht="18" x14ac:dyDescent="0.25">
      <c r="A45" s="125" t="str">
        <f>VLOOKUP(E45,'LISTADO ATM'!$A$2:$C$901,3,0)</f>
        <v>NORTE</v>
      </c>
      <c r="B45" s="123">
        <v>335850527</v>
      </c>
      <c r="C45" s="122">
        <v>44298.690613425926</v>
      </c>
      <c r="D45" s="122" t="s">
        <v>2530</v>
      </c>
      <c r="E45" s="125">
        <v>261</v>
      </c>
      <c r="F45" s="140" t="str">
        <f>VLOOKUP(E45,VIP!$A$2:$O12595,2,0)</f>
        <v>DRBR261</v>
      </c>
      <c r="G45" s="125" t="str">
        <f>VLOOKUP(E45,'LISTADO ATM'!$A$2:$B$900,2,0)</f>
        <v xml:space="preserve">ATM UNP Aeropuerto Cibao (Santiago) </v>
      </c>
      <c r="H45" s="125" t="str">
        <f>VLOOKUP(E45,VIP!$A$2:$O17516,7,FALSE)</f>
        <v>Si</v>
      </c>
      <c r="I45" s="125" t="str">
        <f>VLOOKUP(E45,VIP!$A$2:$O9481,8,FALSE)</f>
        <v>Si</v>
      </c>
      <c r="J45" s="125" t="str">
        <f>VLOOKUP(E45,VIP!$A$2:$O9431,8,FALSE)</f>
        <v>Si</v>
      </c>
      <c r="K45" s="125" t="str">
        <f>VLOOKUP(E45,VIP!$A$2:$O13005,6,0)</f>
        <v>NO</v>
      </c>
      <c r="L45" s="129" t="s">
        <v>2428</v>
      </c>
      <c r="M45" s="93" t="s">
        <v>2465</v>
      </c>
      <c r="N45" s="120" t="s">
        <v>2472</v>
      </c>
      <c r="O45" s="140" t="s">
        <v>2531</v>
      </c>
      <c r="P45" s="124"/>
      <c r="Q45" s="121" t="s">
        <v>2428</v>
      </c>
    </row>
    <row r="46" spans="1:17" s="100" customFormat="1" ht="18" x14ac:dyDescent="0.25">
      <c r="A46" s="125" t="str">
        <f>VLOOKUP(E46,'LISTADO ATM'!$A$2:$C$901,3,0)</f>
        <v>ESTE</v>
      </c>
      <c r="B46" s="123">
        <v>335850580</v>
      </c>
      <c r="C46" s="122">
        <v>44298.70003472222</v>
      </c>
      <c r="D46" s="122" t="s">
        <v>2468</v>
      </c>
      <c r="E46" s="125">
        <v>211</v>
      </c>
      <c r="F46" s="141" t="str">
        <f>VLOOKUP(E46,VIP!$A$2:$O12594,2,0)</f>
        <v>DRBR211</v>
      </c>
      <c r="G46" s="125" t="str">
        <f>VLOOKUP(E46,'LISTADO ATM'!$A$2:$B$900,2,0)</f>
        <v xml:space="preserve">ATM Oficina La Romana I </v>
      </c>
      <c r="H46" s="125" t="str">
        <f>VLOOKUP(E46,VIP!$A$2:$O17515,7,FALSE)</f>
        <v>Si</v>
      </c>
      <c r="I46" s="125" t="str">
        <f>VLOOKUP(E46,VIP!$A$2:$O9480,8,FALSE)</f>
        <v>Si</v>
      </c>
      <c r="J46" s="125" t="str">
        <f>VLOOKUP(E46,VIP!$A$2:$O9430,8,FALSE)</f>
        <v>Si</v>
      </c>
      <c r="K46" s="125" t="str">
        <f>VLOOKUP(E46,VIP!$A$2:$O13004,6,0)</f>
        <v>NO</v>
      </c>
      <c r="L46" s="129" t="s">
        <v>2428</v>
      </c>
      <c r="M46" s="93" t="s">
        <v>2465</v>
      </c>
      <c r="N46" s="120" t="s">
        <v>2472</v>
      </c>
      <c r="O46" s="141" t="s">
        <v>2473</v>
      </c>
      <c r="P46" s="124"/>
      <c r="Q46" s="121" t="s">
        <v>2428</v>
      </c>
    </row>
    <row r="47" spans="1:17" s="100" customFormat="1" ht="18" x14ac:dyDescent="0.25">
      <c r="A47" s="125" t="str">
        <f>VLOOKUP(E47,'LISTADO ATM'!$A$2:$C$901,3,0)</f>
        <v>DISTRITO NACIONAL</v>
      </c>
      <c r="B47" s="123">
        <v>335850629</v>
      </c>
      <c r="C47" s="122">
        <v>44298.713877314818</v>
      </c>
      <c r="D47" s="122" t="s">
        <v>2468</v>
      </c>
      <c r="E47" s="125">
        <v>658</v>
      </c>
      <c r="F47" s="141" t="str">
        <f>VLOOKUP(E47,VIP!$A$2:$O12593,2,0)</f>
        <v>DRBR658</v>
      </c>
      <c r="G47" s="125" t="str">
        <f>VLOOKUP(E47,'LISTADO ATM'!$A$2:$B$900,2,0)</f>
        <v>ATM Cámara de Cuentas</v>
      </c>
      <c r="H47" s="125" t="str">
        <f>VLOOKUP(E47,VIP!$A$2:$O17514,7,FALSE)</f>
        <v>Si</v>
      </c>
      <c r="I47" s="125" t="str">
        <f>VLOOKUP(E47,VIP!$A$2:$O9479,8,FALSE)</f>
        <v>Si</v>
      </c>
      <c r="J47" s="125" t="str">
        <f>VLOOKUP(E47,VIP!$A$2:$O9429,8,FALSE)</f>
        <v>Si</v>
      </c>
      <c r="K47" s="125" t="str">
        <f>VLOOKUP(E47,VIP!$A$2:$O13003,6,0)</f>
        <v>NO</v>
      </c>
      <c r="L47" s="129" t="s">
        <v>2428</v>
      </c>
      <c r="M47" s="93" t="s">
        <v>2465</v>
      </c>
      <c r="N47" s="120" t="s">
        <v>2472</v>
      </c>
      <c r="O47" s="141" t="s">
        <v>2473</v>
      </c>
      <c r="P47" s="124"/>
      <c r="Q47" s="121" t="s">
        <v>2428</v>
      </c>
    </row>
    <row r="48" spans="1:17" s="100" customFormat="1" ht="18" x14ac:dyDescent="0.25">
      <c r="A48" s="125" t="str">
        <f>VLOOKUP(E48,'LISTADO ATM'!$A$2:$C$901,3,0)</f>
        <v>NORTE</v>
      </c>
      <c r="B48" s="123">
        <v>335850676</v>
      </c>
      <c r="C48" s="122">
        <v>44298.740949074076</v>
      </c>
      <c r="D48" s="122" t="s">
        <v>2492</v>
      </c>
      <c r="E48" s="125">
        <v>756</v>
      </c>
      <c r="F48" s="141" t="str">
        <f>VLOOKUP(E48,VIP!$A$2:$O12592,2,0)</f>
        <v>DRBR756</v>
      </c>
      <c r="G48" s="125" t="str">
        <f>VLOOKUP(E48,'LISTADO ATM'!$A$2:$B$900,2,0)</f>
        <v xml:space="preserve">ATM UNP Villa La Mata (Cotuí) </v>
      </c>
      <c r="H48" s="125" t="str">
        <f>VLOOKUP(E48,VIP!$A$2:$O17513,7,FALSE)</f>
        <v>Si</v>
      </c>
      <c r="I48" s="125" t="str">
        <f>VLOOKUP(E48,VIP!$A$2:$O9478,8,FALSE)</f>
        <v>Si</v>
      </c>
      <c r="J48" s="125" t="str">
        <f>VLOOKUP(E48,VIP!$A$2:$O9428,8,FALSE)</f>
        <v>Si</v>
      </c>
      <c r="K48" s="125" t="str">
        <f>VLOOKUP(E48,VIP!$A$2:$O13002,6,0)</f>
        <v>NO</v>
      </c>
      <c r="L48" s="129" t="s">
        <v>2459</v>
      </c>
      <c r="M48" s="93" t="s">
        <v>2465</v>
      </c>
      <c r="N48" s="120" t="s">
        <v>2472</v>
      </c>
      <c r="O48" s="141" t="s">
        <v>2493</v>
      </c>
      <c r="P48" s="124"/>
      <c r="Q48" s="121" t="s">
        <v>2459</v>
      </c>
    </row>
    <row r="49" spans="1:17" s="100" customFormat="1" ht="18" x14ac:dyDescent="0.25">
      <c r="A49" s="125" t="str">
        <f>VLOOKUP(E49,'LISTADO ATM'!$A$2:$C$901,3,0)</f>
        <v>DISTRITO NACIONAL</v>
      </c>
      <c r="B49" s="123">
        <v>335850683</v>
      </c>
      <c r="C49" s="122">
        <v>44298.744050925925</v>
      </c>
      <c r="D49" s="122" t="s">
        <v>2468</v>
      </c>
      <c r="E49" s="125">
        <v>958</v>
      </c>
      <c r="F49" s="141" t="str">
        <f>VLOOKUP(E49,VIP!$A$2:$O12591,2,0)</f>
        <v>DRBR958</v>
      </c>
      <c r="G49" s="125" t="str">
        <f>VLOOKUP(E49,'LISTADO ATM'!$A$2:$B$900,2,0)</f>
        <v xml:space="preserve">ATM Olé Aut. San Isidro </v>
      </c>
      <c r="H49" s="125" t="str">
        <f>VLOOKUP(E49,VIP!$A$2:$O17512,7,FALSE)</f>
        <v>Si</v>
      </c>
      <c r="I49" s="125" t="str">
        <f>VLOOKUP(E49,VIP!$A$2:$O9477,8,FALSE)</f>
        <v>Si</v>
      </c>
      <c r="J49" s="125" t="str">
        <f>VLOOKUP(E49,VIP!$A$2:$O9427,8,FALSE)</f>
        <v>Si</v>
      </c>
      <c r="K49" s="125" t="str">
        <f>VLOOKUP(E49,VIP!$A$2:$O13001,6,0)</f>
        <v>NO</v>
      </c>
      <c r="L49" s="129" t="s">
        <v>2428</v>
      </c>
      <c r="M49" s="93" t="s">
        <v>2465</v>
      </c>
      <c r="N49" s="120" t="s">
        <v>2472</v>
      </c>
      <c r="O49" s="141" t="s">
        <v>2473</v>
      </c>
      <c r="P49" s="124"/>
      <c r="Q49" s="121" t="s">
        <v>2428</v>
      </c>
    </row>
    <row r="50" spans="1:17" s="100" customFormat="1" ht="18" x14ac:dyDescent="0.25">
      <c r="A50" s="125" t="str">
        <f>VLOOKUP(E50,'LISTADO ATM'!$A$2:$C$901,3,0)</f>
        <v>ESTE</v>
      </c>
      <c r="B50" s="123">
        <v>335850704</v>
      </c>
      <c r="C50" s="122">
        <v>44298.767928240741</v>
      </c>
      <c r="D50" s="122" t="s">
        <v>2468</v>
      </c>
      <c r="E50" s="125">
        <v>843</v>
      </c>
      <c r="F50" s="141" t="str">
        <f>VLOOKUP(E50,VIP!$A$2:$O12590,2,0)</f>
        <v>DRBR843</v>
      </c>
      <c r="G50" s="125" t="str">
        <f>VLOOKUP(E50,'LISTADO ATM'!$A$2:$B$900,2,0)</f>
        <v xml:space="preserve">ATM Oficina Romana Centro </v>
      </c>
      <c r="H50" s="125" t="str">
        <f>VLOOKUP(E50,VIP!$A$2:$O17511,7,FALSE)</f>
        <v>Si</v>
      </c>
      <c r="I50" s="125" t="str">
        <f>VLOOKUP(E50,VIP!$A$2:$O9476,8,FALSE)</f>
        <v>Si</v>
      </c>
      <c r="J50" s="125" t="str">
        <f>VLOOKUP(E50,VIP!$A$2:$O9426,8,FALSE)</f>
        <v>Si</v>
      </c>
      <c r="K50" s="125" t="str">
        <f>VLOOKUP(E50,VIP!$A$2:$O13000,6,0)</f>
        <v>NO</v>
      </c>
      <c r="L50" s="129" t="s">
        <v>2428</v>
      </c>
      <c r="M50" s="93" t="s">
        <v>2465</v>
      </c>
      <c r="N50" s="120" t="s">
        <v>2472</v>
      </c>
      <c r="O50" s="141" t="s">
        <v>2473</v>
      </c>
      <c r="P50" s="124"/>
      <c r="Q50" s="121" t="s">
        <v>2428</v>
      </c>
    </row>
    <row r="51" spans="1:17" s="100" customFormat="1" ht="18" x14ac:dyDescent="0.25">
      <c r="A51" s="125" t="str">
        <f>VLOOKUP(E51,'LISTADO ATM'!$A$2:$C$901,3,0)</f>
        <v>DISTRITO NACIONAL</v>
      </c>
      <c r="B51" s="123">
        <v>335850706</v>
      </c>
      <c r="C51" s="122">
        <v>44298.770624999997</v>
      </c>
      <c r="D51" s="122" t="s">
        <v>2189</v>
      </c>
      <c r="E51" s="125">
        <v>686</v>
      </c>
      <c r="F51" s="141" t="str">
        <f>VLOOKUP(E51,VIP!$A$2:$O12589,2,0)</f>
        <v>DRBR686</v>
      </c>
      <c r="G51" s="125" t="str">
        <f>VLOOKUP(E51,'LISTADO ATM'!$A$2:$B$900,2,0)</f>
        <v>ATM Autoservicio Oficina Máximo Gómez</v>
      </c>
      <c r="H51" s="125" t="str">
        <f>VLOOKUP(E51,VIP!$A$2:$O17510,7,FALSE)</f>
        <v>Si</v>
      </c>
      <c r="I51" s="125" t="str">
        <f>VLOOKUP(E51,VIP!$A$2:$O9475,8,FALSE)</f>
        <v>Si</v>
      </c>
      <c r="J51" s="125" t="str">
        <f>VLOOKUP(E51,VIP!$A$2:$O9425,8,FALSE)</f>
        <v>Si</v>
      </c>
      <c r="K51" s="125" t="str">
        <f>VLOOKUP(E51,VIP!$A$2:$O12999,6,0)</f>
        <v>NO</v>
      </c>
      <c r="L51" s="129" t="s">
        <v>2228</v>
      </c>
      <c r="M51" s="93" t="s">
        <v>2465</v>
      </c>
      <c r="N51" s="120" t="s">
        <v>2472</v>
      </c>
      <c r="O51" s="141" t="s">
        <v>2474</v>
      </c>
      <c r="P51" s="124"/>
      <c r="Q51" s="121" t="s">
        <v>2228</v>
      </c>
    </row>
    <row r="52" spans="1:17" s="100" customFormat="1" ht="18" x14ac:dyDescent="0.25">
      <c r="A52" s="125" t="str">
        <f>VLOOKUP(E52,'LISTADO ATM'!$A$2:$C$901,3,0)</f>
        <v>NORTE</v>
      </c>
      <c r="B52" s="123">
        <v>335850707</v>
      </c>
      <c r="C52" s="122">
        <v>44298.771932870368</v>
      </c>
      <c r="D52" s="122" t="s">
        <v>2189</v>
      </c>
      <c r="E52" s="125">
        <v>987</v>
      </c>
      <c r="F52" s="141" t="str">
        <f>VLOOKUP(E52,VIP!$A$2:$O12588,2,0)</f>
        <v>DRBR987</v>
      </c>
      <c r="G52" s="125" t="str">
        <f>VLOOKUP(E52,'LISTADO ATM'!$A$2:$B$900,2,0)</f>
        <v xml:space="preserve">ATM S/M Jumbo (Moca) </v>
      </c>
      <c r="H52" s="125" t="str">
        <f>VLOOKUP(E52,VIP!$A$2:$O17509,7,FALSE)</f>
        <v>Si</v>
      </c>
      <c r="I52" s="125" t="str">
        <f>VLOOKUP(E52,VIP!$A$2:$O9474,8,FALSE)</f>
        <v>Si</v>
      </c>
      <c r="J52" s="125" t="str">
        <f>VLOOKUP(E52,VIP!$A$2:$O9424,8,FALSE)</f>
        <v>Si</v>
      </c>
      <c r="K52" s="125" t="str">
        <f>VLOOKUP(E52,VIP!$A$2:$O12998,6,0)</f>
        <v>NO</v>
      </c>
      <c r="L52" s="129" t="s">
        <v>2228</v>
      </c>
      <c r="M52" s="93" t="s">
        <v>2465</v>
      </c>
      <c r="N52" s="120" t="s">
        <v>2472</v>
      </c>
      <c r="O52" s="141" t="s">
        <v>2474</v>
      </c>
      <c r="P52" s="124"/>
      <c r="Q52" s="121" t="s">
        <v>2228</v>
      </c>
    </row>
    <row r="53" spans="1:17" s="100" customFormat="1" ht="18" x14ac:dyDescent="0.25">
      <c r="A53" s="125" t="str">
        <f>VLOOKUP(E53,'LISTADO ATM'!$A$2:$C$901,3,0)</f>
        <v>DISTRITO NACIONAL</v>
      </c>
      <c r="B53" s="123">
        <v>335850709</v>
      </c>
      <c r="C53" s="122">
        <v>44298.773425925923</v>
      </c>
      <c r="D53" s="122" t="s">
        <v>2189</v>
      </c>
      <c r="E53" s="125">
        <v>160</v>
      </c>
      <c r="F53" s="141" t="str">
        <f>VLOOKUP(E53,VIP!$A$2:$O12587,2,0)</f>
        <v>DRBR160</v>
      </c>
      <c r="G53" s="125" t="str">
        <f>VLOOKUP(E53,'LISTADO ATM'!$A$2:$B$900,2,0)</f>
        <v xml:space="preserve">ATM Oficina Herrera </v>
      </c>
      <c r="H53" s="125" t="str">
        <f>VLOOKUP(E53,VIP!$A$2:$O17508,7,FALSE)</f>
        <v>Si</v>
      </c>
      <c r="I53" s="125" t="str">
        <f>VLOOKUP(E53,VIP!$A$2:$O9473,8,FALSE)</f>
        <v>Si</v>
      </c>
      <c r="J53" s="125" t="str">
        <f>VLOOKUP(E53,VIP!$A$2:$O9423,8,FALSE)</f>
        <v>Si</v>
      </c>
      <c r="K53" s="125" t="str">
        <f>VLOOKUP(E53,VIP!$A$2:$O12997,6,0)</f>
        <v>NO</v>
      </c>
      <c r="L53" s="129" t="s">
        <v>2228</v>
      </c>
      <c r="M53" s="93" t="s">
        <v>2465</v>
      </c>
      <c r="N53" s="120" t="s">
        <v>2472</v>
      </c>
      <c r="O53" s="141" t="s">
        <v>2474</v>
      </c>
      <c r="P53" s="124"/>
      <c r="Q53" s="121" t="s">
        <v>2228</v>
      </c>
    </row>
    <row r="54" spans="1:17" s="100" customFormat="1" ht="18" x14ac:dyDescent="0.25">
      <c r="A54" s="125" t="str">
        <f>VLOOKUP(E54,'LISTADO ATM'!$A$2:$C$901,3,0)</f>
        <v>NORTE</v>
      </c>
      <c r="B54" s="123">
        <v>335850722</v>
      </c>
      <c r="C54" s="122">
        <v>44298.796053240738</v>
      </c>
      <c r="D54" s="122" t="s">
        <v>2189</v>
      </c>
      <c r="E54" s="125">
        <v>74</v>
      </c>
      <c r="F54" s="141" t="str">
        <f>VLOOKUP(E54,VIP!$A$2:$O12605,2,0)</f>
        <v>DRBR074</v>
      </c>
      <c r="G54" s="125" t="str">
        <f>VLOOKUP(E54,'LISTADO ATM'!$A$2:$B$900,2,0)</f>
        <v xml:space="preserve">ATM Oficina Sosúa </v>
      </c>
      <c r="H54" s="125" t="str">
        <f>VLOOKUP(E54,VIP!$A$2:$O17526,7,FALSE)</f>
        <v>Si</v>
      </c>
      <c r="I54" s="125" t="str">
        <f>VLOOKUP(E54,VIP!$A$2:$O9491,8,FALSE)</f>
        <v>Si</v>
      </c>
      <c r="J54" s="125" t="str">
        <f>VLOOKUP(E54,VIP!$A$2:$O9441,8,FALSE)</f>
        <v>Si</v>
      </c>
      <c r="K54" s="125" t="str">
        <f>VLOOKUP(E54,VIP!$A$2:$O13015,6,0)</f>
        <v>NO</v>
      </c>
      <c r="L54" s="129" t="s">
        <v>2228</v>
      </c>
      <c r="M54" s="93" t="s">
        <v>2465</v>
      </c>
      <c r="N54" s="120" t="s">
        <v>2472</v>
      </c>
      <c r="O54" s="141" t="s">
        <v>2474</v>
      </c>
      <c r="P54" s="124"/>
      <c r="Q54" s="121" t="s">
        <v>2228</v>
      </c>
    </row>
    <row r="55" spans="1:17" s="100" customFormat="1" ht="18" x14ac:dyDescent="0.25">
      <c r="A55" s="125" t="str">
        <f>VLOOKUP(E55,'LISTADO ATM'!$A$2:$C$901,3,0)</f>
        <v>NORTE</v>
      </c>
      <c r="B55" s="123">
        <v>335850723</v>
      </c>
      <c r="C55" s="122">
        <v>44298.796805555554</v>
      </c>
      <c r="D55" s="122" t="s">
        <v>2189</v>
      </c>
      <c r="E55" s="125">
        <v>105</v>
      </c>
      <c r="F55" s="141" t="str">
        <f>VLOOKUP(E55,VIP!$A$2:$O12604,2,0)</f>
        <v>DRBR105</v>
      </c>
      <c r="G55" s="125" t="str">
        <f>VLOOKUP(E55,'LISTADO ATM'!$A$2:$B$900,2,0)</f>
        <v xml:space="preserve">ATM Autobanco Estancia Nueva (Moca) </v>
      </c>
      <c r="H55" s="125" t="str">
        <f>VLOOKUP(E55,VIP!$A$2:$O17525,7,FALSE)</f>
        <v>Si</v>
      </c>
      <c r="I55" s="125" t="str">
        <f>VLOOKUP(E55,VIP!$A$2:$O9490,8,FALSE)</f>
        <v>Si</v>
      </c>
      <c r="J55" s="125" t="str">
        <f>VLOOKUP(E55,VIP!$A$2:$O9440,8,FALSE)</f>
        <v>Si</v>
      </c>
      <c r="K55" s="125" t="str">
        <f>VLOOKUP(E55,VIP!$A$2:$O13014,6,0)</f>
        <v>NO</v>
      </c>
      <c r="L55" s="129" t="s">
        <v>2228</v>
      </c>
      <c r="M55" s="93" t="s">
        <v>2465</v>
      </c>
      <c r="N55" s="120" t="s">
        <v>2472</v>
      </c>
      <c r="O55" s="141" t="s">
        <v>2474</v>
      </c>
      <c r="P55" s="124"/>
      <c r="Q55" s="121" t="s">
        <v>2228</v>
      </c>
    </row>
    <row r="56" spans="1:17" s="100" customFormat="1" ht="18" x14ac:dyDescent="0.25">
      <c r="A56" s="125" t="str">
        <f>VLOOKUP(E56,'LISTADO ATM'!$A$2:$C$901,3,0)</f>
        <v>ESTE</v>
      </c>
      <c r="B56" s="123">
        <v>335850724</v>
      </c>
      <c r="C56" s="122">
        <v>44298.79896990741</v>
      </c>
      <c r="D56" s="122" t="s">
        <v>2189</v>
      </c>
      <c r="E56" s="125">
        <v>222</v>
      </c>
      <c r="F56" s="141" t="str">
        <f>VLOOKUP(E56,VIP!$A$2:$O12603,2,0)</f>
        <v>DRBR222</v>
      </c>
      <c r="G56" s="125" t="str">
        <f>VLOOKUP(E56,'LISTADO ATM'!$A$2:$B$900,2,0)</f>
        <v xml:space="preserve">ATM UNP Dominicus (La Romana) </v>
      </c>
      <c r="H56" s="125" t="str">
        <f>VLOOKUP(E56,VIP!$A$2:$O17524,7,FALSE)</f>
        <v>Si</v>
      </c>
      <c r="I56" s="125" t="str">
        <f>VLOOKUP(E56,VIP!$A$2:$O9489,8,FALSE)</f>
        <v>Si</v>
      </c>
      <c r="J56" s="125" t="str">
        <f>VLOOKUP(E56,VIP!$A$2:$O9439,8,FALSE)</f>
        <v>Si</v>
      </c>
      <c r="K56" s="125" t="str">
        <f>VLOOKUP(E56,VIP!$A$2:$O13013,6,0)</f>
        <v>NO</v>
      </c>
      <c r="L56" s="129" t="s">
        <v>2228</v>
      </c>
      <c r="M56" s="93" t="s">
        <v>2465</v>
      </c>
      <c r="N56" s="120" t="s">
        <v>2472</v>
      </c>
      <c r="O56" s="141" t="s">
        <v>2474</v>
      </c>
      <c r="P56" s="124"/>
      <c r="Q56" s="121" t="s">
        <v>2228</v>
      </c>
    </row>
    <row r="57" spans="1:17" s="100" customFormat="1" ht="18" x14ac:dyDescent="0.25">
      <c r="A57" s="125" t="str">
        <f>VLOOKUP(E57,'LISTADO ATM'!$A$2:$C$901,3,0)</f>
        <v>DISTRITO NACIONAL</v>
      </c>
      <c r="B57" s="123">
        <v>335850725</v>
      </c>
      <c r="C57" s="122">
        <v>44298.800335648149</v>
      </c>
      <c r="D57" s="122" t="s">
        <v>2189</v>
      </c>
      <c r="E57" s="125">
        <v>473</v>
      </c>
      <c r="F57" s="141" t="str">
        <f>VLOOKUP(E57,VIP!$A$2:$O12602,2,0)</f>
        <v>DRBR473</v>
      </c>
      <c r="G57" s="125" t="str">
        <f>VLOOKUP(E57,'LISTADO ATM'!$A$2:$B$900,2,0)</f>
        <v xml:space="preserve">ATM Oficina Carrefour II </v>
      </c>
      <c r="H57" s="125" t="str">
        <f>VLOOKUP(E57,VIP!$A$2:$O17523,7,FALSE)</f>
        <v>Si</v>
      </c>
      <c r="I57" s="125" t="str">
        <f>VLOOKUP(E57,VIP!$A$2:$O9488,8,FALSE)</f>
        <v>Si</v>
      </c>
      <c r="J57" s="125" t="str">
        <f>VLOOKUP(E57,VIP!$A$2:$O9438,8,FALSE)</f>
        <v>Si</v>
      </c>
      <c r="K57" s="125" t="str">
        <f>VLOOKUP(E57,VIP!$A$2:$O13012,6,0)</f>
        <v>NO</v>
      </c>
      <c r="L57" s="129" t="s">
        <v>2228</v>
      </c>
      <c r="M57" s="93" t="s">
        <v>2465</v>
      </c>
      <c r="N57" s="120" t="s">
        <v>2472</v>
      </c>
      <c r="O57" s="141" t="s">
        <v>2474</v>
      </c>
      <c r="P57" s="124"/>
      <c r="Q57" s="121" t="s">
        <v>2228</v>
      </c>
    </row>
    <row r="58" spans="1:17" s="100" customFormat="1" ht="18" x14ac:dyDescent="0.25">
      <c r="A58" s="125" t="str">
        <f>VLOOKUP(E58,'LISTADO ATM'!$A$2:$C$901,3,0)</f>
        <v>DISTRITO NACIONAL</v>
      </c>
      <c r="B58" s="123">
        <v>335850726</v>
      </c>
      <c r="C58" s="122">
        <v>44298.803206018521</v>
      </c>
      <c r="D58" s="122" t="s">
        <v>2189</v>
      </c>
      <c r="E58" s="125">
        <v>919</v>
      </c>
      <c r="F58" s="141" t="str">
        <f>VLOOKUP(E58,VIP!$A$2:$O12601,2,0)</f>
        <v>DRBR16F</v>
      </c>
      <c r="G58" s="125" t="str">
        <f>VLOOKUP(E58,'LISTADO ATM'!$A$2:$B$900,2,0)</f>
        <v xml:space="preserve">ATM S/M La Cadena Sarasota </v>
      </c>
      <c r="H58" s="125" t="str">
        <f>VLOOKUP(E58,VIP!$A$2:$O17522,7,FALSE)</f>
        <v>Si</v>
      </c>
      <c r="I58" s="125" t="str">
        <f>VLOOKUP(E58,VIP!$A$2:$O9487,8,FALSE)</f>
        <v>Si</v>
      </c>
      <c r="J58" s="125" t="str">
        <f>VLOOKUP(E58,VIP!$A$2:$O9437,8,FALSE)</f>
        <v>Si</v>
      </c>
      <c r="K58" s="125" t="str">
        <f>VLOOKUP(E58,VIP!$A$2:$O13011,6,0)</f>
        <v>SI</v>
      </c>
      <c r="L58" s="129" t="s">
        <v>2228</v>
      </c>
      <c r="M58" s="93" t="s">
        <v>2465</v>
      </c>
      <c r="N58" s="120" t="s">
        <v>2472</v>
      </c>
      <c r="O58" s="141" t="s">
        <v>2474</v>
      </c>
      <c r="P58" s="124"/>
      <c r="Q58" s="121" t="s">
        <v>2228</v>
      </c>
    </row>
    <row r="59" spans="1:17" s="100" customFormat="1" ht="18" x14ac:dyDescent="0.25">
      <c r="A59" s="125" t="str">
        <f>VLOOKUP(E59,'LISTADO ATM'!$A$2:$C$901,3,0)</f>
        <v>DISTRITO NACIONAL</v>
      </c>
      <c r="B59" s="123">
        <v>335850727</v>
      </c>
      <c r="C59" s="122">
        <v>44298.80395833333</v>
      </c>
      <c r="D59" s="122" t="s">
        <v>2189</v>
      </c>
      <c r="E59" s="125">
        <v>18</v>
      </c>
      <c r="F59" s="141" t="str">
        <f>VLOOKUP(E59,VIP!$A$2:$O12600,2,0)</f>
        <v>DRBR018</v>
      </c>
      <c r="G59" s="125" t="str">
        <f>VLOOKUP(E59,'LISTADO ATM'!$A$2:$B$900,2,0)</f>
        <v xml:space="preserve">ATM Oficina Haina Occidental I </v>
      </c>
      <c r="H59" s="125" t="str">
        <f>VLOOKUP(E59,VIP!$A$2:$O17521,7,FALSE)</f>
        <v>Si</v>
      </c>
      <c r="I59" s="125" t="str">
        <f>VLOOKUP(E59,VIP!$A$2:$O9486,8,FALSE)</f>
        <v>Si</v>
      </c>
      <c r="J59" s="125" t="str">
        <f>VLOOKUP(E59,VIP!$A$2:$O9436,8,FALSE)</f>
        <v>Si</v>
      </c>
      <c r="K59" s="125" t="str">
        <f>VLOOKUP(E59,VIP!$A$2:$O13010,6,0)</f>
        <v>SI</v>
      </c>
      <c r="L59" s="129" t="s">
        <v>2228</v>
      </c>
      <c r="M59" s="93" t="s">
        <v>2465</v>
      </c>
      <c r="N59" s="120" t="s">
        <v>2472</v>
      </c>
      <c r="O59" s="141" t="s">
        <v>2474</v>
      </c>
      <c r="P59" s="124"/>
      <c r="Q59" s="121" t="s">
        <v>2228</v>
      </c>
    </row>
    <row r="60" spans="1:17" s="100" customFormat="1" ht="18" x14ac:dyDescent="0.25">
      <c r="A60" s="125" t="str">
        <f>VLOOKUP(E60,'LISTADO ATM'!$A$2:$C$901,3,0)</f>
        <v>NORTE</v>
      </c>
      <c r="B60" s="123">
        <v>335850728</v>
      </c>
      <c r="C60" s="122">
        <v>44298.80568287037</v>
      </c>
      <c r="D60" s="122" t="s">
        <v>2189</v>
      </c>
      <c r="E60" s="125">
        <v>482</v>
      </c>
      <c r="F60" s="141" t="str">
        <f>VLOOKUP(E60,VIP!$A$2:$O12599,2,0)</f>
        <v>DRBR482</v>
      </c>
      <c r="G60" s="125" t="str">
        <f>VLOOKUP(E60,'LISTADO ATM'!$A$2:$B$900,2,0)</f>
        <v xml:space="preserve">ATM Centro de Caja Plaza Lama (Santiago) </v>
      </c>
      <c r="H60" s="125" t="str">
        <f>VLOOKUP(E60,VIP!$A$2:$O17520,7,FALSE)</f>
        <v>Si</v>
      </c>
      <c r="I60" s="125" t="str">
        <f>VLOOKUP(E60,VIP!$A$2:$O9485,8,FALSE)</f>
        <v>Si</v>
      </c>
      <c r="J60" s="125" t="str">
        <f>VLOOKUP(E60,VIP!$A$2:$O9435,8,FALSE)</f>
        <v>Si</v>
      </c>
      <c r="K60" s="125" t="str">
        <f>VLOOKUP(E60,VIP!$A$2:$O13009,6,0)</f>
        <v>NO</v>
      </c>
      <c r="L60" s="129" t="s">
        <v>2228</v>
      </c>
      <c r="M60" s="93" t="s">
        <v>2465</v>
      </c>
      <c r="N60" s="120" t="s">
        <v>2472</v>
      </c>
      <c r="O60" s="141" t="s">
        <v>2474</v>
      </c>
      <c r="P60" s="124"/>
      <c r="Q60" s="121" t="s">
        <v>2228</v>
      </c>
    </row>
    <row r="61" spans="1:17" s="100" customFormat="1" ht="18" x14ac:dyDescent="0.25">
      <c r="A61" s="125" t="str">
        <f>VLOOKUP(E61,'LISTADO ATM'!$A$2:$C$901,3,0)</f>
        <v>DISTRITO NACIONAL</v>
      </c>
      <c r="B61" s="123">
        <v>335850729</v>
      </c>
      <c r="C61" s="122">
        <v>44298.807175925926</v>
      </c>
      <c r="D61" s="122" t="s">
        <v>2189</v>
      </c>
      <c r="E61" s="125">
        <v>498</v>
      </c>
      <c r="F61" s="141" t="str">
        <f>VLOOKUP(E61,VIP!$A$2:$O12598,2,0)</f>
        <v>DRBR498</v>
      </c>
      <c r="G61" s="125" t="str">
        <f>VLOOKUP(E61,'LISTADO ATM'!$A$2:$B$900,2,0)</f>
        <v xml:space="preserve">ATM Estación Sunix 27 de Febrero </v>
      </c>
      <c r="H61" s="125" t="str">
        <f>VLOOKUP(E61,VIP!$A$2:$O17519,7,FALSE)</f>
        <v>Si</v>
      </c>
      <c r="I61" s="125" t="str">
        <f>VLOOKUP(E61,VIP!$A$2:$O9484,8,FALSE)</f>
        <v>Si</v>
      </c>
      <c r="J61" s="125" t="str">
        <f>VLOOKUP(E61,VIP!$A$2:$O9434,8,FALSE)</f>
        <v>Si</v>
      </c>
      <c r="K61" s="125" t="str">
        <f>VLOOKUP(E61,VIP!$A$2:$O13008,6,0)</f>
        <v>NO</v>
      </c>
      <c r="L61" s="129" t="s">
        <v>2228</v>
      </c>
      <c r="M61" s="93" t="s">
        <v>2465</v>
      </c>
      <c r="N61" s="120" t="s">
        <v>2472</v>
      </c>
      <c r="O61" s="141" t="s">
        <v>2474</v>
      </c>
      <c r="P61" s="124"/>
      <c r="Q61" s="121" t="s">
        <v>2228</v>
      </c>
    </row>
    <row r="62" spans="1:17" s="100" customFormat="1" ht="18" x14ac:dyDescent="0.25">
      <c r="A62" s="125" t="str">
        <f>VLOOKUP(E62,'LISTADO ATM'!$A$2:$C$901,3,0)</f>
        <v>SUR</v>
      </c>
      <c r="B62" s="123">
        <v>335850730</v>
      </c>
      <c r="C62" s="122">
        <v>44298.80982638889</v>
      </c>
      <c r="D62" s="122" t="s">
        <v>2189</v>
      </c>
      <c r="E62" s="125">
        <v>968</v>
      </c>
      <c r="F62" s="141" t="str">
        <f>VLOOKUP(E62,VIP!$A$2:$O12597,2,0)</f>
        <v>DRBR24I</v>
      </c>
      <c r="G62" s="125" t="str">
        <f>VLOOKUP(E62,'LISTADO ATM'!$A$2:$B$900,2,0)</f>
        <v xml:space="preserve">ATM UNP Mercado Baní </v>
      </c>
      <c r="H62" s="125" t="str">
        <f>VLOOKUP(E62,VIP!$A$2:$O17518,7,FALSE)</f>
        <v>Si</v>
      </c>
      <c r="I62" s="125" t="str">
        <f>VLOOKUP(E62,VIP!$A$2:$O9483,8,FALSE)</f>
        <v>Si</v>
      </c>
      <c r="J62" s="125" t="str">
        <f>VLOOKUP(E62,VIP!$A$2:$O9433,8,FALSE)</f>
        <v>Si</v>
      </c>
      <c r="K62" s="125" t="str">
        <f>VLOOKUP(E62,VIP!$A$2:$O13007,6,0)</f>
        <v>SI</v>
      </c>
      <c r="L62" s="129" t="s">
        <v>2228</v>
      </c>
      <c r="M62" s="93" t="s">
        <v>2465</v>
      </c>
      <c r="N62" s="120" t="s">
        <v>2472</v>
      </c>
      <c r="O62" s="141" t="s">
        <v>2474</v>
      </c>
      <c r="P62" s="124"/>
      <c r="Q62" s="121" t="s">
        <v>2228</v>
      </c>
    </row>
    <row r="63" spans="1:17" s="100" customFormat="1" ht="18" x14ac:dyDescent="0.25">
      <c r="A63" s="125" t="str">
        <f>VLOOKUP(E63,'LISTADO ATM'!$A$2:$C$901,3,0)</f>
        <v>DISTRITO NACIONAL</v>
      </c>
      <c r="B63" s="123">
        <v>335850731</v>
      </c>
      <c r="C63" s="122">
        <v>44298.809953703705</v>
      </c>
      <c r="D63" s="122" t="s">
        <v>2189</v>
      </c>
      <c r="E63" s="125">
        <v>180</v>
      </c>
      <c r="F63" s="141" t="str">
        <f>VLOOKUP(E63,VIP!$A$2:$O12596,2,0)</f>
        <v>DRBR180</v>
      </c>
      <c r="G63" s="125" t="str">
        <f>VLOOKUP(E63,'LISTADO ATM'!$A$2:$B$900,2,0)</f>
        <v xml:space="preserve">ATM Megacentro II </v>
      </c>
      <c r="H63" s="125" t="str">
        <f>VLOOKUP(E63,VIP!$A$2:$O17517,7,FALSE)</f>
        <v>Si</v>
      </c>
      <c r="I63" s="125" t="str">
        <f>VLOOKUP(E63,VIP!$A$2:$O9482,8,FALSE)</f>
        <v>Si</v>
      </c>
      <c r="J63" s="125" t="str">
        <f>VLOOKUP(E63,VIP!$A$2:$O9432,8,FALSE)</f>
        <v>Si</v>
      </c>
      <c r="K63" s="125" t="str">
        <f>VLOOKUP(E63,VIP!$A$2:$O13006,6,0)</f>
        <v>SI</v>
      </c>
      <c r="L63" s="129" t="s">
        <v>2254</v>
      </c>
      <c r="M63" s="93" t="s">
        <v>2465</v>
      </c>
      <c r="N63" s="120" t="s">
        <v>2472</v>
      </c>
      <c r="O63" s="141" t="s">
        <v>2474</v>
      </c>
      <c r="P63" s="124"/>
      <c r="Q63" s="121" t="s">
        <v>2254</v>
      </c>
    </row>
    <row r="64" spans="1:17" s="100" customFormat="1" ht="18" x14ac:dyDescent="0.25">
      <c r="A64" s="125" t="str">
        <f>VLOOKUP(E64,'LISTADO ATM'!$A$2:$C$901,3,0)</f>
        <v>SUR</v>
      </c>
      <c r="B64" s="123">
        <v>335850734</v>
      </c>
      <c r="C64" s="122">
        <v>44298.832685185182</v>
      </c>
      <c r="D64" s="122" t="s">
        <v>2189</v>
      </c>
      <c r="E64" s="125">
        <v>619</v>
      </c>
      <c r="F64" s="141" t="str">
        <f>VLOOKUP(E64,VIP!$A$2:$O12595,2,0)</f>
        <v>DRBR619</v>
      </c>
      <c r="G64" s="125" t="str">
        <f>VLOOKUP(E64,'LISTADO ATM'!$A$2:$B$900,2,0)</f>
        <v xml:space="preserve">ATM Academia P.N. Hatillo (San Cristóbal) </v>
      </c>
      <c r="H64" s="125" t="str">
        <f>VLOOKUP(E64,VIP!$A$2:$O17516,7,FALSE)</f>
        <v>Si</v>
      </c>
      <c r="I64" s="125" t="str">
        <f>VLOOKUP(E64,VIP!$A$2:$O9481,8,FALSE)</f>
        <v>Si</v>
      </c>
      <c r="J64" s="125" t="str">
        <f>VLOOKUP(E64,VIP!$A$2:$O9431,8,FALSE)</f>
        <v>Si</v>
      </c>
      <c r="K64" s="125" t="str">
        <f>VLOOKUP(E64,VIP!$A$2:$O13005,6,0)</f>
        <v>NO</v>
      </c>
      <c r="L64" s="129" t="s">
        <v>2254</v>
      </c>
      <c r="M64" s="93" t="s">
        <v>2465</v>
      </c>
      <c r="N64" s="120" t="s">
        <v>2472</v>
      </c>
      <c r="O64" s="141" t="s">
        <v>2474</v>
      </c>
      <c r="P64" s="124"/>
      <c r="Q64" s="121" t="s">
        <v>2254</v>
      </c>
    </row>
    <row r="65" spans="1:17" s="100" customFormat="1" ht="18" x14ac:dyDescent="0.25">
      <c r="A65" s="125" t="str">
        <f>VLOOKUP(E65,'LISTADO ATM'!$A$2:$C$901,3,0)</f>
        <v>DISTRITO NACIONAL</v>
      </c>
      <c r="B65" s="123">
        <v>335850735</v>
      </c>
      <c r="C65" s="122">
        <v>44298.833912037036</v>
      </c>
      <c r="D65" s="122" t="s">
        <v>2189</v>
      </c>
      <c r="E65" s="125">
        <v>338</v>
      </c>
      <c r="F65" s="141" t="str">
        <f>VLOOKUP(E65,VIP!$A$2:$O12594,2,0)</f>
        <v>DRBR338</v>
      </c>
      <c r="G65" s="125" t="str">
        <f>VLOOKUP(E65,'LISTADO ATM'!$A$2:$B$900,2,0)</f>
        <v>ATM S/M Aprezio Pantoja</v>
      </c>
      <c r="H65" s="125" t="str">
        <f>VLOOKUP(E65,VIP!$A$2:$O17515,7,FALSE)</f>
        <v>Si</v>
      </c>
      <c r="I65" s="125" t="str">
        <f>VLOOKUP(E65,VIP!$A$2:$O9480,8,FALSE)</f>
        <v>Si</v>
      </c>
      <c r="J65" s="125" t="str">
        <f>VLOOKUP(E65,VIP!$A$2:$O9430,8,FALSE)</f>
        <v>Si</v>
      </c>
      <c r="K65" s="125" t="str">
        <f>VLOOKUP(E65,VIP!$A$2:$O13004,6,0)</f>
        <v>NO</v>
      </c>
      <c r="L65" s="129" t="s">
        <v>2254</v>
      </c>
      <c r="M65" s="93" t="s">
        <v>2465</v>
      </c>
      <c r="N65" s="120" t="s">
        <v>2472</v>
      </c>
      <c r="O65" s="141" t="s">
        <v>2474</v>
      </c>
      <c r="P65" s="124"/>
      <c r="Q65" s="121" t="s">
        <v>2254</v>
      </c>
    </row>
    <row r="66" spans="1:17" s="100" customFormat="1" ht="18" x14ac:dyDescent="0.25">
      <c r="A66" s="125" t="str">
        <f>VLOOKUP(E66,'LISTADO ATM'!$A$2:$C$901,3,0)</f>
        <v>ESTE</v>
      </c>
      <c r="B66" s="123">
        <v>335850736</v>
      </c>
      <c r="C66" s="122">
        <v>44298.853171296294</v>
      </c>
      <c r="D66" s="122" t="s">
        <v>2468</v>
      </c>
      <c r="E66" s="125">
        <v>609</v>
      </c>
      <c r="F66" s="141" t="str">
        <f>VLOOKUP(E66,VIP!$A$2:$O12593,2,0)</f>
        <v>DRBR120</v>
      </c>
      <c r="G66" s="125" t="str">
        <f>VLOOKUP(E66,'LISTADO ATM'!$A$2:$B$900,2,0)</f>
        <v xml:space="preserve">ATM S/M Jumbo (San Pedro) </v>
      </c>
      <c r="H66" s="125" t="str">
        <f>VLOOKUP(E66,VIP!$A$2:$O17514,7,FALSE)</f>
        <v>Si</v>
      </c>
      <c r="I66" s="125" t="str">
        <f>VLOOKUP(E66,VIP!$A$2:$O9479,8,FALSE)</f>
        <v>Si</v>
      </c>
      <c r="J66" s="125" t="str">
        <f>VLOOKUP(E66,VIP!$A$2:$O9429,8,FALSE)</f>
        <v>Si</v>
      </c>
      <c r="K66" s="125" t="str">
        <f>VLOOKUP(E66,VIP!$A$2:$O13003,6,0)</f>
        <v>NO</v>
      </c>
      <c r="L66" s="129" t="s">
        <v>2428</v>
      </c>
      <c r="M66" s="93" t="s">
        <v>2465</v>
      </c>
      <c r="N66" s="120" t="s">
        <v>2472</v>
      </c>
      <c r="O66" s="141" t="s">
        <v>2473</v>
      </c>
      <c r="P66" s="124"/>
      <c r="Q66" s="121" t="s">
        <v>2428</v>
      </c>
    </row>
    <row r="67" spans="1:17" s="100" customFormat="1" ht="18" x14ac:dyDescent="0.25">
      <c r="A67" s="125" t="str">
        <f>VLOOKUP(E67,'LISTADO ATM'!$A$2:$C$901,3,0)</f>
        <v>SUR</v>
      </c>
      <c r="B67" s="123">
        <v>335850737</v>
      </c>
      <c r="C67" s="122">
        <v>44298.856481481482</v>
      </c>
      <c r="D67" s="122" t="s">
        <v>2189</v>
      </c>
      <c r="E67" s="125">
        <v>6</v>
      </c>
      <c r="F67" s="141" t="str">
        <f>VLOOKUP(E67,VIP!$A$2:$O12592,2,0)</f>
        <v>DRBR006</v>
      </c>
      <c r="G67" s="125" t="str">
        <f>VLOOKUP(E67,'LISTADO ATM'!$A$2:$B$900,2,0)</f>
        <v xml:space="preserve">ATM Plaza WAO San Juan </v>
      </c>
      <c r="H67" s="125" t="str">
        <f>VLOOKUP(E67,VIP!$A$2:$O17513,7,FALSE)</f>
        <v>N/A</v>
      </c>
      <c r="I67" s="125" t="str">
        <f>VLOOKUP(E67,VIP!$A$2:$O9478,8,FALSE)</f>
        <v>N/A</v>
      </c>
      <c r="J67" s="125" t="str">
        <f>VLOOKUP(E67,VIP!$A$2:$O9428,8,FALSE)</f>
        <v>N/A</v>
      </c>
      <c r="K67" s="125" t="str">
        <f>VLOOKUP(E67,VIP!$A$2:$O13002,6,0)</f>
        <v/>
      </c>
      <c r="L67" s="129" t="s">
        <v>2431</v>
      </c>
      <c r="M67" s="93" t="s">
        <v>2465</v>
      </c>
      <c r="N67" s="120" t="s">
        <v>2510</v>
      </c>
      <c r="O67" s="141" t="s">
        <v>2474</v>
      </c>
      <c r="P67" s="124"/>
      <c r="Q67" s="121" t="s">
        <v>2431</v>
      </c>
    </row>
    <row r="68" spans="1:17" s="100" customFormat="1" ht="18" x14ac:dyDescent="0.25">
      <c r="A68" s="125" t="str">
        <f>VLOOKUP(E68,'LISTADO ATM'!$A$2:$C$901,3,0)</f>
        <v>DISTRITO NACIONAL</v>
      </c>
      <c r="B68" s="123">
        <v>335850740</v>
      </c>
      <c r="C68" s="122">
        <v>44298.878553240742</v>
      </c>
      <c r="D68" s="122" t="s">
        <v>2189</v>
      </c>
      <c r="E68" s="125">
        <v>113</v>
      </c>
      <c r="F68" s="141" t="str">
        <f>VLOOKUP(E68,VIP!$A$2:$O12591,2,0)</f>
        <v>DRBR113</v>
      </c>
      <c r="G68" s="125" t="str">
        <f>VLOOKUP(E68,'LISTADO ATM'!$A$2:$B$900,2,0)</f>
        <v xml:space="preserve">ATM Autoservicio Atalaya del Mar </v>
      </c>
      <c r="H68" s="125" t="str">
        <f>VLOOKUP(E68,VIP!$A$2:$O17512,7,FALSE)</f>
        <v>Si</v>
      </c>
      <c r="I68" s="125" t="str">
        <f>VLOOKUP(E68,VIP!$A$2:$O9477,8,FALSE)</f>
        <v>No</v>
      </c>
      <c r="J68" s="125" t="str">
        <f>VLOOKUP(E68,VIP!$A$2:$O9427,8,FALSE)</f>
        <v>No</v>
      </c>
      <c r="K68" s="125" t="str">
        <f>VLOOKUP(E68,VIP!$A$2:$O13001,6,0)</f>
        <v>NO</v>
      </c>
      <c r="L68" s="129" t="s">
        <v>2228</v>
      </c>
      <c r="M68" s="93" t="s">
        <v>2465</v>
      </c>
      <c r="N68" s="120" t="s">
        <v>2472</v>
      </c>
      <c r="O68" s="141" t="s">
        <v>2474</v>
      </c>
      <c r="P68" s="124"/>
      <c r="Q68" s="121" t="s">
        <v>2228</v>
      </c>
    </row>
    <row r="69" spans="1:17" s="100" customFormat="1" ht="18" x14ac:dyDescent="0.25">
      <c r="A69" s="125" t="str">
        <f>VLOOKUP(E69,'LISTADO ATM'!$A$2:$C$901,3,0)</f>
        <v>NORTE</v>
      </c>
      <c r="B69" s="123">
        <v>335850742</v>
      </c>
      <c r="C69" s="122">
        <v>44298.919456018521</v>
      </c>
      <c r="D69" s="122" t="s">
        <v>2492</v>
      </c>
      <c r="E69" s="125">
        <v>304</v>
      </c>
      <c r="F69" s="141" t="str">
        <f>VLOOKUP(E69,VIP!$A$2:$O12590,2,0)</f>
        <v>DRBR304</v>
      </c>
      <c r="G69" s="125" t="str">
        <f>VLOOKUP(E69,'LISTADO ATM'!$A$2:$B$900,2,0)</f>
        <v xml:space="preserve">ATM Multicentro La Sirena Estrella Sadhala </v>
      </c>
      <c r="H69" s="125" t="str">
        <f>VLOOKUP(E69,VIP!$A$2:$O17511,7,FALSE)</f>
        <v>Si</v>
      </c>
      <c r="I69" s="125" t="str">
        <f>VLOOKUP(E69,VIP!$A$2:$O9476,8,FALSE)</f>
        <v>Si</v>
      </c>
      <c r="J69" s="125" t="str">
        <f>VLOOKUP(E69,VIP!$A$2:$O9426,8,FALSE)</f>
        <v>Si</v>
      </c>
      <c r="K69" s="125" t="str">
        <f>VLOOKUP(E69,VIP!$A$2:$O13000,6,0)</f>
        <v>NO</v>
      </c>
      <c r="L69" s="129" t="s">
        <v>2428</v>
      </c>
      <c r="M69" s="93" t="s">
        <v>2465</v>
      </c>
      <c r="N69" s="120" t="s">
        <v>2472</v>
      </c>
      <c r="O69" s="141" t="s">
        <v>2532</v>
      </c>
      <c r="P69" s="124"/>
      <c r="Q69" s="121" t="s">
        <v>2428</v>
      </c>
    </row>
    <row r="70" spans="1:17" s="100" customFormat="1" ht="18" x14ac:dyDescent="0.25">
      <c r="A70" s="125" t="str">
        <f>VLOOKUP(E70,'LISTADO ATM'!$A$2:$C$901,3,0)</f>
        <v>NORTE</v>
      </c>
      <c r="B70" s="123">
        <v>335850743</v>
      </c>
      <c r="C70" s="122">
        <v>44298.922476851854</v>
      </c>
      <c r="D70" s="122" t="s">
        <v>2492</v>
      </c>
      <c r="E70" s="125">
        <v>144</v>
      </c>
      <c r="F70" s="141" t="str">
        <f>VLOOKUP(E70,VIP!$A$2:$O12589,2,0)</f>
        <v>DRBR144</v>
      </c>
      <c r="G70" s="125" t="str">
        <f>VLOOKUP(E70,'LISTADO ATM'!$A$2:$B$900,2,0)</f>
        <v xml:space="preserve">ATM Oficina Villa Altagracia </v>
      </c>
      <c r="H70" s="125" t="str">
        <f>VLOOKUP(E70,VIP!$A$2:$O17510,7,FALSE)</f>
        <v>Si</v>
      </c>
      <c r="I70" s="125" t="str">
        <f>VLOOKUP(E70,VIP!$A$2:$O9475,8,FALSE)</f>
        <v>Si</v>
      </c>
      <c r="J70" s="125" t="str">
        <f>VLOOKUP(E70,VIP!$A$2:$O9425,8,FALSE)</f>
        <v>Si</v>
      </c>
      <c r="K70" s="125" t="str">
        <f>VLOOKUP(E70,VIP!$A$2:$O12999,6,0)</f>
        <v>SI</v>
      </c>
      <c r="L70" s="129" t="s">
        <v>2428</v>
      </c>
      <c r="M70" s="93" t="s">
        <v>2465</v>
      </c>
      <c r="N70" s="120" t="s">
        <v>2472</v>
      </c>
      <c r="O70" s="141" t="s">
        <v>2532</v>
      </c>
      <c r="P70" s="124"/>
      <c r="Q70" s="121" t="s">
        <v>2428</v>
      </c>
    </row>
    <row r="71" spans="1:17" s="100" customFormat="1" ht="18" x14ac:dyDescent="0.25">
      <c r="A71" s="125" t="str">
        <f>VLOOKUP(E71,'LISTADO ATM'!$A$2:$C$901,3,0)</f>
        <v>DISTRITO NACIONAL</v>
      </c>
      <c r="B71" s="123">
        <v>335850747</v>
      </c>
      <c r="C71" s="122">
        <v>44299.08185185185</v>
      </c>
      <c r="D71" s="122" t="s">
        <v>2189</v>
      </c>
      <c r="E71" s="125">
        <v>981</v>
      </c>
      <c r="F71" s="141" t="str">
        <f>VLOOKUP(E71,VIP!$A$2:$O12590,2,0)</f>
        <v>DRBR981</v>
      </c>
      <c r="G71" s="125" t="str">
        <f>VLOOKUP(E71,'LISTADO ATM'!$A$2:$B$900,2,0)</f>
        <v xml:space="preserve">ATM Edificio 911 </v>
      </c>
      <c r="H71" s="125" t="str">
        <f>VLOOKUP(E71,VIP!$A$2:$O17511,7,FALSE)</f>
        <v>Si</v>
      </c>
      <c r="I71" s="125" t="str">
        <f>VLOOKUP(E71,VIP!$A$2:$O9476,8,FALSE)</f>
        <v>Si</v>
      </c>
      <c r="J71" s="125" t="str">
        <f>VLOOKUP(E71,VIP!$A$2:$O9426,8,FALSE)</f>
        <v>Si</v>
      </c>
      <c r="K71" s="125" t="str">
        <f>VLOOKUP(E71,VIP!$A$2:$O13000,6,0)</f>
        <v>NO</v>
      </c>
      <c r="L71" s="129" t="s">
        <v>2254</v>
      </c>
      <c r="M71" s="93" t="s">
        <v>2465</v>
      </c>
      <c r="N71" s="120" t="s">
        <v>2472</v>
      </c>
      <c r="O71" s="141" t="s">
        <v>2474</v>
      </c>
      <c r="P71" s="124"/>
      <c r="Q71" s="121" t="s">
        <v>2254</v>
      </c>
    </row>
    <row r="72" spans="1:17" s="100" customFormat="1" ht="18" x14ac:dyDescent="0.25">
      <c r="A72" s="125" t="str">
        <f>VLOOKUP(E72,'LISTADO ATM'!$A$2:$C$901,3,0)</f>
        <v>ESTE</v>
      </c>
      <c r="B72" s="123">
        <v>335850748</v>
      </c>
      <c r="C72" s="122">
        <v>44299.083055555559</v>
      </c>
      <c r="D72" s="122" t="s">
        <v>2189</v>
      </c>
      <c r="E72" s="125">
        <v>842</v>
      </c>
      <c r="F72" s="141" t="str">
        <f>VLOOKUP(E72,VIP!$A$2:$O12591,2,0)</f>
        <v>DRBR842</v>
      </c>
      <c r="G72" s="125" t="str">
        <f>VLOOKUP(E72,'LISTADO ATM'!$A$2:$B$900,2,0)</f>
        <v xml:space="preserve">ATM Plaza Orense II (La Romana) </v>
      </c>
      <c r="H72" s="125" t="str">
        <f>VLOOKUP(E72,VIP!$A$2:$O17512,7,FALSE)</f>
        <v>Si</v>
      </c>
      <c r="I72" s="125" t="str">
        <f>VLOOKUP(E72,VIP!$A$2:$O9477,8,FALSE)</f>
        <v>Si</v>
      </c>
      <c r="J72" s="125" t="str">
        <f>VLOOKUP(E72,VIP!$A$2:$O9427,8,FALSE)</f>
        <v>Si</v>
      </c>
      <c r="K72" s="125" t="str">
        <f>VLOOKUP(E72,VIP!$A$2:$O13001,6,0)</f>
        <v>NO</v>
      </c>
      <c r="L72" s="129" t="s">
        <v>2535</v>
      </c>
      <c r="M72" s="93" t="s">
        <v>2465</v>
      </c>
      <c r="N72" s="120" t="s">
        <v>2510</v>
      </c>
      <c r="O72" s="141" t="s">
        <v>2474</v>
      </c>
      <c r="P72" s="124"/>
      <c r="Q72" s="121" t="s">
        <v>2535</v>
      </c>
    </row>
    <row r="73" spans="1:17" ht="18" x14ac:dyDescent="0.25">
      <c r="A73" s="125" t="str">
        <f>VLOOKUP(E73,'LISTADO ATM'!$A$2:$C$901,3,0)</f>
        <v>ESTE</v>
      </c>
      <c r="B73" s="123">
        <v>335850750</v>
      </c>
      <c r="C73" s="122">
        <v>44299.088020833333</v>
      </c>
      <c r="D73" s="122" t="s">
        <v>2189</v>
      </c>
      <c r="E73" s="125">
        <v>78</v>
      </c>
      <c r="F73" s="143" t="str">
        <f>VLOOKUP(E73,VIP!$A$2:$O12592,2,0)</f>
        <v>DRBR078</v>
      </c>
      <c r="G73" s="125" t="str">
        <f>VLOOKUP(E73,'LISTADO ATM'!$A$2:$B$900,2,0)</f>
        <v xml:space="preserve">ATM Hotel Nickelodeon II ( Punta Cana) </v>
      </c>
      <c r="H73" s="125" t="str">
        <f>VLOOKUP(E73,VIP!$A$2:$O17513,7,FALSE)</f>
        <v>Si</v>
      </c>
      <c r="I73" s="125" t="str">
        <f>VLOOKUP(E73,VIP!$A$2:$O9478,8,FALSE)</f>
        <v>Si</v>
      </c>
      <c r="J73" s="125" t="str">
        <f>VLOOKUP(E73,VIP!$A$2:$O9428,8,FALSE)</f>
        <v>Si</v>
      </c>
      <c r="K73" s="125" t="str">
        <f>VLOOKUP(E73,VIP!$A$2:$O13002,6,0)</f>
        <v/>
      </c>
      <c r="L73" s="129" t="s">
        <v>2488</v>
      </c>
      <c r="M73" s="93" t="s">
        <v>2465</v>
      </c>
      <c r="N73" s="120" t="s">
        <v>2472</v>
      </c>
      <c r="O73" s="143" t="s">
        <v>2474</v>
      </c>
      <c r="P73" s="124"/>
      <c r="Q73" s="121" t="s">
        <v>2488</v>
      </c>
    </row>
    <row r="74" spans="1:17" ht="18" x14ac:dyDescent="0.25">
      <c r="A74" s="125" t="str">
        <f>VLOOKUP(E74,'LISTADO ATM'!$A$2:$C$901,3,0)</f>
        <v>ESTE</v>
      </c>
      <c r="B74" s="123">
        <v>335850752</v>
      </c>
      <c r="C74" s="122">
        <v>44299.099444444444</v>
      </c>
      <c r="D74" s="122" t="s">
        <v>2468</v>
      </c>
      <c r="E74" s="125">
        <v>386</v>
      </c>
      <c r="F74" s="143" t="str">
        <f>VLOOKUP(E74,VIP!$A$2:$O12593,2,0)</f>
        <v>DRBR386</v>
      </c>
      <c r="G74" s="125" t="str">
        <f>VLOOKUP(E74,'LISTADO ATM'!$A$2:$B$900,2,0)</f>
        <v xml:space="preserve">ATM Plaza Verón II </v>
      </c>
      <c r="H74" s="125" t="str">
        <f>VLOOKUP(E74,VIP!$A$2:$O17514,7,FALSE)</f>
        <v>Si</v>
      </c>
      <c r="I74" s="125" t="str">
        <f>VLOOKUP(E74,VIP!$A$2:$O9479,8,FALSE)</f>
        <v>Si</v>
      </c>
      <c r="J74" s="125" t="str">
        <f>VLOOKUP(E74,VIP!$A$2:$O9429,8,FALSE)</f>
        <v>Si</v>
      </c>
      <c r="K74" s="125" t="str">
        <f>VLOOKUP(E74,VIP!$A$2:$O13003,6,0)</f>
        <v>NO</v>
      </c>
      <c r="L74" s="129" t="s">
        <v>2527</v>
      </c>
      <c r="M74" s="93" t="s">
        <v>2465</v>
      </c>
      <c r="N74" s="120" t="s">
        <v>2472</v>
      </c>
      <c r="O74" s="143" t="s">
        <v>2473</v>
      </c>
      <c r="P74" s="124"/>
      <c r="Q74" s="121" t="s">
        <v>2527</v>
      </c>
    </row>
    <row r="75" spans="1:17" ht="18" x14ac:dyDescent="0.25">
      <c r="A75" s="125" t="str">
        <f>VLOOKUP(E75,'LISTADO ATM'!$A$2:$C$901,3,0)</f>
        <v>DISTRITO NACIONAL</v>
      </c>
      <c r="B75" s="123">
        <v>335850754</v>
      </c>
      <c r="C75" s="122">
        <v>44299.199907407405</v>
      </c>
      <c r="D75" s="122" t="s">
        <v>2189</v>
      </c>
      <c r="E75" s="125">
        <v>858</v>
      </c>
      <c r="F75" s="143" t="str">
        <f>VLOOKUP(E75,VIP!$A$2:$O12594,2,0)</f>
        <v>DRBR858</v>
      </c>
      <c r="G75" s="125" t="str">
        <f>VLOOKUP(E75,'LISTADO ATM'!$A$2:$B$900,2,0)</f>
        <v xml:space="preserve">ATM Cooperativa Maestros (COOPNAMA) </v>
      </c>
      <c r="H75" s="125" t="str">
        <f>VLOOKUP(E75,VIP!$A$2:$O17515,7,FALSE)</f>
        <v>Si</v>
      </c>
      <c r="I75" s="125" t="str">
        <f>VLOOKUP(E75,VIP!$A$2:$O9480,8,FALSE)</f>
        <v>No</v>
      </c>
      <c r="J75" s="125" t="str">
        <f>VLOOKUP(E75,VIP!$A$2:$O9430,8,FALSE)</f>
        <v>No</v>
      </c>
      <c r="K75" s="125" t="str">
        <f>VLOOKUP(E75,VIP!$A$2:$O13004,6,0)</f>
        <v>NO</v>
      </c>
      <c r="L75" s="129" t="s">
        <v>2228</v>
      </c>
      <c r="M75" s="93" t="s">
        <v>2465</v>
      </c>
      <c r="N75" s="120" t="s">
        <v>2472</v>
      </c>
      <c r="O75" s="143" t="s">
        <v>2474</v>
      </c>
      <c r="P75" s="124"/>
      <c r="Q75" s="121" t="s">
        <v>2228</v>
      </c>
    </row>
    <row r="76" spans="1:17" ht="18" x14ac:dyDescent="0.25">
      <c r="A76" s="125" t="str">
        <f>VLOOKUP(E76,'LISTADO ATM'!$A$2:$C$901,3,0)</f>
        <v>DISTRITO NACIONAL</v>
      </c>
      <c r="B76" s="123">
        <v>335850755</v>
      </c>
      <c r="C76" s="122">
        <v>44299.203993055555</v>
      </c>
      <c r="D76" s="122" t="s">
        <v>2468</v>
      </c>
      <c r="E76" s="125">
        <v>813</v>
      </c>
      <c r="F76" s="143" t="str">
        <f>VLOOKUP(E76,VIP!$A$2:$O12595,2,0)</f>
        <v>DRBR815</v>
      </c>
      <c r="G76" s="125" t="str">
        <f>VLOOKUP(E76,'LISTADO ATM'!$A$2:$B$900,2,0)</f>
        <v>ATM Occidental Mall</v>
      </c>
      <c r="H76" s="125" t="str">
        <f>VLOOKUP(E76,VIP!$A$2:$O17516,7,FALSE)</f>
        <v>Si</v>
      </c>
      <c r="I76" s="125" t="str">
        <f>VLOOKUP(E76,VIP!$A$2:$O9481,8,FALSE)</f>
        <v>Si</v>
      </c>
      <c r="J76" s="125" t="str">
        <f>VLOOKUP(E76,VIP!$A$2:$O9431,8,FALSE)</f>
        <v>Si</v>
      </c>
      <c r="K76" s="125" t="str">
        <f>VLOOKUP(E76,VIP!$A$2:$O13005,6,0)</f>
        <v>NO</v>
      </c>
      <c r="L76" s="129" t="s">
        <v>2428</v>
      </c>
      <c r="M76" s="93" t="s">
        <v>2465</v>
      </c>
      <c r="N76" s="120" t="s">
        <v>2472</v>
      </c>
      <c r="O76" s="143" t="s">
        <v>2473</v>
      </c>
      <c r="P76" s="124"/>
      <c r="Q76" s="121" t="s">
        <v>2428</v>
      </c>
    </row>
    <row r="77" spans="1:17" ht="18" x14ac:dyDescent="0.25">
      <c r="A77" s="125" t="str">
        <f>VLOOKUP(E77,'LISTADO ATM'!$A$2:$C$901,3,0)</f>
        <v>DISTRITO NACIONAL</v>
      </c>
      <c r="B77" s="123">
        <v>335850756</v>
      </c>
      <c r="C77" s="122">
        <v>44299.207592592589</v>
      </c>
      <c r="D77" s="122" t="s">
        <v>2468</v>
      </c>
      <c r="E77" s="125">
        <v>487</v>
      </c>
      <c r="F77" s="143" t="str">
        <f>VLOOKUP(E77,VIP!$A$2:$O12596,2,0)</f>
        <v>DRBR487</v>
      </c>
      <c r="G77" s="125" t="str">
        <f>VLOOKUP(E77,'LISTADO ATM'!$A$2:$B$900,2,0)</f>
        <v xml:space="preserve">ATM Olé Hainamosa </v>
      </c>
      <c r="H77" s="125" t="str">
        <f>VLOOKUP(E77,VIP!$A$2:$O17517,7,FALSE)</f>
        <v>Si</v>
      </c>
      <c r="I77" s="125" t="str">
        <f>VLOOKUP(E77,VIP!$A$2:$O9482,8,FALSE)</f>
        <v>Si</v>
      </c>
      <c r="J77" s="125" t="str">
        <f>VLOOKUP(E77,VIP!$A$2:$O9432,8,FALSE)</f>
        <v>Si</v>
      </c>
      <c r="K77" s="125" t="str">
        <f>VLOOKUP(E77,VIP!$A$2:$O13006,6,0)</f>
        <v>SI</v>
      </c>
      <c r="L77" s="129" t="s">
        <v>2459</v>
      </c>
      <c r="M77" s="93" t="s">
        <v>2465</v>
      </c>
      <c r="N77" s="120" t="s">
        <v>2472</v>
      </c>
      <c r="O77" s="143" t="s">
        <v>2473</v>
      </c>
      <c r="P77" s="124"/>
      <c r="Q77" s="121" t="s">
        <v>2459</v>
      </c>
    </row>
    <row r="78" spans="1:17" ht="18" x14ac:dyDescent="0.25">
      <c r="A78" s="125" t="str">
        <f>VLOOKUP(E78,'LISTADO ATM'!$A$2:$C$901,3,0)</f>
        <v>NORTE</v>
      </c>
      <c r="B78" s="123">
        <v>335850759</v>
      </c>
      <c r="C78" s="122">
        <v>44299.230324074073</v>
      </c>
      <c r="D78" s="122" t="s">
        <v>2492</v>
      </c>
      <c r="E78" s="125">
        <v>497</v>
      </c>
      <c r="F78" s="143" t="str">
        <f>VLOOKUP(E78,VIP!$A$2:$O12597,2,0)</f>
        <v>DRBR497</v>
      </c>
      <c r="G78" s="125" t="str">
        <f>VLOOKUP(E78,'LISTADO ATM'!$A$2:$B$900,2,0)</f>
        <v xml:space="preserve">ATM Oficina El Portal II (Santiago) </v>
      </c>
      <c r="H78" s="125" t="str">
        <f>VLOOKUP(E78,VIP!$A$2:$O17518,7,FALSE)</f>
        <v>Si</v>
      </c>
      <c r="I78" s="125" t="str">
        <f>VLOOKUP(E78,VIP!$A$2:$O9483,8,FALSE)</f>
        <v>Si</v>
      </c>
      <c r="J78" s="125" t="str">
        <f>VLOOKUP(E78,VIP!$A$2:$O9433,8,FALSE)</f>
        <v>Si</v>
      </c>
      <c r="K78" s="125" t="str">
        <f>VLOOKUP(E78,VIP!$A$2:$O13007,6,0)</f>
        <v>SI</v>
      </c>
      <c r="L78" s="129" t="s">
        <v>2428</v>
      </c>
      <c r="M78" s="93" t="s">
        <v>2465</v>
      </c>
      <c r="N78" s="120" t="s">
        <v>2472</v>
      </c>
      <c r="O78" s="143" t="s">
        <v>2493</v>
      </c>
      <c r="P78" s="124"/>
      <c r="Q78" s="121" t="s">
        <v>2428</v>
      </c>
    </row>
    <row r="79" spans="1:17" ht="18" x14ac:dyDescent="0.25">
      <c r="A79" s="125" t="str">
        <f>VLOOKUP(E79,'LISTADO ATM'!$A$2:$C$901,3,0)</f>
        <v>NORTE</v>
      </c>
      <c r="B79" s="123">
        <v>335850760</v>
      </c>
      <c r="C79" s="122">
        <v>44299.233564814815</v>
      </c>
      <c r="D79" s="122" t="s">
        <v>2492</v>
      </c>
      <c r="E79" s="125">
        <v>950</v>
      </c>
      <c r="F79" s="143" t="str">
        <f>VLOOKUP(E79,VIP!$A$2:$O12598,2,0)</f>
        <v>DRBR12G</v>
      </c>
      <c r="G79" s="125" t="str">
        <f>VLOOKUP(E79,'LISTADO ATM'!$A$2:$B$900,2,0)</f>
        <v xml:space="preserve">ATM Oficina Monterrico </v>
      </c>
      <c r="H79" s="125" t="str">
        <f>VLOOKUP(E79,VIP!$A$2:$O17519,7,FALSE)</f>
        <v>Si</v>
      </c>
      <c r="I79" s="125" t="str">
        <f>VLOOKUP(E79,VIP!$A$2:$O9484,8,FALSE)</f>
        <v>Si</v>
      </c>
      <c r="J79" s="125" t="str">
        <f>VLOOKUP(E79,VIP!$A$2:$O9434,8,FALSE)</f>
        <v>Si</v>
      </c>
      <c r="K79" s="125" t="str">
        <f>VLOOKUP(E79,VIP!$A$2:$O13008,6,0)</f>
        <v>SI</v>
      </c>
      <c r="L79" s="129" t="s">
        <v>2428</v>
      </c>
      <c r="M79" s="93" t="s">
        <v>2465</v>
      </c>
      <c r="N79" s="120" t="s">
        <v>2472</v>
      </c>
      <c r="O79" s="143" t="s">
        <v>2493</v>
      </c>
      <c r="P79" s="124"/>
      <c r="Q79" s="121" t="s">
        <v>2428</v>
      </c>
    </row>
    <row r="80" spans="1:17" ht="18" x14ac:dyDescent="0.25">
      <c r="A80" s="125" t="str">
        <f>VLOOKUP(E80,'LISTADO ATM'!$A$2:$C$901,3,0)</f>
        <v>NORTE</v>
      </c>
      <c r="B80" s="123">
        <v>335850761</v>
      </c>
      <c r="C80" s="122">
        <v>44299.234895833331</v>
      </c>
      <c r="D80" s="122" t="s">
        <v>2492</v>
      </c>
      <c r="E80" s="125">
        <v>882</v>
      </c>
      <c r="F80" s="143" t="str">
        <f>VLOOKUP(E80,VIP!$A$2:$O12599,2,0)</f>
        <v>DRBR882</v>
      </c>
      <c r="G80" s="125" t="str">
        <f>VLOOKUP(E80,'LISTADO ATM'!$A$2:$B$900,2,0)</f>
        <v xml:space="preserve">ATM Oficina Moca II </v>
      </c>
      <c r="H80" s="125" t="str">
        <f>VLOOKUP(E80,VIP!$A$2:$O17520,7,FALSE)</f>
        <v>Si</v>
      </c>
      <c r="I80" s="125" t="str">
        <f>VLOOKUP(E80,VIP!$A$2:$O9485,8,FALSE)</f>
        <v>Si</v>
      </c>
      <c r="J80" s="125" t="str">
        <f>VLOOKUP(E80,VIP!$A$2:$O9435,8,FALSE)</f>
        <v>Si</v>
      </c>
      <c r="K80" s="125" t="str">
        <f>VLOOKUP(E80,VIP!$A$2:$O13009,6,0)</f>
        <v>SI</v>
      </c>
      <c r="L80" s="129" t="s">
        <v>2459</v>
      </c>
      <c r="M80" s="93" t="s">
        <v>2465</v>
      </c>
      <c r="N80" s="120" t="s">
        <v>2472</v>
      </c>
      <c r="O80" s="143" t="s">
        <v>2493</v>
      </c>
      <c r="P80" s="124"/>
      <c r="Q80" s="121" t="s">
        <v>2459</v>
      </c>
    </row>
    <row r="81" spans="1:17" ht="18" x14ac:dyDescent="0.25">
      <c r="A81" s="125" t="str">
        <f>VLOOKUP(E81,'LISTADO ATM'!$A$2:$C$901,3,0)</f>
        <v>DISTRITO NACIONAL</v>
      </c>
      <c r="B81" s="123">
        <v>335850762</v>
      </c>
      <c r="C81" s="122">
        <v>44299.236990740741</v>
      </c>
      <c r="D81" s="122" t="s">
        <v>2468</v>
      </c>
      <c r="E81" s="125">
        <v>884</v>
      </c>
      <c r="F81" s="143" t="str">
        <f>VLOOKUP(E81,VIP!$A$2:$O12600,2,0)</f>
        <v>DRBR884</v>
      </c>
      <c r="G81" s="125" t="str">
        <f>VLOOKUP(E81,'LISTADO ATM'!$A$2:$B$900,2,0)</f>
        <v xml:space="preserve">ATM UNP Olé Sabana Perdida </v>
      </c>
      <c r="H81" s="125" t="str">
        <f>VLOOKUP(E81,VIP!$A$2:$O17521,7,FALSE)</f>
        <v>Si</v>
      </c>
      <c r="I81" s="125" t="str">
        <f>VLOOKUP(E81,VIP!$A$2:$O9486,8,FALSE)</f>
        <v>Si</v>
      </c>
      <c r="J81" s="125" t="str">
        <f>VLOOKUP(E81,VIP!$A$2:$O9436,8,FALSE)</f>
        <v>Si</v>
      </c>
      <c r="K81" s="125" t="str">
        <f>VLOOKUP(E81,VIP!$A$2:$O13010,6,0)</f>
        <v>NO</v>
      </c>
      <c r="L81" s="129" t="s">
        <v>2459</v>
      </c>
      <c r="M81" s="93" t="s">
        <v>2465</v>
      </c>
      <c r="N81" s="120" t="s">
        <v>2472</v>
      </c>
      <c r="O81" s="143" t="s">
        <v>2473</v>
      </c>
      <c r="P81" s="124"/>
      <c r="Q81" s="121" t="s">
        <v>2459</v>
      </c>
    </row>
    <row r="82" spans="1:17" ht="18" x14ac:dyDescent="0.25">
      <c r="A82" s="125" t="str">
        <f>VLOOKUP(E82,'LISTADO ATM'!$A$2:$C$901,3,0)</f>
        <v>ESTE</v>
      </c>
      <c r="B82" s="123">
        <v>335850763</v>
      </c>
      <c r="C82" s="122">
        <v>44299.23841435185</v>
      </c>
      <c r="D82" s="122" t="s">
        <v>2468</v>
      </c>
      <c r="E82" s="125">
        <v>158</v>
      </c>
      <c r="F82" s="143" t="str">
        <f>VLOOKUP(E82,VIP!$A$2:$O12601,2,0)</f>
        <v>DRBR158</v>
      </c>
      <c r="G82" s="125" t="str">
        <f>VLOOKUP(E82,'LISTADO ATM'!$A$2:$B$900,2,0)</f>
        <v xml:space="preserve">ATM Oficina Romana Norte </v>
      </c>
      <c r="H82" s="125" t="str">
        <f>VLOOKUP(E82,VIP!$A$2:$O17522,7,FALSE)</f>
        <v>Si</v>
      </c>
      <c r="I82" s="125" t="str">
        <f>VLOOKUP(E82,VIP!$A$2:$O9487,8,FALSE)</f>
        <v>Si</v>
      </c>
      <c r="J82" s="125" t="str">
        <f>VLOOKUP(E82,VIP!$A$2:$O9437,8,FALSE)</f>
        <v>Si</v>
      </c>
      <c r="K82" s="125" t="str">
        <f>VLOOKUP(E82,VIP!$A$2:$O13011,6,0)</f>
        <v>SI</v>
      </c>
      <c r="L82" s="129" t="s">
        <v>2528</v>
      </c>
      <c r="M82" s="93" t="s">
        <v>2465</v>
      </c>
      <c r="N82" s="120" t="s">
        <v>2472</v>
      </c>
      <c r="O82" s="143" t="s">
        <v>2473</v>
      </c>
      <c r="P82" s="124"/>
      <c r="Q82" s="121" t="s">
        <v>2528</v>
      </c>
    </row>
    <row r="83" spans="1:17" ht="18" x14ac:dyDescent="0.25">
      <c r="A83" s="125" t="str">
        <f>VLOOKUP(E83,'LISTADO ATM'!$A$2:$C$901,3,0)</f>
        <v>DISTRITO NACIONAL</v>
      </c>
      <c r="B83" s="123">
        <v>335850764</v>
      </c>
      <c r="C83" s="122">
        <v>44299.241620370369</v>
      </c>
      <c r="D83" s="122" t="s">
        <v>2189</v>
      </c>
      <c r="E83" s="125">
        <v>744</v>
      </c>
      <c r="F83" s="143" t="str">
        <f>VLOOKUP(E83,VIP!$A$2:$O12602,2,0)</f>
        <v>DRBR289</v>
      </c>
      <c r="G83" s="125" t="str">
        <f>VLOOKUP(E83,'LISTADO ATM'!$A$2:$B$900,2,0)</f>
        <v xml:space="preserve">ATM Multicentro La Sirena Venezuela </v>
      </c>
      <c r="H83" s="125" t="str">
        <f>VLOOKUP(E83,VIP!$A$2:$O17523,7,FALSE)</f>
        <v>Si</v>
      </c>
      <c r="I83" s="125" t="str">
        <f>VLOOKUP(E83,VIP!$A$2:$O9488,8,FALSE)</f>
        <v>Si</v>
      </c>
      <c r="J83" s="125" t="str">
        <f>VLOOKUP(E83,VIP!$A$2:$O9438,8,FALSE)</f>
        <v>Si</v>
      </c>
      <c r="K83" s="125" t="str">
        <f>VLOOKUP(E83,VIP!$A$2:$O13012,6,0)</f>
        <v>SI</v>
      </c>
      <c r="L83" s="129" t="s">
        <v>2254</v>
      </c>
      <c r="M83" s="93" t="s">
        <v>2465</v>
      </c>
      <c r="N83" s="120" t="s">
        <v>2472</v>
      </c>
      <c r="O83" s="143" t="s">
        <v>2474</v>
      </c>
      <c r="P83" s="124"/>
      <c r="Q83" s="121" t="s">
        <v>2254</v>
      </c>
    </row>
    <row r="84" spans="1:17" ht="18" x14ac:dyDescent="0.25">
      <c r="A84" s="125" t="str">
        <f>VLOOKUP(E84,'LISTADO ATM'!$A$2:$C$901,3,0)</f>
        <v>NORTE</v>
      </c>
      <c r="B84" s="123">
        <v>335850765</v>
      </c>
      <c r="C84" s="122">
        <v>44299.264247685183</v>
      </c>
      <c r="D84" s="122" t="s">
        <v>2492</v>
      </c>
      <c r="E84" s="125">
        <v>538</v>
      </c>
      <c r="F84" s="143" t="str">
        <f>VLOOKUP(E84,VIP!$A$2:$O12603,2,0)</f>
        <v>DRBR538</v>
      </c>
      <c r="G84" s="125" t="str">
        <f>VLOOKUP(E84,'LISTADO ATM'!$A$2:$B$900,2,0)</f>
        <v>ATM  Autoservicio San Fco. Macorís</v>
      </c>
      <c r="H84" s="125" t="str">
        <f>VLOOKUP(E84,VIP!$A$2:$O17524,7,FALSE)</f>
        <v>Si</v>
      </c>
      <c r="I84" s="125" t="str">
        <f>VLOOKUP(E84,VIP!$A$2:$O9489,8,FALSE)</f>
        <v>Si</v>
      </c>
      <c r="J84" s="125" t="str">
        <f>VLOOKUP(E84,VIP!$A$2:$O9439,8,FALSE)</f>
        <v>Si</v>
      </c>
      <c r="K84" s="125" t="str">
        <f>VLOOKUP(E84,VIP!$A$2:$O13013,6,0)</f>
        <v>NO</v>
      </c>
      <c r="L84" s="129" t="s">
        <v>2528</v>
      </c>
      <c r="M84" s="93" t="s">
        <v>2465</v>
      </c>
      <c r="N84" s="120" t="s">
        <v>2472</v>
      </c>
      <c r="O84" s="143" t="s">
        <v>2493</v>
      </c>
      <c r="P84" s="124"/>
      <c r="Q84" s="121" t="s">
        <v>2528</v>
      </c>
    </row>
    <row r="85" spans="1:17" ht="18" x14ac:dyDescent="0.25">
      <c r="A85" s="125" t="str">
        <f>VLOOKUP(E85,'LISTADO ATM'!$A$2:$C$901,3,0)</f>
        <v>DISTRITO NACIONAL</v>
      </c>
      <c r="B85" s="123">
        <v>335850767</v>
      </c>
      <c r="C85" s="122">
        <v>44299.266956018517</v>
      </c>
      <c r="D85" s="122" t="s">
        <v>2492</v>
      </c>
      <c r="E85" s="125">
        <v>810</v>
      </c>
      <c r="F85" s="143" t="str">
        <f>VLOOKUP(E85,VIP!$A$2:$O12604,2,0)</f>
        <v>DRBR810</v>
      </c>
      <c r="G85" s="125" t="str">
        <f>VLOOKUP(E85,'LISTADO ATM'!$A$2:$B$900,2,0)</f>
        <v xml:space="preserve">ATM UNP Multicentro La Sirena José Contreras </v>
      </c>
      <c r="H85" s="125" t="str">
        <f>VLOOKUP(E85,VIP!$A$2:$O17525,7,FALSE)</f>
        <v>Si</v>
      </c>
      <c r="I85" s="125" t="str">
        <f>VLOOKUP(E85,VIP!$A$2:$O9490,8,FALSE)</f>
        <v>Si</v>
      </c>
      <c r="J85" s="125" t="str">
        <f>VLOOKUP(E85,VIP!$A$2:$O9440,8,FALSE)</f>
        <v>Si</v>
      </c>
      <c r="K85" s="125" t="str">
        <f>VLOOKUP(E85,VIP!$A$2:$O13014,6,0)</f>
        <v>NO</v>
      </c>
      <c r="L85" s="129" t="s">
        <v>2477</v>
      </c>
      <c r="M85" s="142" t="s">
        <v>2537</v>
      </c>
      <c r="N85" s="142" t="s">
        <v>2533</v>
      </c>
      <c r="O85" s="143" t="s">
        <v>2536</v>
      </c>
      <c r="P85" s="127" t="s">
        <v>2538</v>
      </c>
      <c r="Q85" s="142" t="s">
        <v>2539</v>
      </c>
    </row>
    <row r="86" spans="1:17" ht="18" x14ac:dyDescent="0.25">
      <c r="A86" s="125" t="str">
        <f>VLOOKUP(E86,'LISTADO ATM'!$A$2:$C$901,3,0)</f>
        <v>DISTRITO NACIONAL</v>
      </c>
      <c r="B86" s="123">
        <v>335850768</v>
      </c>
      <c r="C86" s="122">
        <v>44299.26971064815</v>
      </c>
      <c r="D86" s="122" t="s">
        <v>2492</v>
      </c>
      <c r="E86" s="125">
        <v>826</v>
      </c>
      <c r="F86" s="143" t="str">
        <f>VLOOKUP(E86,VIP!$A$2:$O12605,2,0)</f>
        <v>DRBR826</v>
      </c>
      <c r="G86" s="125" t="str">
        <f>VLOOKUP(E86,'LISTADO ATM'!$A$2:$B$900,2,0)</f>
        <v xml:space="preserve">ATM Oficina Diamond Plaza II </v>
      </c>
      <c r="H86" s="125" t="str">
        <f>VLOOKUP(E86,VIP!$A$2:$O17526,7,FALSE)</f>
        <v>Si</v>
      </c>
      <c r="I86" s="125" t="str">
        <f>VLOOKUP(E86,VIP!$A$2:$O9491,8,FALSE)</f>
        <v>Si</v>
      </c>
      <c r="J86" s="125" t="str">
        <f>VLOOKUP(E86,VIP!$A$2:$O9441,8,FALSE)</f>
        <v>Si</v>
      </c>
      <c r="K86" s="125" t="str">
        <f>VLOOKUP(E86,VIP!$A$2:$O13015,6,0)</f>
        <v>NO</v>
      </c>
      <c r="L86" s="129" t="s">
        <v>2477</v>
      </c>
      <c r="M86" s="142" t="s">
        <v>2537</v>
      </c>
      <c r="N86" s="142" t="s">
        <v>2533</v>
      </c>
      <c r="O86" s="143" t="s">
        <v>2536</v>
      </c>
      <c r="P86" s="127" t="s">
        <v>2538</v>
      </c>
      <c r="Q86" s="142" t="s">
        <v>2539</v>
      </c>
    </row>
    <row r="87" spans="1:17" ht="18" x14ac:dyDescent="0.25">
      <c r="A87" s="125" t="str">
        <f>VLOOKUP(E87,'LISTADO ATM'!$A$2:$C$901,3,0)</f>
        <v>DISTRITO NACIONAL</v>
      </c>
      <c r="B87" s="123">
        <v>335850769</v>
      </c>
      <c r="C87" s="122">
        <v>44299.270358796297</v>
      </c>
      <c r="D87" s="122" t="s">
        <v>2492</v>
      </c>
      <c r="E87" s="125">
        <v>971</v>
      </c>
      <c r="F87" s="143" t="str">
        <f>VLOOKUP(E87,VIP!$A$2:$O12606,2,0)</f>
        <v>DRBR24U</v>
      </c>
      <c r="G87" s="125" t="str">
        <f>VLOOKUP(E87,'LISTADO ATM'!$A$2:$B$900,2,0)</f>
        <v xml:space="preserve">ATM Club Banreservas I </v>
      </c>
      <c r="H87" s="125" t="str">
        <f>VLOOKUP(E87,VIP!$A$2:$O17527,7,FALSE)</f>
        <v>Si</v>
      </c>
      <c r="I87" s="125" t="str">
        <f>VLOOKUP(E87,VIP!$A$2:$O9492,8,FALSE)</f>
        <v>Si</v>
      </c>
      <c r="J87" s="125" t="str">
        <f>VLOOKUP(E87,VIP!$A$2:$O9442,8,FALSE)</f>
        <v>Si</v>
      </c>
      <c r="K87" s="125" t="str">
        <f>VLOOKUP(E87,VIP!$A$2:$O13016,6,0)</f>
        <v>NO</v>
      </c>
      <c r="L87" s="129" t="s">
        <v>2477</v>
      </c>
      <c r="M87" s="142" t="s">
        <v>2537</v>
      </c>
      <c r="N87" s="142" t="s">
        <v>2533</v>
      </c>
      <c r="O87" s="143" t="s">
        <v>2536</v>
      </c>
      <c r="P87" s="127" t="s">
        <v>2538</v>
      </c>
      <c r="Q87" s="142" t="s">
        <v>2539</v>
      </c>
    </row>
    <row r="88" spans="1:17" ht="18" x14ac:dyDescent="0.25">
      <c r="A88" s="125" t="str">
        <f>VLOOKUP(E88,'LISTADO ATM'!$A$2:$C$901,3,0)</f>
        <v>DISTRITO NACIONAL</v>
      </c>
      <c r="B88" s="123">
        <v>335850770</v>
      </c>
      <c r="C88" s="122">
        <v>44299.272881944446</v>
      </c>
      <c r="D88" s="122" t="s">
        <v>2492</v>
      </c>
      <c r="E88" s="125">
        <v>745</v>
      </c>
      <c r="F88" s="143" t="str">
        <f>VLOOKUP(E88,VIP!$A$2:$O12607,2,0)</f>
        <v>DRBR027</v>
      </c>
      <c r="G88" s="125" t="str">
        <f>VLOOKUP(E88,'LISTADO ATM'!$A$2:$B$900,2,0)</f>
        <v xml:space="preserve">ATM Oficina Ave. Duarte </v>
      </c>
      <c r="H88" s="125" t="str">
        <f>VLOOKUP(E88,VIP!$A$2:$O17528,7,FALSE)</f>
        <v>No</v>
      </c>
      <c r="I88" s="125" t="str">
        <f>VLOOKUP(E88,VIP!$A$2:$O9493,8,FALSE)</f>
        <v>No</v>
      </c>
      <c r="J88" s="125" t="str">
        <f>VLOOKUP(E88,VIP!$A$2:$O9443,8,FALSE)</f>
        <v>No</v>
      </c>
      <c r="K88" s="125" t="str">
        <f>VLOOKUP(E88,VIP!$A$2:$O13017,6,0)</f>
        <v>NO</v>
      </c>
      <c r="L88" s="129" t="s">
        <v>2477</v>
      </c>
      <c r="M88" s="142" t="s">
        <v>2537</v>
      </c>
      <c r="N88" s="142" t="s">
        <v>2533</v>
      </c>
      <c r="O88" s="143" t="s">
        <v>2536</v>
      </c>
      <c r="P88" s="127" t="s">
        <v>2538</v>
      </c>
      <c r="Q88" s="142" t="s">
        <v>2539</v>
      </c>
    </row>
    <row r="89" spans="1:17" ht="18" x14ac:dyDescent="0.25">
      <c r="A89" s="125" t="str">
        <f>VLOOKUP(E89,'LISTADO ATM'!$A$2:$C$901,3,0)</f>
        <v>DISTRITO NACIONAL</v>
      </c>
      <c r="B89" s="123">
        <v>335850771</v>
      </c>
      <c r="C89" s="122">
        <v>44299.273518518516</v>
      </c>
      <c r="D89" s="122" t="s">
        <v>2492</v>
      </c>
      <c r="E89" s="125">
        <v>834</v>
      </c>
      <c r="F89" s="143" t="str">
        <f>VLOOKUP(E89,VIP!$A$2:$O12608,2,0)</f>
        <v>DRBR834</v>
      </c>
      <c r="G89" s="125" t="str">
        <f>VLOOKUP(E89,'LISTADO ATM'!$A$2:$B$900,2,0)</f>
        <v xml:space="preserve">ATM Centro Médico Moderno </v>
      </c>
      <c r="H89" s="125" t="str">
        <f>VLOOKUP(E89,VIP!$A$2:$O17529,7,FALSE)</f>
        <v>Si</v>
      </c>
      <c r="I89" s="125" t="str">
        <f>VLOOKUP(E89,VIP!$A$2:$O9494,8,FALSE)</f>
        <v>Si</v>
      </c>
      <c r="J89" s="125" t="str">
        <f>VLOOKUP(E89,VIP!$A$2:$O9444,8,FALSE)</f>
        <v>Si</v>
      </c>
      <c r="K89" s="125" t="str">
        <f>VLOOKUP(E89,VIP!$A$2:$O13018,6,0)</f>
        <v>NO</v>
      </c>
      <c r="L89" s="129" t="s">
        <v>2477</v>
      </c>
      <c r="M89" s="142" t="s">
        <v>2537</v>
      </c>
      <c r="N89" s="142" t="s">
        <v>2533</v>
      </c>
      <c r="O89" s="143" t="s">
        <v>2536</v>
      </c>
      <c r="P89" s="127" t="s">
        <v>2538</v>
      </c>
      <c r="Q89" s="142" t="s">
        <v>2539</v>
      </c>
    </row>
    <row r="90" spans="1:17" ht="18" x14ac:dyDescent="0.25">
      <c r="A90" s="125" t="str">
        <f>VLOOKUP(E90,'LISTADO ATM'!$A$2:$C$901,3,0)</f>
        <v>DISTRITO NACIONAL</v>
      </c>
      <c r="B90" s="123">
        <v>335850772</v>
      </c>
      <c r="C90" s="122">
        <v>44299.274016203701</v>
      </c>
      <c r="D90" s="122" t="s">
        <v>2492</v>
      </c>
      <c r="E90" s="125">
        <v>569</v>
      </c>
      <c r="F90" s="143" t="str">
        <f>VLOOKUP(E90,VIP!$A$2:$O12609,2,0)</f>
        <v>DRBR03B</v>
      </c>
      <c r="G90" s="125" t="str">
        <f>VLOOKUP(E90,'LISTADO ATM'!$A$2:$B$900,2,0)</f>
        <v xml:space="preserve">ATM Superintendencia de Seguros </v>
      </c>
      <c r="H90" s="125" t="str">
        <f>VLOOKUP(E90,VIP!$A$2:$O17530,7,FALSE)</f>
        <v>Si</v>
      </c>
      <c r="I90" s="125" t="str">
        <f>VLOOKUP(E90,VIP!$A$2:$O9495,8,FALSE)</f>
        <v>Si</v>
      </c>
      <c r="J90" s="125" t="str">
        <f>VLOOKUP(E90,VIP!$A$2:$O9445,8,FALSE)</f>
        <v>Si</v>
      </c>
      <c r="K90" s="125" t="str">
        <f>VLOOKUP(E90,VIP!$A$2:$O13019,6,0)</f>
        <v>NO</v>
      </c>
      <c r="L90" s="129" t="s">
        <v>2477</v>
      </c>
      <c r="M90" s="142" t="s">
        <v>2537</v>
      </c>
      <c r="N90" s="142" t="s">
        <v>2533</v>
      </c>
      <c r="O90" s="143" t="s">
        <v>2536</v>
      </c>
      <c r="P90" s="127" t="s">
        <v>2538</v>
      </c>
      <c r="Q90" s="142" t="s">
        <v>2539</v>
      </c>
    </row>
    <row r="91" spans="1:17" ht="18" x14ac:dyDescent="0.25">
      <c r="A91" s="125" t="str">
        <f>VLOOKUP(E91,'LISTADO ATM'!$A$2:$C$901,3,0)</f>
        <v>NORTE</v>
      </c>
      <c r="B91" s="123">
        <v>335850773</v>
      </c>
      <c r="C91" s="122">
        <v>44299.274907407409</v>
      </c>
      <c r="D91" s="122" t="s">
        <v>2492</v>
      </c>
      <c r="E91" s="125">
        <v>854</v>
      </c>
      <c r="F91" s="143" t="str">
        <f>VLOOKUP(E91,VIP!$A$2:$O12610,2,0)</f>
        <v>DRBR854</v>
      </c>
      <c r="G91" s="125" t="str">
        <f>VLOOKUP(E91,'LISTADO ATM'!$A$2:$B$900,2,0)</f>
        <v xml:space="preserve">ATM Centro Comercial Blanco Batista </v>
      </c>
      <c r="H91" s="125" t="str">
        <f>VLOOKUP(E91,VIP!$A$2:$O17531,7,FALSE)</f>
        <v>Si</v>
      </c>
      <c r="I91" s="125" t="str">
        <f>VLOOKUP(E91,VIP!$A$2:$O9496,8,FALSE)</f>
        <v>Si</v>
      </c>
      <c r="J91" s="125" t="str">
        <f>VLOOKUP(E91,VIP!$A$2:$O9446,8,FALSE)</f>
        <v>Si</v>
      </c>
      <c r="K91" s="125" t="str">
        <f>VLOOKUP(E91,VIP!$A$2:$O13020,6,0)</f>
        <v>NO</v>
      </c>
      <c r="L91" s="129" t="s">
        <v>2477</v>
      </c>
      <c r="M91" s="142" t="s">
        <v>2537</v>
      </c>
      <c r="N91" s="142" t="s">
        <v>2533</v>
      </c>
      <c r="O91" s="143" t="s">
        <v>2536</v>
      </c>
      <c r="P91" s="127" t="s">
        <v>2538</v>
      </c>
      <c r="Q91" s="142" t="s">
        <v>2539</v>
      </c>
    </row>
    <row r="92" spans="1:17" ht="18" x14ac:dyDescent="0.25">
      <c r="A92" s="125" t="str">
        <f>VLOOKUP(E92,'LISTADO ATM'!$A$2:$C$901,3,0)</f>
        <v>DISTRITO NACIONAL</v>
      </c>
      <c r="B92" s="123">
        <v>335850777</v>
      </c>
      <c r="C92" s="122">
        <v>44299.303530092591</v>
      </c>
      <c r="D92" s="122" t="s">
        <v>2189</v>
      </c>
      <c r="E92" s="125">
        <v>640</v>
      </c>
      <c r="F92" s="149" t="str">
        <f>VLOOKUP(E92,VIP!$A$2:$O12613,2,0)</f>
        <v>DRBR640</v>
      </c>
      <c r="G92" s="125" t="str">
        <f>VLOOKUP(E92,'LISTADO ATM'!$A$2:$B$900,2,0)</f>
        <v xml:space="preserve">ATM Ministerio Obras Públicas </v>
      </c>
      <c r="H92" s="125" t="str">
        <f>VLOOKUP(E92,VIP!$A$2:$O17534,7,FALSE)</f>
        <v>Si</v>
      </c>
      <c r="I92" s="125" t="str">
        <f>VLOOKUP(E92,VIP!$A$2:$O9499,8,FALSE)</f>
        <v>Si</v>
      </c>
      <c r="J92" s="125" t="str">
        <f>VLOOKUP(E92,VIP!$A$2:$O9449,8,FALSE)</f>
        <v>Si</v>
      </c>
      <c r="K92" s="125" t="str">
        <f>VLOOKUP(E92,VIP!$A$2:$O13023,6,0)</f>
        <v>NO</v>
      </c>
      <c r="L92" s="129" t="s">
        <v>2228</v>
      </c>
      <c r="M92" s="93" t="s">
        <v>2465</v>
      </c>
      <c r="N92" s="120" t="s">
        <v>2472</v>
      </c>
      <c r="O92" s="149" t="s">
        <v>2474</v>
      </c>
      <c r="P92" s="124"/>
      <c r="Q92" s="121" t="s">
        <v>2228</v>
      </c>
    </row>
    <row r="93" spans="1:17" ht="18" x14ac:dyDescent="0.25">
      <c r="A93" s="125" t="str">
        <f>VLOOKUP(E93,'LISTADO ATM'!$A$2:$C$901,3,0)</f>
        <v>ESTE</v>
      </c>
      <c r="B93" s="123">
        <v>335850793</v>
      </c>
      <c r="C93" s="122">
        <v>44299.315763888888</v>
      </c>
      <c r="D93" s="122" t="s">
        <v>2189</v>
      </c>
      <c r="E93" s="125">
        <v>822</v>
      </c>
      <c r="F93" s="149" t="str">
        <f>VLOOKUP(E93,VIP!$A$2:$O12612,2,0)</f>
        <v>DRBR822</v>
      </c>
      <c r="G93" s="125" t="str">
        <f>VLOOKUP(E93,'LISTADO ATM'!$A$2:$B$900,2,0)</f>
        <v xml:space="preserve">ATM INDUSPALMA </v>
      </c>
      <c r="H93" s="125" t="str">
        <f>VLOOKUP(E93,VIP!$A$2:$O17533,7,FALSE)</f>
        <v>Si</v>
      </c>
      <c r="I93" s="125" t="str">
        <f>VLOOKUP(E93,VIP!$A$2:$O9498,8,FALSE)</f>
        <v>Si</v>
      </c>
      <c r="J93" s="125" t="str">
        <f>VLOOKUP(E93,VIP!$A$2:$O9448,8,FALSE)</f>
        <v>Si</v>
      </c>
      <c r="K93" s="125" t="str">
        <f>VLOOKUP(E93,VIP!$A$2:$O13022,6,0)</f>
        <v>NO</v>
      </c>
      <c r="L93" s="129" t="s">
        <v>2254</v>
      </c>
      <c r="M93" s="93" t="s">
        <v>2465</v>
      </c>
      <c r="N93" s="120" t="s">
        <v>2472</v>
      </c>
      <c r="O93" s="149" t="s">
        <v>2474</v>
      </c>
      <c r="P93" s="124"/>
      <c r="Q93" s="121" t="s">
        <v>2254</v>
      </c>
    </row>
    <row r="94" spans="1:17" ht="18" x14ac:dyDescent="0.25">
      <c r="A94" s="125" t="str">
        <f>VLOOKUP(E94,'LISTADO ATM'!$A$2:$C$901,3,0)</f>
        <v>NORTE</v>
      </c>
      <c r="B94" s="123">
        <v>335850795</v>
      </c>
      <c r="C94" s="122">
        <v>44299.319351851853</v>
      </c>
      <c r="D94" s="122" t="s">
        <v>2190</v>
      </c>
      <c r="E94" s="125">
        <v>196</v>
      </c>
      <c r="F94" s="149" t="str">
        <f>VLOOKUP(E94,VIP!$A$2:$O12611,2,0)</f>
        <v>DRBR196</v>
      </c>
      <c r="G94" s="125" t="str">
        <f>VLOOKUP(E94,'LISTADO ATM'!$A$2:$B$900,2,0)</f>
        <v xml:space="preserve">ATM Estación Texaco Cangrejo Farmacia (Sosúa) </v>
      </c>
      <c r="H94" s="125" t="str">
        <f>VLOOKUP(E94,VIP!$A$2:$O17532,7,FALSE)</f>
        <v>Si</v>
      </c>
      <c r="I94" s="125" t="str">
        <f>VLOOKUP(E94,VIP!$A$2:$O9497,8,FALSE)</f>
        <v>Si</v>
      </c>
      <c r="J94" s="125" t="str">
        <f>VLOOKUP(E94,VIP!$A$2:$O9447,8,FALSE)</f>
        <v>Si</v>
      </c>
      <c r="K94" s="125" t="str">
        <f>VLOOKUP(E94,VIP!$A$2:$O13021,6,0)</f>
        <v>NO</v>
      </c>
      <c r="L94" s="129" t="s">
        <v>2254</v>
      </c>
      <c r="M94" s="93" t="s">
        <v>2465</v>
      </c>
      <c r="N94" s="120" t="s">
        <v>2472</v>
      </c>
      <c r="O94" s="149" t="s">
        <v>2508</v>
      </c>
      <c r="P94" s="124"/>
      <c r="Q94" s="121" t="s">
        <v>2254</v>
      </c>
    </row>
  </sheetData>
  <autoFilter ref="A4:Q72">
    <sortState ref="A5:Q94">
      <sortCondition ref="C4:C7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5:E1048576 E1:E4">
    <cfRule type="duplicateValues" dxfId="153" priority="57"/>
  </conditionalFormatting>
  <conditionalFormatting sqref="B95:B1048576 B1:B4">
    <cfRule type="duplicateValues" dxfId="152" priority="56"/>
  </conditionalFormatting>
  <conditionalFormatting sqref="E95:E1048576 E1:E5">
    <cfRule type="duplicateValues" dxfId="151" priority="51"/>
  </conditionalFormatting>
  <conditionalFormatting sqref="E95:E1048576 E1:E18">
    <cfRule type="duplicateValues" dxfId="150" priority="47"/>
  </conditionalFormatting>
  <conditionalFormatting sqref="E19:E30">
    <cfRule type="duplicateValues" dxfId="149" priority="46"/>
  </conditionalFormatting>
  <conditionalFormatting sqref="B19:B30">
    <cfRule type="duplicateValues" dxfId="148" priority="45"/>
  </conditionalFormatting>
  <conditionalFormatting sqref="E19:E30">
    <cfRule type="duplicateValues" dxfId="147" priority="44"/>
  </conditionalFormatting>
  <conditionalFormatting sqref="E19:E30">
    <cfRule type="duplicateValues" dxfId="146" priority="43"/>
  </conditionalFormatting>
  <conditionalFormatting sqref="E95:E1048576 E1:E30">
    <cfRule type="duplicateValues" dxfId="145" priority="42"/>
  </conditionalFormatting>
  <conditionalFormatting sqref="B1:B91 B95:B1048576">
    <cfRule type="duplicateValues" dxfId="144" priority="41"/>
  </conditionalFormatting>
  <conditionalFormatting sqref="E95:E1048576 E1:E36">
    <cfRule type="duplicateValues" dxfId="143" priority="34"/>
  </conditionalFormatting>
  <conditionalFormatting sqref="E95:E1048576 E1:E45">
    <cfRule type="duplicateValues" dxfId="142" priority="23"/>
  </conditionalFormatting>
  <conditionalFormatting sqref="E38">
    <cfRule type="duplicateValues" dxfId="141" priority="22"/>
  </conditionalFormatting>
  <conditionalFormatting sqref="E38">
    <cfRule type="duplicateValues" dxfId="140" priority="21"/>
  </conditionalFormatting>
  <conditionalFormatting sqref="E38">
    <cfRule type="duplicateValues" dxfId="139" priority="20"/>
  </conditionalFormatting>
  <conditionalFormatting sqref="E38">
    <cfRule type="duplicateValues" dxfId="138" priority="19"/>
  </conditionalFormatting>
  <conditionalFormatting sqref="E38">
    <cfRule type="duplicateValues" dxfId="137" priority="18"/>
  </conditionalFormatting>
  <conditionalFormatting sqref="E56:E72">
    <cfRule type="duplicateValues" dxfId="136" priority="119393"/>
  </conditionalFormatting>
  <conditionalFormatting sqref="B56:B72">
    <cfRule type="duplicateValues" dxfId="135" priority="119394"/>
  </conditionalFormatting>
  <conditionalFormatting sqref="E6:E18">
    <cfRule type="duplicateValues" dxfId="134" priority="119402"/>
  </conditionalFormatting>
  <conditionalFormatting sqref="B6:B18">
    <cfRule type="duplicateValues" dxfId="133" priority="119403"/>
  </conditionalFormatting>
  <conditionalFormatting sqref="E31:E36">
    <cfRule type="duplicateValues" dxfId="132" priority="119410"/>
  </conditionalFormatting>
  <conditionalFormatting sqref="B31:B36">
    <cfRule type="duplicateValues" dxfId="131" priority="119412"/>
  </conditionalFormatting>
  <conditionalFormatting sqref="E73:E91">
    <cfRule type="duplicateValues" dxfId="130" priority="119456"/>
  </conditionalFormatting>
  <conditionalFormatting sqref="B73:B91">
    <cfRule type="duplicateValues" dxfId="129" priority="119458"/>
  </conditionalFormatting>
  <conditionalFormatting sqref="E37:E45">
    <cfRule type="duplicateValues" dxfId="128" priority="119470"/>
  </conditionalFormatting>
  <conditionalFormatting sqref="B37:B45">
    <cfRule type="duplicateValues" dxfId="127" priority="119472"/>
  </conditionalFormatting>
  <conditionalFormatting sqref="E5">
    <cfRule type="duplicateValues" dxfId="126" priority="119502"/>
  </conditionalFormatting>
  <conditionalFormatting sqref="E46:E55">
    <cfRule type="duplicateValues" dxfId="6" priority="119514"/>
  </conditionalFormatting>
  <conditionalFormatting sqref="B46:B55">
    <cfRule type="duplicateValues" dxfId="5" priority="119515"/>
  </conditionalFormatting>
  <conditionalFormatting sqref="B5:B91">
    <cfRule type="duplicateValues" dxfId="4" priority="119516"/>
  </conditionalFormatting>
  <conditionalFormatting sqref="B92:B94">
    <cfRule type="duplicateValues" dxfId="3" priority="4"/>
  </conditionalFormatting>
  <conditionalFormatting sqref="E92:E94">
    <cfRule type="duplicateValues" dxfId="2" priority="3"/>
  </conditionalFormatting>
  <conditionalFormatting sqref="B92:B94">
    <cfRule type="duplicateValues" dxfId="1" priority="2"/>
  </conditionalFormatting>
  <conditionalFormatting sqref="B92:B9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34" zoomScaleNormal="100" workbookViewId="0">
      <selection activeCell="G57" sqref="G57"/>
    </sheetView>
  </sheetViews>
  <sheetFormatPr baseColWidth="10" defaultColWidth="23.42578125" defaultRowHeight="15" x14ac:dyDescent="0.25"/>
  <cols>
    <col min="1" max="1" width="24.5703125" style="100" bestFit="1" customWidth="1"/>
    <col min="2" max="2" width="17.140625" style="100" bestFit="1" customWidth="1"/>
    <col min="3" max="3" width="56.5703125" style="100" bestFit="1" customWidth="1"/>
    <col min="4" max="4" width="36.85546875" style="100" bestFit="1" customWidth="1"/>
    <col min="5" max="5" width="11.28515625" style="100" bestFit="1" customWidth="1"/>
    <col min="6" max="16384" width="23.42578125" style="100"/>
  </cols>
  <sheetData>
    <row r="1" spans="1:5" ht="22.5" x14ac:dyDescent="0.25">
      <c r="A1" s="179" t="s">
        <v>2158</v>
      </c>
      <c r="B1" s="180"/>
      <c r="C1" s="180"/>
      <c r="D1" s="180"/>
      <c r="E1" s="181"/>
    </row>
    <row r="2" spans="1:5" ht="25.5" x14ac:dyDescent="0.25">
      <c r="A2" s="182" t="s">
        <v>2470</v>
      </c>
      <c r="B2" s="183"/>
      <c r="C2" s="183"/>
      <c r="D2" s="183"/>
      <c r="E2" s="184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30">
        <v>44298.708333333336</v>
      </c>
      <c r="C4" s="102"/>
      <c r="D4" s="102"/>
      <c r="E4" s="111"/>
    </row>
    <row r="5" spans="1:5" ht="18.75" thickBot="1" x14ac:dyDescent="0.3">
      <c r="A5" s="108" t="s">
        <v>2424</v>
      </c>
      <c r="B5" s="130">
        <v>44299.25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65" t="s">
        <v>2425</v>
      </c>
      <c r="B7" s="166"/>
      <c r="C7" s="166"/>
      <c r="D7" s="166"/>
      <c r="E7" s="167"/>
    </row>
    <row r="8" spans="1:5" ht="18" x14ac:dyDescent="0.25">
      <c r="A8" s="103" t="s">
        <v>15</v>
      </c>
      <c r="B8" s="112" t="s">
        <v>2426</v>
      </c>
      <c r="C8" s="103" t="s">
        <v>46</v>
      </c>
      <c r="D8" s="112" t="s">
        <v>2429</v>
      </c>
      <c r="E8" s="112" t="s">
        <v>2427</v>
      </c>
    </row>
    <row r="9" spans="1:5" ht="18.75" thickBot="1" x14ac:dyDescent="0.3">
      <c r="A9" s="101" t="e">
        <f>VLOOKUP(B9,'[1]LISTADO ATM'!$A$2:$C$821,3,0)</f>
        <v>#N/A</v>
      </c>
      <c r="B9" s="131"/>
      <c r="C9" s="131" t="e">
        <f>VLOOKUP(B9,'[1]LISTADO ATM'!$A$2:$B$821,2,0)</f>
        <v>#N/A</v>
      </c>
      <c r="D9" s="147"/>
      <c r="E9" s="115"/>
    </row>
    <row r="10" spans="1:5" ht="18.75" thickBot="1" x14ac:dyDescent="0.3">
      <c r="A10" s="104" t="s">
        <v>2495</v>
      </c>
      <c r="B10" s="146">
        <f>COUNT(#REF!)</f>
        <v>0</v>
      </c>
      <c r="C10" s="162"/>
      <c r="D10" s="163"/>
      <c r="E10" s="164"/>
    </row>
    <row r="11" spans="1:5" x14ac:dyDescent="0.25">
      <c r="B11" s="106"/>
      <c r="E11" s="106"/>
    </row>
    <row r="12" spans="1:5" ht="18" x14ac:dyDescent="0.25">
      <c r="A12" s="165" t="s">
        <v>2496</v>
      </c>
      <c r="B12" s="166"/>
      <c r="C12" s="166"/>
      <c r="D12" s="166"/>
      <c r="E12" s="167"/>
    </row>
    <row r="13" spans="1:5" ht="18" x14ac:dyDescent="0.25">
      <c r="A13" s="103" t="s">
        <v>15</v>
      </c>
      <c r="B13" s="112" t="s">
        <v>2426</v>
      </c>
      <c r="C13" s="103" t="s">
        <v>46</v>
      </c>
      <c r="D13" s="103" t="s">
        <v>2429</v>
      </c>
      <c r="E13" s="112" t="s">
        <v>2427</v>
      </c>
    </row>
    <row r="14" spans="1:5" ht="18.75" thickBot="1" x14ac:dyDescent="0.3">
      <c r="A14" s="101" t="e">
        <f>VLOOKUP(B14,'[1]LISTADO ATM'!$A$2:$C$821,3,0)</f>
        <v>#N/A</v>
      </c>
      <c r="B14" s="131"/>
      <c r="C14" s="131" t="e">
        <f>VLOOKUP(B14,'[1]LISTADO ATM'!$A$2:$B$821,2,0)</f>
        <v>#N/A</v>
      </c>
      <c r="D14" s="132"/>
      <c r="E14" s="128"/>
    </row>
    <row r="15" spans="1:5" ht="18.75" thickBot="1" x14ac:dyDescent="0.3">
      <c r="A15" s="104" t="s">
        <v>2495</v>
      </c>
      <c r="B15" s="146">
        <f>COUNT(B14:B14)</f>
        <v>0</v>
      </c>
      <c r="C15" s="168"/>
      <c r="D15" s="169"/>
      <c r="E15" s="170"/>
    </row>
    <row r="16" spans="1:5" ht="15.75" thickBot="1" x14ac:dyDescent="0.3">
      <c r="B16" s="106"/>
      <c r="E16" s="106"/>
    </row>
    <row r="17" spans="1:5" ht="18.75" thickBot="1" x14ac:dyDescent="0.3">
      <c r="A17" s="171" t="s">
        <v>2497</v>
      </c>
      <c r="B17" s="172"/>
      <c r="C17" s="172"/>
      <c r="D17" s="172"/>
      <c r="E17" s="173"/>
    </row>
    <row r="18" spans="1:5" ht="18" x14ac:dyDescent="0.25">
      <c r="A18" s="103" t="s">
        <v>15</v>
      </c>
      <c r="B18" s="112" t="s">
        <v>2426</v>
      </c>
      <c r="C18" s="103" t="s">
        <v>46</v>
      </c>
      <c r="D18" s="103" t="s">
        <v>2429</v>
      </c>
      <c r="E18" s="112" t="s">
        <v>2427</v>
      </c>
    </row>
    <row r="19" spans="1:5" ht="18" x14ac:dyDescent="0.25">
      <c r="A19" s="131" t="str">
        <f>VLOOKUP(B19,'[1]LISTADO ATM'!$A$2:$C$821,3,0)</f>
        <v>DISTRITO NACIONAL</v>
      </c>
      <c r="B19" s="131">
        <v>24</v>
      </c>
      <c r="C19" s="116" t="str">
        <f>VLOOKUP(B19,'[1]LISTADO ATM'!$A$2:$B$821,2,0)</f>
        <v xml:space="preserve">ATM Oficina Eusebio Manzueta </v>
      </c>
      <c r="D19" s="133" t="s">
        <v>2451</v>
      </c>
      <c r="E19" s="137">
        <v>335845247</v>
      </c>
    </row>
    <row r="20" spans="1:5" ht="18" x14ac:dyDescent="0.25">
      <c r="A20" s="131" t="str">
        <f>VLOOKUP(B20,'[1]LISTADO ATM'!$A$2:$C$821,3,0)</f>
        <v>DISTRITO NACIONAL</v>
      </c>
      <c r="B20" s="131">
        <v>39</v>
      </c>
      <c r="C20" s="116" t="str">
        <f>VLOOKUP(B20,'[1]LISTADO ATM'!$A$2:$B$821,2,0)</f>
        <v xml:space="preserve">ATM Oficina Ovando </v>
      </c>
      <c r="D20" s="133" t="s">
        <v>2451</v>
      </c>
      <c r="E20" s="137">
        <v>335849625</v>
      </c>
    </row>
    <row r="21" spans="1:5" ht="18" x14ac:dyDescent="0.25">
      <c r="A21" s="131" t="str">
        <f>VLOOKUP(B21,'[1]LISTADO ATM'!$A$2:$C$821,3,0)</f>
        <v>SUR</v>
      </c>
      <c r="B21" s="131">
        <v>48</v>
      </c>
      <c r="C21" s="116" t="str">
        <f>VLOOKUP(B21,'[1]LISTADO ATM'!$A$2:$B$821,2,0)</f>
        <v xml:space="preserve">ATM Autoservicio Neiba I </v>
      </c>
      <c r="D21" s="133" t="s">
        <v>2451</v>
      </c>
      <c r="E21" s="137">
        <v>335849644</v>
      </c>
    </row>
    <row r="22" spans="1:5" ht="18" x14ac:dyDescent="0.25">
      <c r="A22" s="131" t="str">
        <f>VLOOKUP(B22,'[1]LISTADO ATM'!$A$2:$C$821,3,0)</f>
        <v>NORTE</v>
      </c>
      <c r="B22" s="148">
        <v>261</v>
      </c>
      <c r="C22" s="116" t="str">
        <f>VLOOKUP(B22,'[1]LISTADO ATM'!$A$2:$B$821,2,0)</f>
        <v xml:space="preserve">ATM UNP Aeropuerto Cibao (Santiago) </v>
      </c>
      <c r="D22" s="133" t="s">
        <v>2451</v>
      </c>
      <c r="E22" s="137">
        <v>335850527</v>
      </c>
    </row>
    <row r="23" spans="1:5" ht="18" x14ac:dyDescent="0.25">
      <c r="A23" s="131" t="str">
        <f>VLOOKUP(B23,'[1]LISTADO ATM'!$A$2:$C$821,3,0)</f>
        <v>ESTE</v>
      </c>
      <c r="B23" s="148">
        <v>211</v>
      </c>
      <c r="C23" s="116" t="str">
        <f>VLOOKUP(B23,'[1]LISTADO ATM'!$A$2:$B$821,2,0)</f>
        <v xml:space="preserve">ATM Oficina La Romana I </v>
      </c>
      <c r="D23" s="133" t="s">
        <v>2451</v>
      </c>
      <c r="E23" s="137">
        <v>335850580</v>
      </c>
    </row>
    <row r="24" spans="1:5" ht="18" x14ac:dyDescent="0.25">
      <c r="A24" s="131" t="str">
        <f>VLOOKUP(B24,'[1]LISTADO ATM'!$A$2:$C$821,3,0)</f>
        <v>DISTRITO NACIONAL</v>
      </c>
      <c r="B24" s="148">
        <v>658</v>
      </c>
      <c r="C24" s="116" t="str">
        <f>VLOOKUP(B24,'[1]LISTADO ATM'!$A$2:$B$821,2,0)</f>
        <v>ATM Cámara de Cuentas</v>
      </c>
      <c r="D24" s="133" t="s">
        <v>2451</v>
      </c>
      <c r="E24" s="137">
        <v>335850629</v>
      </c>
    </row>
    <row r="25" spans="1:5" ht="18" x14ac:dyDescent="0.25">
      <c r="A25" s="131" t="str">
        <f>VLOOKUP(B25,'[1]LISTADO ATM'!$A$2:$C$821,3,0)</f>
        <v>DISTRITO NACIONAL</v>
      </c>
      <c r="B25" s="148">
        <v>958</v>
      </c>
      <c r="C25" s="116" t="str">
        <f>VLOOKUP(B25,'[1]LISTADO ATM'!$A$2:$B$821,2,0)</f>
        <v xml:space="preserve">ATM Olé Aut. San Isidro </v>
      </c>
      <c r="D25" s="133" t="s">
        <v>2451</v>
      </c>
      <c r="E25" s="137">
        <v>335850683</v>
      </c>
    </row>
    <row r="26" spans="1:5" ht="18" x14ac:dyDescent="0.25">
      <c r="A26" s="131" t="str">
        <f>VLOOKUP(B26,'[1]LISTADO ATM'!$A$2:$C$821,3,0)</f>
        <v>ESTE</v>
      </c>
      <c r="B26" s="148">
        <v>843</v>
      </c>
      <c r="C26" s="116" t="str">
        <f>VLOOKUP(B26,'[1]LISTADO ATM'!$A$2:$B$821,2,0)</f>
        <v xml:space="preserve">ATM Oficina Romana Centro </v>
      </c>
      <c r="D26" s="133" t="s">
        <v>2451</v>
      </c>
      <c r="E26" s="137">
        <v>335850704</v>
      </c>
    </row>
    <row r="27" spans="1:5" ht="18" x14ac:dyDescent="0.25">
      <c r="A27" s="131" t="str">
        <f>VLOOKUP(B27,'[1]LISTADO ATM'!$A$2:$C$821,3,0)</f>
        <v>NORTE</v>
      </c>
      <c r="B27" s="148">
        <v>144</v>
      </c>
      <c r="C27" s="116" t="str">
        <f>VLOOKUP(B27,'[1]LISTADO ATM'!$A$2:$B$821,2,0)</f>
        <v xml:space="preserve">ATM Oficina Villa Altagracia </v>
      </c>
      <c r="D27" s="133" t="s">
        <v>2451</v>
      </c>
      <c r="E27" s="137">
        <v>335850743</v>
      </c>
    </row>
    <row r="28" spans="1:5" ht="18" x14ac:dyDescent="0.25">
      <c r="A28" s="131" t="str">
        <f>VLOOKUP(B28,'[1]LISTADO ATM'!$A$2:$C$821,3,0)</f>
        <v>NORTE</v>
      </c>
      <c r="B28" s="148">
        <v>304</v>
      </c>
      <c r="C28" s="116" t="str">
        <f>VLOOKUP(B28,'[1]LISTADO ATM'!$A$2:$B$821,2,0)</f>
        <v xml:space="preserve">ATM Multicentro La Sirena Estrella Sadhala </v>
      </c>
      <c r="D28" s="133" t="s">
        <v>2451</v>
      </c>
      <c r="E28" s="137">
        <v>335850742</v>
      </c>
    </row>
    <row r="29" spans="1:5" ht="18" x14ac:dyDescent="0.25">
      <c r="A29" s="131" t="str">
        <f>VLOOKUP(B29,'[1]LISTADO ATM'!$A$2:$C$821,3,0)</f>
        <v>ESTE</v>
      </c>
      <c r="B29" s="148">
        <v>609</v>
      </c>
      <c r="C29" s="116" t="str">
        <f>VLOOKUP(B29,'[1]LISTADO ATM'!$A$2:$B$821,2,0)</f>
        <v xml:space="preserve">ATM S/M Jumbo (San Pedro) </v>
      </c>
      <c r="D29" s="133" t="s">
        <v>2451</v>
      </c>
      <c r="E29" s="195">
        <v>335850736</v>
      </c>
    </row>
    <row r="30" spans="1:5" ht="18" x14ac:dyDescent="0.25">
      <c r="A30" s="131" t="str">
        <f>VLOOKUP(B30,'[1]LISTADO ATM'!$A$2:$C$821,3,0)</f>
        <v>DISTRITO NACIONAL</v>
      </c>
      <c r="B30" s="131">
        <v>813</v>
      </c>
      <c r="C30" s="116" t="str">
        <f>VLOOKUP(B30,'[1]LISTADO ATM'!$A$2:$B$821,2,0)</f>
        <v>ATM Oficina Occidental Mall</v>
      </c>
      <c r="D30" s="133" t="s">
        <v>2451</v>
      </c>
      <c r="E30" s="131">
        <v>335850755</v>
      </c>
    </row>
    <row r="31" spans="1:5" ht="18" x14ac:dyDescent="0.25">
      <c r="A31" s="131" t="str">
        <f>VLOOKUP(B31,'[1]LISTADO ATM'!$A$2:$C$821,3,0)</f>
        <v>NORTE</v>
      </c>
      <c r="B31" s="131">
        <v>497</v>
      </c>
      <c r="C31" s="116" t="str">
        <f>VLOOKUP(B31,'[1]LISTADO ATM'!$A$2:$B$821,2,0)</f>
        <v>ATM Ofic. El Portal ll (Santiago)</v>
      </c>
      <c r="D31" s="133" t="s">
        <v>2451</v>
      </c>
      <c r="E31" s="150">
        <v>335850759</v>
      </c>
    </row>
    <row r="32" spans="1:5" ht="18.75" thickBot="1" x14ac:dyDescent="0.3">
      <c r="A32" s="131" t="str">
        <f>VLOOKUP(B32,'[1]LISTADO ATM'!$A$2:$C$821,3,0)</f>
        <v>NORTE</v>
      </c>
      <c r="B32" s="131">
        <v>950</v>
      </c>
      <c r="C32" s="116" t="str">
        <f>VLOOKUP(B32,'[1]LISTADO ATM'!$A$2:$B$821,2,0)</f>
        <v xml:space="preserve">ATM Oficina Monterrico </v>
      </c>
      <c r="D32" s="133" t="s">
        <v>2451</v>
      </c>
      <c r="E32" s="150">
        <v>335850760</v>
      </c>
    </row>
    <row r="33" spans="1:5" ht="18.75" thickBot="1" x14ac:dyDescent="0.3">
      <c r="A33" s="134" t="s">
        <v>2495</v>
      </c>
      <c r="B33" s="146">
        <f>COUNT(B19:B32)</f>
        <v>14</v>
      </c>
      <c r="C33" s="114"/>
      <c r="D33" s="114"/>
      <c r="E33" s="114"/>
    </row>
    <row r="34" spans="1:5" ht="15.75" thickBot="1" x14ac:dyDescent="0.3">
      <c r="B34" s="106"/>
      <c r="E34" s="106"/>
    </row>
    <row r="35" spans="1:5" ht="18.75" thickBot="1" x14ac:dyDescent="0.3">
      <c r="A35" s="171" t="s">
        <v>2498</v>
      </c>
      <c r="B35" s="172"/>
      <c r="C35" s="172"/>
      <c r="D35" s="172"/>
      <c r="E35" s="173"/>
    </row>
    <row r="36" spans="1:5" ht="18" x14ac:dyDescent="0.25">
      <c r="A36" s="103" t="s">
        <v>15</v>
      </c>
      <c r="B36" s="112" t="s">
        <v>2426</v>
      </c>
      <c r="C36" s="103" t="s">
        <v>46</v>
      </c>
      <c r="D36" s="103" t="s">
        <v>2429</v>
      </c>
      <c r="E36" s="112" t="s">
        <v>2427</v>
      </c>
    </row>
    <row r="37" spans="1:5" ht="18" x14ac:dyDescent="0.25">
      <c r="A37" s="101" t="str">
        <f>VLOOKUP(B37,'[1]LISTADO ATM'!$A$2:$C$821,3,0)</f>
        <v>DISTRITO NACIONAL</v>
      </c>
      <c r="B37" s="131">
        <v>232</v>
      </c>
      <c r="C37" s="131" t="str">
        <f>VLOOKUP(B37,'[1]LISTADO ATM'!$A$2:$B$821,2,0)</f>
        <v xml:space="preserve">ATM S/M Nacional Charles de Gaulle </v>
      </c>
      <c r="D37" s="131" t="s">
        <v>2529</v>
      </c>
      <c r="E37" s="115">
        <v>335849089</v>
      </c>
    </row>
    <row r="38" spans="1:5" ht="18" x14ac:dyDescent="0.25">
      <c r="A38" s="101" t="str">
        <f>VLOOKUP(B38,'[1]LISTADO ATM'!$A$2:$C$821,3,0)</f>
        <v>DISTRITO NACIONAL</v>
      </c>
      <c r="B38" s="131">
        <v>225</v>
      </c>
      <c r="C38" s="131" t="str">
        <f>VLOOKUP(B38,'[1]LISTADO ATM'!$A$2:$B$821,2,0)</f>
        <v xml:space="preserve">ATM S/M Nacional Arroyo Hondo </v>
      </c>
      <c r="D38" s="131" t="s">
        <v>2529</v>
      </c>
      <c r="E38" s="115">
        <v>335849133</v>
      </c>
    </row>
    <row r="39" spans="1:5" ht="18" x14ac:dyDescent="0.25">
      <c r="A39" s="101" t="str">
        <f>VLOOKUP(B39,'[1]LISTADO ATM'!$A$2:$C$821,3,0)</f>
        <v>NORTE</v>
      </c>
      <c r="B39" s="131">
        <v>208</v>
      </c>
      <c r="C39" s="131" t="str">
        <f>VLOOKUP(B39,'[1]LISTADO ATM'!$A$2:$B$821,2,0)</f>
        <v xml:space="preserve">ATM UNP Tireo </v>
      </c>
      <c r="D39" s="131" t="s">
        <v>2529</v>
      </c>
      <c r="E39" s="115">
        <v>335849259</v>
      </c>
    </row>
    <row r="40" spans="1:5" ht="18" x14ac:dyDescent="0.25">
      <c r="A40" s="101" t="str">
        <f>VLOOKUP(B40,'[1]LISTADO ATM'!$A$2:$C$821,3,0)</f>
        <v>DISTRITO NACIONAL</v>
      </c>
      <c r="B40" s="131">
        <v>642</v>
      </c>
      <c r="C40" s="131" t="str">
        <f>VLOOKUP(B40,'[1]LISTADO ATM'!$A$2:$B$821,2,0)</f>
        <v xml:space="preserve">ATM OMSA Sto. Dgo. </v>
      </c>
      <c r="D40" s="131" t="s">
        <v>2529</v>
      </c>
      <c r="E40" s="115">
        <v>335850141</v>
      </c>
    </row>
    <row r="41" spans="1:5" ht="18" x14ac:dyDescent="0.25">
      <c r="A41" s="101" t="str">
        <f>VLOOKUP(B41,'[1]LISTADO ATM'!$A$2:$C$821,3,0)</f>
        <v>DISTRITO NACIONAL</v>
      </c>
      <c r="B41" s="131">
        <v>567</v>
      </c>
      <c r="C41" s="131" t="str">
        <f>VLOOKUP(B41,'[1]LISTADO ATM'!$A$2:$B$821,2,0)</f>
        <v xml:space="preserve">ATM Oficina Máximo Gómez </v>
      </c>
      <c r="D41" s="131" t="s">
        <v>2529</v>
      </c>
      <c r="E41" s="115">
        <v>335850318</v>
      </c>
    </row>
    <row r="42" spans="1:5" ht="18" x14ac:dyDescent="0.25">
      <c r="A42" s="101" t="str">
        <f>VLOOKUP(B42,'[1]LISTADO ATM'!$A$2:$C$821,3,0)</f>
        <v>NORTE</v>
      </c>
      <c r="B42" s="131">
        <v>756</v>
      </c>
      <c r="C42" s="131" t="str">
        <f>VLOOKUP(B42,'[1]LISTADO ATM'!$A$2:$B$821,2,0)</f>
        <v xml:space="preserve">ATM UNP Villa La Mata (Cotuí) </v>
      </c>
      <c r="D42" s="131" t="s">
        <v>2529</v>
      </c>
      <c r="E42" s="115">
        <v>335850676</v>
      </c>
    </row>
    <row r="43" spans="1:5" ht="18" x14ac:dyDescent="0.25">
      <c r="A43" s="101" t="str">
        <f>VLOOKUP(B43,'[1]LISTADO ATM'!$A$2:$C$821,3,0)</f>
        <v>DISTRITO NACIONAL</v>
      </c>
      <c r="B43" s="131">
        <v>487</v>
      </c>
      <c r="C43" s="131" t="str">
        <f>VLOOKUP(B43,'[1]LISTADO ATM'!$A$2:$B$821,2,0)</f>
        <v xml:space="preserve">ATM Olé Hainamosa </v>
      </c>
      <c r="D43" s="131" t="s">
        <v>2529</v>
      </c>
      <c r="E43" s="115">
        <v>335850756</v>
      </c>
    </row>
    <row r="44" spans="1:5" ht="18" x14ac:dyDescent="0.25">
      <c r="A44" s="101" t="str">
        <f>VLOOKUP(B44,'[1]LISTADO ATM'!$A$2:$C$821,3,0)</f>
        <v>NORTE</v>
      </c>
      <c r="B44" s="131">
        <v>882</v>
      </c>
      <c r="C44" s="131" t="str">
        <f>VLOOKUP(B44,'[1]LISTADO ATM'!$A$2:$B$821,2,0)</f>
        <v xml:space="preserve">ATM Oficina Moca II </v>
      </c>
      <c r="D44" s="131" t="s">
        <v>2529</v>
      </c>
      <c r="E44" s="115">
        <v>335850761</v>
      </c>
    </row>
    <row r="45" spans="1:5" ht="18.75" thickBot="1" x14ac:dyDescent="0.3">
      <c r="A45" s="101" t="str">
        <f>VLOOKUP(B45,'[1]LISTADO ATM'!$A$2:$C$821,3,0)</f>
        <v>DISTRITO NACIONAL</v>
      </c>
      <c r="B45" s="131">
        <v>884</v>
      </c>
      <c r="C45" s="131" t="str">
        <f>VLOOKUP(B45,'[1]LISTADO ATM'!$A$2:$B$821,2,0)</f>
        <v xml:space="preserve">ATM UNP Olé Sabana Perdida </v>
      </c>
      <c r="D45" s="131" t="s">
        <v>2529</v>
      </c>
      <c r="E45" s="115">
        <v>335850762</v>
      </c>
    </row>
    <row r="46" spans="1:5" ht="18.75" thickBot="1" x14ac:dyDescent="0.3">
      <c r="A46" s="104" t="s">
        <v>2495</v>
      </c>
      <c r="B46" s="146">
        <f>COUNT(B37:B45)</f>
        <v>9</v>
      </c>
      <c r="C46" s="114"/>
      <c r="D46" s="144"/>
      <c r="E46" s="145"/>
    </row>
    <row r="47" spans="1:5" ht="15.75" thickBot="1" x14ac:dyDescent="0.3">
      <c r="B47" s="106"/>
      <c r="E47" s="106"/>
    </row>
    <row r="48" spans="1:5" ht="18" x14ac:dyDescent="0.25">
      <c r="A48" s="174" t="s">
        <v>2499</v>
      </c>
      <c r="B48" s="175"/>
      <c r="C48" s="175"/>
      <c r="D48" s="175"/>
      <c r="E48" s="176"/>
    </row>
    <row r="49" spans="1:5" ht="18" x14ac:dyDescent="0.25">
      <c r="A49" s="107" t="s">
        <v>15</v>
      </c>
      <c r="B49" s="112" t="s">
        <v>2426</v>
      </c>
      <c r="C49" s="105" t="s">
        <v>46</v>
      </c>
      <c r="D49" s="135" t="s">
        <v>2429</v>
      </c>
      <c r="E49" s="103" t="s">
        <v>2427</v>
      </c>
    </row>
    <row r="50" spans="1:5" ht="18" x14ac:dyDescent="0.25">
      <c r="A50" s="101" t="str">
        <f>VLOOKUP(B50,'[1]LISTADO ATM'!$A$2:$C$821,3,0)</f>
        <v>DISTRITO NACIONAL</v>
      </c>
      <c r="B50" s="131">
        <v>946</v>
      </c>
      <c r="C50" s="131" t="str">
        <f>VLOOKUP(B50,'[1]LISTADO ATM'!$A$2:$B$821,2,0)</f>
        <v xml:space="preserve">ATM Oficina Núñez de Cáceres I </v>
      </c>
      <c r="D50" s="138" t="s">
        <v>2528</v>
      </c>
      <c r="E50" s="137">
        <v>335848914</v>
      </c>
    </row>
    <row r="51" spans="1:5" ht="18" x14ac:dyDescent="0.25">
      <c r="A51" s="101" t="str">
        <f>VLOOKUP(B51,'[1]LISTADO ATM'!$A$2:$C$821,3,0)</f>
        <v>DISTRITO NACIONAL</v>
      </c>
      <c r="B51" s="131">
        <v>238</v>
      </c>
      <c r="C51" s="131" t="str">
        <f>VLOOKUP(B51,'[1]LISTADO ATM'!$A$2:$B$821,2,0)</f>
        <v xml:space="preserve">ATM Multicentro La Sirena Charles de Gaulle </v>
      </c>
      <c r="D51" s="138" t="s">
        <v>2528</v>
      </c>
      <c r="E51" s="137">
        <v>335848942</v>
      </c>
    </row>
    <row r="52" spans="1:5" ht="18" x14ac:dyDescent="0.25">
      <c r="A52" s="101" t="str">
        <f>VLOOKUP(B52,'[1]LISTADO ATM'!$A$2:$C$821,3,0)</f>
        <v>NORTE</v>
      </c>
      <c r="B52" s="131">
        <v>291</v>
      </c>
      <c r="C52" s="131" t="str">
        <f>VLOOKUP(B52,'[1]LISTADO ATM'!$A$2:$B$821,2,0)</f>
        <v xml:space="preserve">ATM S/M Jumbo Las Colinas </v>
      </c>
      <c r="D52" s="138" t="s">
        <v>2528</v>
      </c>
      <c r="E52" s="137">
        <v>335849071</v>
      </c>
    </row>
    <row r="53" spans="1:5" ht="18" x14ac:dyDescent="0.25">
      <c r="A53" s="101" t="str">
        <f>VLOOKUP(B53,'[1]LISTADO ATM'!$A$2:$C$821,3,0)</f>
        <v>NORTE</v>
      </c>
      <c r="B53" s="131">
        <v>746</v>
      </c>
      <c r="C53" s="131" t="str">
        <f>VLOOKUP(B53,'[1]LISTADO ATM'!$A$2:$B$821,2,0)</f>
        <v xml:space="preserve">ATM Oficina Las Terrenas </v>
      </c>
      <c r="D53" s="138" t="s">
        <v>2528</v>
      </c>
      <c r="E53" s="137">
        <v>335850196</v>
      </c>
    </row>
    <row r="54" spans="1:5" ht="18" x14ac:dyDescent="0.25">
      <c r="A54" s="101" t="str">
        <f>VLOOKUP(B54,'[1]LISTADO ATM'!$A$2:$C$821,3,0)</f>
        <v>DISTRITO NACIONAL</v>
      </c>
      <c r="B54" s="131">
        <v>908</v>
      </c>
      <c r="C54" s="131" t="str">
        <f>VLOOKUP(B54,'[1]LISTADO ATM'!$A$2:$B$821,2,0)</f>
        <v xml:space="preserve">ATM Oficina Plaza Botánika </v>
      </c>
      <c r="D54" s="136" t="s">
        <v>2528</v>
      </c>
      <c r="E54" s="137">
        <v>335850241</v>
      </c>
    </row>
    <row r="55" spans="1:5" ht="18" x14ac:dyDescent="0.25">
      <c r="A55" s="101" t="str">
        <f>VLOOKUP(B55,'[1]LISTADO ATM'!$A$2:$C$821,3,0)</f>
        <v>SUR</v>
      </c>
      <c r="B55" s="131">
        <v>780</v>
      </c>
      <c r="C55" s="131" t="str">
        <f>VLOOKUP(B55,'[1]LISTADO ATM'!$A$2:$B$821,2,0)</f>
        <v xml:space="preserve">ATM Oficina Barahona I </v>
      </c>
      <c r="D55" s="136" t="s">
        <v>2527</v>
      </c>
      <c r="E55" s="137">
        <v>335850069</v>
      </c>
    </row>
    <row r="56" spans="1:5" ht="18" x14ac:dyDescent="0.25">
      <c r="A56" s="101" t="str">
        <f>VLOOKUP(B56,'[1]LISTADO ATM'!$A$2:$C$821,3,0)</f>
        <v>DISTRITO NACIONAL</v>
      </c>
      <c r="B56" s="131">
        <v>686</v>
      </c>
      <c r="C56" s="131" t="str">
        <f>VLOOKUP(B56,'[1]LISTADO ATM'!$A$2:$B$821,2,0)</f>
        <v>ATM Autoservicio Oficina Máximo Gómez</v>
      </c>
      <c r="D56" s="138" t="s">
        <v>2526</v>
      </c>
      <c r="E56" s="137">
        <v>335847434</v>
      </c>
    </row>
    <row r="57" spans="1:5" ht="18" x14ac:dyDescent="0.25">
      <c r="A57" s="101" t="str">
        <f>VLOOKUP(B57,'[1]LISTADO ATM'!$A$2:$C$821,3,0)</f>
        <v>ESTE</v>
      </c>
      <c r="B57" s="131">
        <v>158</v>
      </c>
      <c r="C57" s="131" t="str">
        <f>VLOOKUP(B57,'[1]LISTADO ATM'!$A$2:$B$821,2,0)</f>
        <v xml:space="preserve">ATM Oficina Romana Norte </v>
      </c>
      <c r="D57" s="136" t="s">
        <v>2528</v>
      </c>
      <c r="E57" s="137">
        <v>335850763</v>
      </c>
    </row>
    <row r="58" spans="1:5" ht="18.75" thickBot="1" x14ac:dyDescent="0.3">
      <c r="A58" s="101" t="str">
        <f>VLOOKUP(B58,'[1]LISTADO ATM'!$A$2:$C$821,3,0)</f>
        <v>NORTE</v>
      </c>
      <c r="B58" s="131">
        <v>538</v>
      </c>
      <c r="C58" s="131" t="str">
        <f>VLOOKUP(B58,'[1]LISTADO ATM'!$A$2:$B$821,2,0)</f>
        <v>ATM  Autoservicio San Fco. Macorís</v>
      </c>
      <c r="D58" s="136" t="s">
        <v>2528</v>
      </c>
      <c r="E58" s="137">
        <v>335850765</v>
      </c>
    </row>
    <row r="59" spans="1:5" ht="18.75" thickBot="1" x14ac:dyDescent="0.3">
      <c r="A59" s="104" t="s">
        <v>2495</v>
      </c>
      <c r="B59" s="146">
        <f>COUNT(B50:B58)</f>
        <v>9</v>
      </c>
      <c r="C59" s="114"/>
      <c r="D59" s="139"/>
      <c r="E59" s="139"/>
    </row>
    <row r="60" spans="1:5" ht="15.75" thickBot="1" x14ac:dyDescent="0.3">
      <c r="B60" s="106"/>
      <c r="E60" s="106"/>
    </row>
    <row r="61" spans="1:5" ht="18.75" thickBot="1" x14ac:dyDescent="0.3">
      <c r="A61" s="177" t="s">
        <v>2500</v>
      </c>
      <c r="B61" s="178"/>
      <c r="D61" s="106"/>
      <c r="E61" s="106"/>
    </row>
    <row r="62" spans="1:5" ht="18.75" thickBot="1" x14ac:dyDescent="0.3">
      <c r="A62" s="151">
        <f>+B33+B46+B59</f>
        <v>32</v>
      </c>
      <c r="B62" s="152"/>
    </row>
    <row r="63" spans="1:5" ht="15.75" thickBot="1" x14ac:dyDescent="0.3">
      <c r="B63" s="106"/>
      <c r="E63" s="106"/>
    </row>
    <row r="64" spans="1:5" ht="18.75" thickBot="1" x14ac:dyDescent="0.3">
      <c r="A64" s="171" t="s">
        <v>2501</v>
      </c>
      <c r="B64" s="172"/>
      <c r="C64" s="172"/>
      <c r="D64" s="172"/>
      <c r="E64" s="173"/>
    </row>
    <row r="65" spans="1:5" ht="18" x14ac:dyDescent="0.25">
      <c r="A65" s="107" t="s">
        <v>15</v>
      </c>
      <c r="B65" s="112" t="s">
        <v>2426</v>
      </c>
      <c r="C65" s="105" t="s">
        <v>46</v>
      </c>
      <c r="D65" s="160" t="s">
        <v>2429</v>
      </c>
      <c r="E65" s="161"/>
    </row>
    <row r="66" spans="1:5" ht="18" x14ac:dyDescent="0.25">
      <c r="A66" s="131" t="str">
        <f>VLOOKUP(B66,'[1]LISTADO ATM'!$A$2:$C$821,3,0)</f>
        <v>DISTRITO NACIONAL</v>
      </c>
      <c r="B66" s="131">
        <v>573</v>
      </c>
      <c r="C66" s="131" t="str">
        <f>VLOOKUP(B66,'[1]LISTADO ATM'!$A$2:$B$821,2,0)</f>
        <v xml:space="preserve">ATM IDSS </v>
      </c>
      <c r="D66" s="158" t="s">
        <v>2503</v>
      </c>
      <c r="E66" s="159"/>
    </row>
    <row r="67" spans="1:5" ht="18" x14ac:dyDescent="0.25">
      <c r="A67" s="131" t="str">
        <f>VLOOKUP(B67,'[1]LISTADO ATM'!$A$2:$C$821,3,0)</f>
        <v>DISTRITO NACIONAL</v>
      </c>
      <c r="B67" s="131">
        <v>549</v>
      </c>
      <c r="C67" s="131" t="str">
        <f>VLOOKUP(B67,'[1]LISTADO ATM'!$A$2:$B$821,2,0)</f>
        <v xml:space="preserve">ATM Ministerio de Turismo (Oficinas Gubernamentales) </v>
      </c>
      <c r="D67" s="158" t="s">
        <v>2504</v>
      </c>
      <c r="E67" s="159"/>
    </row>
    <row r="68" spans="1:5" ht="18" x14ac:dyDescent="0.25">
      <c r="A68" s="131" t="str">
        <f>VLOOKUP(B68,'[1]LISTADO ATM'!$A$2:$C$821,3,0)</f>
        <v>DISTRITO NACIONAL</v>
      </c>
      <c r="B68" s="131">
        <v>557</v>
      </c>
      <c r="C68" s="131" t="str">
        <f>VLOOKUP(B68,'[1]LISTADO ATM'!$A$2:$B$821,2,0)</f>
        <v xml:space="preserve">ATM Multicentro La Sirena Ave. Mella </v>
      </c>
      <c r="D68" s="158" t="s">
        <v>2504</v>
      </c>
      <c r="E68" s="159"/>
    </row>
    <row r="69" spans="1:5" ht="18" x14ac:dyDescent="0.25">
      <c r="A69" s="131" t="str">
        <f>VLOOKUP(B69,'[1]LISTADO ATM'!$A$2:$C$821,3,0)</f>
        <v>DISTRITO NACIONAL</v>
      </c>
      <c r="B69" s="131">
        <v>60</v>
      </c>
      <c r="C69" s="131" t="str">
        <f>VLOOKUP(B69,'[1]LISTADO ATM'!$A$2:$B$821,2,0)</f>
        <v xml:space="preserve">ATM Autobanco 27 de Febrero </v>
      </c>
      <c r="D69" s="158" t="s">
        <v>2503</v>
      </c>
      <c r="E69" s="159"/>
    </row>
    <row r="70" spans="1:5" ht="18" x14ac:dyDescent="0.25">
      <c r="A70" s="131" t="str">
        <f>VLOOKUP(B70,'[1]LISTADO ATM'!$A$2:$C$821,3,0)</f>
        <v>DISTRITO NACIONAL</v>
      </c>
      <c r="B70" s="131">
        <v>192</v>
      </c>
      <c r="C70" s="131" t="str">
        <f>VLOOKUP(B70,'[1]LISTADO ATM'!$A$2:$B$821,2,0)</f>
        <v xml:space="preserve">ATM Autobanco Luperón II </v>
      </c>
      <c r="D70" s="158" t="s">
        <v>2504</v>
      </c>
      <c r="E70" s="159"/>
    </row>
    <row r="71" spans="1:5" ht="18" x14ac:dyDescent="0.25">
      <c r="A71" s="131" t="str">
        <f>VLOOKUP(B71,'[1]LISTADO ATM'!$A$2:$C$821,3,0)</f>
        <v>DISTRITO NACIONAL</v>
      </c>
      <c r="B71" s="131">
        <v>20</v>
      </c>
      <c r="C71" s="131" t="str">
        <f>VLOOKUP(B71,'[1]LISTADO ATM'!$A$2:$B$821,2,0)</f>
        <v>ATM S/M Aprezio Las Palmas</v>
      </c>
      <c r="D71" s="158" t="s">
        <v>2503</v>
      </c>
      <c r="E71" s="159"/>
    </row>
    <row r="72" spans="1:5" ht="18" x14ac:dyDescent="0.25">
      <c r="A72" s="131" t="str">
        <f>VLOOKUP(B72,'[1]LISTADO ATM'!$A$2:$C$821,3,0)</f>
        <v>DISTRITO NACIONAL</v>
      </c>
      <c r="B72" s="131">
        <v>147</v>
      </c>
      <c r="C72" s="131" t="str">
        <f>VLOOKUP(B72,'[1]LISTADO ATM'!$A$2:$B$821,2,0)</f>
        <v xml:space="preserve">ATM Kiosco Megacentro I </v>
      </c>
      <c r="D72" s="158" t="s">
        <v>2504</v>
      </c>
      <c r="E72" s="159"/>
    </row>
    <row r="73" spans="1:5" ht="18" x14ac:dyDescent="0.25">
      <c r="A73" s="131" t="str">
        <f>VLOOKUP(B73,'[1]LISTADO ATM'!$A$2:$C$821,3,0)</f>
        <v>DISTRITO NACIONAL</v>
      </c>
      <c r="B73" s="131">
        <v>224</v>
      </c>
      <c r="C73" s="131" t="str">
        <f>VLOOKUP(B73,'[1]LISTADO ATM'!$A$2:$B$821,2,0)</f>
        <v xml:space="preserve">ATM S/M Nacional El Millón (Núñez de Cáceres) </v>
      </c>
      <c r="D73" s="158" t="s">
        <v>2503</v>
      </c>
      <c r="E73" s="159"/>
    </row>
    <row r="74" spans="1:5" ht="18" x14ac:dyDescent="0.25">
      <c r="A74" s="131" t="str">
        <f>VLOOKUP(B74,'[1]LISTADO ATM'!$A$2:$C$821,3,0)</f>
        <v>DISTRITO NACIONAL</v>
      </c>
      <c r="B74" s="131">
        <v>259</v>
      </c>
      <c r="C74" s="131" t="str">
        <f>VLOOKUP(B74,'[1]LISTADO ATM'!$A$2:$B$821,2,0)</f>
        <v>ATM Senado de la Republica</v>
      </c>
      <c r="D74" s="158" t="s">
        <v>2503</v>
      </c>
      <c r="E74" s="159"/>
    </row>
    <row r="75" spans="1:5" ht="18" x14ac:dyDescent="0.25">
      <c r="A75" s="131" t="str">
        <f>VLOOKUP(B75,'[1]LISTADO ATM'!$A$2:$C$821,3,0)</f>
        <v>DISTRITO NACIONAL</v>
      </c>
      <c r="B75" s="131">
        <v>541</v>
      </c>
      <c r="C75" s="131" t="str">
        <f>VLOOKUP(B75,'[1]LISTADO ATM'!$A$2:$B$821,2,0)</f>
        <v xml:space="preserve">ATM Oficina Sambil II </v>
      </c>
      <c r="D75" s="158" t="s">
        <v>2503</v>
      </c>
      <c r="E75" s="159"/>
    </row>
    <row r="76" spans="1:5" ht="18" x14ac:dyDescent="0.25">
      <c r="A76" s="131" t="str">
        <f>VLOOKUP(B76,'[1]LISTADO ATM'!$A$2:$C$821,3,0)</f>
        <v>ESTE</v>
      </c>
      <c r="B76" s="131">
        <v>630</v>
      </c>
      <c r="C76" s="131" t="str">
        <f>VLOOKUP(B76,'[1]LISTADO ATM'!$A$2:$B$821,2,0)</f>
        <v xml:space="preserve">ATM Oficina Plaza Zaglul (SPM) </v>
      </c>
      <c r="D76" s="158" t="s">
        <v>2503</v>
      </c>
      <c r="E76" s="159"/>
    </row>
    <row r="77" spans="1:5" ht="18" x14ac:dyDescent="0.25">
      <c r="A77" s="131" t="str">
        <f>VLOOKUP(B77,'[1]LISTADO ATM'!$A$2:$C$821,3,0)</f>
        <v>DISTRITO NACIONAL</v>
      </c>
      <c r="B77" s="131">
        <v>572</v>
      </c>
      <c r="C77" s="131" t="str">
        <f>VLOOKUP(B77,'[1]LISTADO ATM'!$A$2:$B$821,2,0)</f>
        <v xml:space="preserve">ATM Olé Ovando </v>
      </c>
      <c r="D77" s="158" t="s">
        <v>2504</v>
      </c>
      <c r="E77" s="159"/>
    </row>
    <row r="78" spans="1:5" ht="18" x14ac:dyDescent="0.25">
      <c r="A78" s="131" t="str">
        <f>VLOOKUP(B78,'[1]LISTADO ATM'!$A$2:$C$821,3,0)</f>
        <v>NORTE</v>
      </c>
      <c r="B78" s="131">
        <v>650</v>
      </c>
      <c r="C78" s="131" t="str">
        <f>VLOOKUP(B78,'[1]LISTADO ATM'!$A$2:$B$821,2,0)</f>
        <v>ATM Edificio 911 (Santiago)</v>
      </c>
      <c r="D78" s="158" t="s">
        <v>2503</v>
      </c>
      <c r="E78" s="159"/>
    </row>
    <row r="79" spans="1:5" ht="18" x14ac:dyDescent="0.25">
      <c r="A79" s="131" t="str">
        <f>VLOOKUP(B79,'[1]LISTADO ATM'!$A$2:$C$821,3,0)</f>
        <v>SUR</v>
      </c>
      <c r="B79" s="131">
        <v>6</v>
      </c>
      <c r="C79" s="131" t="str">
        <f>VLOOKUP(B79,'[1]LISTADO ATM'!$A$2:$B$821,2,0)</f>
        <v xml:space="preserve">ATM Plaza WAO San Juan </v>
      </c>
      <c r="D79" s="158" t="s">
        <v>2504</v>
      </c>
      <c r="E79" s="159"/>
    </row>
    <row r="80" spans="1:5" ht="18" x14ac:dyDescent="0.25">
      <c r="A80" s="131" t="str">
        <f>VLOOKUP(B80,'[1]LISTADO ATM'!$A$2:$C$821,3,0)</f>
        <v>NORTE</v>
      </c>
      <c r="B80" s="131">
        <v>728</v>
      </c>
      <c r="C80" s="131" t="str">
        <f>VLOOKUP(B80,'[1]LISTADO ATM'!$A$2:$B$821,2,0)</f>
        <v xml:space="preserve">ATM UNP La Vega Oficina Regional Norcentral </v>
      </c>
      <c r="D80" s="158" t="s">
        <v>2503</v>
      </c>
      <c r="E80" s="159"/>
    </row>
    <row r="81" spans="1:5" ht="18" x14ac:dyDescent="0.25">
      <c r="A81" s="131" t="str">
        <f>VLOOKUP(B81,'[1]LISTADO ATM'!$A$2:$C$821,3,0)</f>
        <v>DISTRITO NACIONAL</v>
      </c>
      <c r="B81" s="131">
        <v>957</v>
      </c>
      <c r="C81" s="131" t="str">
        <f>VLOOKUP(B81,'[1]LISTADO ATM'!$A$2:$B$821,2,0)</f>
        <v xml:space="preserve">ATM Oficina Venezuela </v>
      </c>
      <c r="D81" s="158" t="s">
        <v>2504</v>
      </c>
      <c r="E81" s="159"/>
    </row>
    <row r="82" spans="1:5" ht="18.75" thickBot="1" x14ac:dyDescent="0.3">
      <c r="A82" s="131" t="str">
        <f>VLOOKUP(B82,'[1]LISTADO ATM'!$A$2:$C$821,3,0)</f>
        <v>NORTE</v>
      </c>
      <c r="B82" s="131">
        <v>991</v>
      </c>
      <c r="C82" s="131" t="str">
        <f>VLOOKUP(B82,'[1]LISTADO ATM'!$A$2:$B$821,2,0)</f>
        <v xml:space="preserve">ATM UNP Las Matas de Santa Cruz </v>
      </c>
      <c r="D82" s="158" t="s">
        <v>2503</v>
      </c>
      <c r="E82" s="159"/>
    </row>
    <row r="83" spans="1:5" ht="18.75" thickBot="1" x14ac:dyDescent="0.3">
      <c r="A83" s="104" t="s">
        <v>2495</v>
      </c>
      <c r="B83" s="146">
        <f>COUNT(B66:B82)</f>
        <v>17</v>
      </c>
      <c r="C83" s="153"/>
      <c r="D83" s="153"/>
      <c r="E83" s="154"/>
    </row>
  </sheetData>
  <mergeCells count="29">
    <mergeCell ref="D76:E76"/>
    <mergeCell ref="D77:E77"/>
    <mergeCell ref="A48:E48"/>
    <mergeCell ref="A61:B61"/>
    <mergeCell ref="A64:E64"/>
    <mergeCell ref="A1:E1"/>
    <mergeCell ref="A2:E2"/>
    <mergeCell ref="A7:E7"/>
    <mergeCell ref="C10:E10"/>
    <mergeCell ref="A12:E12"/>
    <mergeCell ref="C15:E15"/>
    <mergeCell ref="A17:E17"/>
    <mergeCell ref="A35:E35"/>
    <mergeCell ref="D80:E80"/>
    <mergeCell ref="D81:E81"/>
    <mergeCell ref="D82:E82"/>
    <mergeCell ref="D65:E65"/>
    <mergeCell ref="D66:E66"/>
    <mergeCell ref="D67:E67"/>
    <mergeCell ref="D68:E68"/>
    <mergeCell ref="D69:E69"/>
    <mergeCell ref="D70:E70"/>
    <mergeCell ref="D71:E71"/>
    <mergeCell ref="D72:E72"/>
    <mergeCell ref="D78:E78"/>
    <mergeCell ref="D79:E79"/>
    <mergeCell ref="D73:E73"/>
    <mergeCell ref="D74:E74"/>
    <mergeCell ref="D75:E75"/>
  </mergeCells>
  <phoneticPr fontId="46" type="noConversion"/>
  <conditionalFormatting sqref="E67">
    <cfRule type="duplicateValues" dxfId="125" priority="51"/>
  </conditionalFormatting>
  <conditionalFormatting sqref="E67">
    <cfRule type="duplicateValues" dxfId="124" priority="50"/>
  </conditionalFormatting>
  <conditionalFormatting sqref="E67">
    <cfRule type="duplicateValues" dxfId="123" priority="49"/>
  </conditionalFormatting>
  <conditionalFormatting sqref="E66">
    <cfRule type="duplicateValues" dxfId="122" priority="52"/>
  </conditionalFormatting>
  <conditionalFormatting sqref="E68">
    <cfRule type="duplicateValues" dxfId="121" priority="48"/>
  </conditionalFormatting>
  <conditionalFormatting sqref="E68">
    <cfRule type="duplicateValues" dxfId="120" priority="47"/>
  </conditionalFormatting>
  <conditionalFormatting sqref="E68">
    <cfRule type="duplicateValues" dxfId="119" priority="46"/>
  </conditionalFormatting>
  <conditionalFormatting sqref="E68">
    <cfRule type="duplicateValues" dxfId="118" priority="45"/>
  </conditionalFormatting>
  <conditionalFormatting sqref="E68">
    <cfRule type="duplicateValues" dxfId="117" priority="44"/>
  </conditionalFormatting>
  <conditionalFormatting sqref="E69">
    <cfRule type="duplicateValues" dxfId="116" priority="42"/>
  </conditionalFormatting>
  <conditionalFormatting sqref="E69">
    <cfRule type="duplicateValues" dxfId="115" priority="41"/>
  </conditionalFormatting>
  <conditionalFormatting sqref="E69">
    <cfRule type="duplicateValues" dxfId="114" priority="40"/>
  </conditionalFormatting>
  <conditionalFormatting sqref="E69">
    <cfRule type="duplicateValues" dxfId="113" priority="43"/>
  </conditionalFormatting>
  <conditionalFormatting sqref="E69">
    <cfRule type="duplicateValues" dxfId="112" priority="39"/>
  </conditionalFormatting>
  <conditionalFormatting sqref="E70">
    <cfRule type="duplicateValues" dxfId="111" priority="38"/>
  </conditionalFormatting>
  <conditionalFormatting sqref="E70">
    <cfRule type="duplicateValues" dxfId="110" priority="37"/>
  </conditionalFormatting>
  <conditionalFormatting sqref="E70">
    <cfRule type="duplicateValues" dxfId="109" priority="36"/>
  </conditionalFormatting>
  <conditionalFormatting sqref="E70">
    <cfRule type="duplicateValues" dxfId="108" priority="35"/>
  </conditionalFormatting>
  <conditionalFormatting sqref="E70">
    <cfRule type="duplicateValues" dxfId="107" priority="34"/>
  </conditionalFormatting>
  <conditionalFormatting sqref="E37">
    <cfRule type="duplicateValues" dxfId="106" priority="33"/>
  </conditionalFormatting>
  <conditionalFormatting sqref="E37">
    <cfRule type="duplicateValues" dxfId="105" priority="53"/>
  </conditionalFormatting>
  <conditionalFormatting sqref="E38:E45">
    <cfRule type="duplicateValues" dxfId="104" priority="54"/>
  </conditionalFormatting>
  <conditionalFormatting sqref="E52:E58">
    <cfRule type="duplicateValues" dxfId="103" priority="55"/>
  </conditionalFormatting>
  <conditionalFormatting sqref="E50:E51">
    <cfRule type="duplicateValues" dxfId="102" priority="56"/>
  </conditionalFormatting>
  <conditionalFormatting sqref="E72">
    <cfRule type="duplicateValues" dxfId="101" priority="32"/>
  </conditionalFormatting>
  <conditionalFormatting sqref="E72">
    <cfRule type="duplicateValues" dxfId="100" priority="31"/>
  </conditionalFormatting>
  <conditionalFormatting sqref="E72">
    <cfRule type="duplicateValues" dxfId="99" priority="30"/>
  </conditionalFormatting>
  <conditionalFormatting sqref="E72">
    <cfRule type="duplicateValues" dxfId="98" priority="29"/>
  </conditionalFormatting>
  <conditionalFormatting sqref="E72">
    <cfRule type="duplicateValues" dxfId="97" priority="28"/>
  </conditionalFormatting>
  <conditionalFormatting sqref="E72">
    <cfRule type="duplicateValues" dxfId="96" priority="27"/>
  </conditionalFormatting>
  <conditionalFormatting sqref="E73">
    <cfRule type="duplicateValues" dxfId="95" priority="26"/>
  </conditionalFormatting>
  <conditionalFormatting sqref="E74">
    <cfRule type="duplicateValues" dxfId="94" priority="25"/>
  </conditionalFormatting>
  <conditionalFormatting sqref="E79">
    <cfRule type="duplicateValues" dxfId="93" priority="16"/>
  </conditionalFormatting>
  <conditionalFormatting sqref="E14">
    <cfRule type="duplicateValues" dxfId="92" priority="57"/>
  </conditionalFormatting>
  <conditionalFormatting sqref="E78">
    <cfRule type="duplicateValues" dxfId="91" priority="24"/>
  </conditionalFormatting>
  <conditionalFormatting sqref="E80">
    <cfRule type="duplicateValues" dxfId="90" priority="23"/>
  </conditionalFormatting>
  <conditionalFormatting sqref="E77">
    <cfRule type="duplicateValues" dxfId="89" priority="22"/>
  </conditionalFormatting>
  <conditionalFormatting sqref="E77">
    <cfRule type="duplicateValues" dxfId="88" priority="21"/>
  </conditionalFormatting>
  <conditionalFormatting sqref="E77">
    <cfRule type="duplicateValues" dxfId="87" priority="20"/>
  </conditionalFormatting>
  <conditionalFormatting sqref="E77">
    <cfRule type="duplicateValues" dxfId="86" priority="19"/>
  </conditionalFormatting>
  <conditionalFormatting sqref="E77">
    <cfRule type="duplicateValues" dxfId="85" priority="18"/>
  </conditionalFormatting>
  <conditionalFormatting sqref="E77">
    <cfRule type="duplicateValues" dxfId="84" priority="17"/>
  </conditionalFormatting>
  <conditionalFormatting sqref="E79">
    <cfRule type="duplicateValues" dxfId="83" priority="15"/>
  </conditionalFormatting>
  <conditionalFormatting sqref="E79">
    <cfRule type="duplicateValues" dxfId="82" priority="14"/>
  </conditionalFormatting>
  <conditionalFormatting sqref="E79">
    <cfRule type="duplicateValues" dxfId="81" priority="13"/>
  </conditionalFormatting>
  <conditionalFormatting sqref="E79">
    <cfRule type="duplicateValues" dxfId="80" priority="12"/>
  </conditionalFormatting>
  <conditionalFormatting sqref="E79">
    <cfRule type="duplicateValues" dxfId="79" priority="11"/>
  </conditionalFormatting>
  <conditionalFormatting sqref="E19:E28">
    <cfRule type="duplicateValues" dxfId="78" priority="10"/>
  </conditionalFormatting>
  <conditionalFormatting sqref="B19:B29">
    <cfRule type="duplicateValues" dxfId="77" priority="9"/>
  </conditionalFormatting>
  <conditionalFormatting sqref="E76">
    <cfRule type="duplicateValues" dxfId="76" priority="58"/>
  </conditionalFormatting>
  <conditionalFormatting sqref="E83 E59:E65 E1:E7 E15:E17 E46:E48 E33:E35 E9:E12">
    <cfRule type="duplicateValues" dxfId="75" priority="59"/>
  </conditionalFormatting>
  <conditionalFormatting sqref="E83 E59:E66 E1:E7 E15:E17 E46:E48 E33:E35 E50:E51 E9:E12">
    <cfRule type="duplicateValues" dxfId="74" priority="60"/>
  </conditionalFormatting>
  <conditionalFormatting sqref="E83 E59:E66 E46:E48 E1:E7 E33:E35 E50:E51 E9:E12 E14:E17">
    <cfRule type="duplicateValues" dxfId="73" priority="61"/>
  </conditionalFormatting>
  <conditionalFormatting sqref="E83 E59:E67 E46:E48 E1:E7 E33:E35 E50:E51 E9:E12 E14:E17">
    <cfRule type="duplicateValues" dxfId="72" priority="62"/>
  </conditionalFormatting>
  <conditionalFormatting sqref="E83 E59:E67 E1:E7 E50:E51 E33:E35 E46:E48 E9:E12 E14:E17">
    <cfRule type="duplicateValues" dxfId="71" priority="63"/>
  </conditionalFormatting>
  <conditionalFormatting sqref="B66:B76 B34:B35 B1:B7 B9 B14 B37:B45 B60:B64 B47:B48 B16:B17 B11:B12 B50:B58">
    <cfRule type="duplicateValues" dxfId="70" priority="64"/>
    <cfRule type="duplicateValues" dxfId="69" priority="65"/>
  </conditionalFormatting>
  <conditionalFormatting sqref="E83 E33:E35 E1:E7 E9:E12 E14:E17 E37:E71">
    <cfRule type="duplicateValues" dxfId="68" priority="66"/>
  </conditionalFormatting>
  <conditionalFormatting sqref="B1:B7 B9 B14 B37:B45 B60:B64 B47:B48 B34:B35 B16:B17 B11:B12 B30:B32 B66:B82 B50:B58">
    <cfRule type="duplicateValues" dxfId="67" priority="67"/>
  </conditionalFormatting>
  <conditionalFormatting sqref="E75">
    <cfRule type="duplicateValues" dxfId="66" priority="8"/>
  </conditionalFormatting>
  <conditionalFormatting sqref="E81">
    <cfRule type="duplicateValues" dxfId="65" priority="7"/>
  </conditionalFormatting>
  <conditionalFormatting sqref="E81">
    <cfRule type="duplicateValues" dxfId="64" priority="6"/>
  </conditionalFormatting>
  <conditionalFormatting sqref="E81">
    <cfRule type="duplicateValues" dxfId="63" priority="5"/>
  </conditionalFormatting>
  <conditionalFormatting sqref="E81">
    <cfRule type="duplicateValues" dxfId="62" priority="4"/>
  </conditionalFormatting>
  <conditionalFormatting sqref="E81">
    <cfRule type="duplicateValues" dxfId="61" priority="3"/>
  </conditionalFormatting>
  <conditionalFormatting sqref="E81">
    <cfRule type="duplicateValues" dxfId="60" priority="2"/>
  </conditionalFormatting>
  <conditionalFormatting sqref="E82">
    <cfRule type="duplicateValues" dxfId="5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206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187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186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186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185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184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145.5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144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144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150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103.15079861111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42.6746064814797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69"/>
  </conditionalFormatting>
  <conditionalFormatting sqref="E9:E1048576 E1:E2">
    <cfRule type="duplicateValues" dxfId="45" priority="99250"/>
  </conditionalFormatting>
  <conditionalFormatting sqref="E4">
    <cfRule type="duplicateValues" dxfId="44" priority="62"/>
  </conditionalFormatting>
  <conditionalFormatting sqref="E5:E8">
    <cfRule type="duplicateValues" dxfId="43" priority="60"/>
  </conditionalFormatting>
  <conditionalFormatting sqref="B12">
    <cfRule type="duplicateValues" dxfId="42" priority="34"/>
    <cfRule type="duplicateValues" dxfId="41" priority="35"/>
    <cfRule type="duplicateValues" dxfId="40" priority="36"/>
  </conditionalFormatting>
  <conditionalFormatting sqref="B12">
    <cfRule type="duplicateValues" dxfId="39" priority="33"/>
  </conditionalFormatting>
  <conditionalFormatting sqref="B12">
    <cfRule type="duplicateValues" dxfId="38" priority="31"/>
    <cfRule type="duplicateValues" dxfId="37" priority="32"/>
  </conditionalFormatting>
  <conditionalFormatting sqref="B12">
    <cfRule type="duplicateValues" dxfId="36" priority="28"/>
    <cfRule type="duplicateValues" dxfId="35" priority="29"/>
    <cfRule type="duplicateValues" dxfId="34" priority="30"/>
  </conditionalFormatting>
  <conditionalFormatting sqref="B12">
    <cfRule type="duplicateValues" dxfId="33" priority="27"/>
  </conditionalFormatting>
  <conditionalFormatting sqref="B12">
    <cfRule type="duplicateValues" dxfId="32" priority="25"/>
    <cfRule type="duplicateValues" dxfId="31" priority="26"/>
  </conditionalFormatting>
  <conditionalFormatting sqref="B12">
    <cfRule type="duplicateValues" dxfId="30" priority="24"/>
  </conditionalFormatting>
  <conditionalFormatting sqref="B12">
    <cfRule type="duplicateValues" dxfId="29" priority="21"/>
    <cfRule type="duplicateValues" dxfId="28" priority="22"/>
    <cfRule type="duplicateValues" dxfId="27" priority="23"/>
  </conditionalFormatting>
  <conditionalFormatting sqref="B12">
    <cfRule type="duplicateValues" dxfId="26" priority="20"/>
  </conditionalFormatting>
  <conditionalFormatting sqref="B12">
    <cfRule type="duplicateValues" dxfId="25" priority="19"/>
  </conditionalFormatting>
  <conditionalFormatting sqref="B14">
    <cfRule type="duplicateValues" dxfId="24" priority="18"/>
  </conditionalFormatting>
  <conditionalFormatting sqref="B14">
    <cfRule type="duplicateValues" dxfId="23" priority="15"/>
    <cfRule type="duplicateValues" dxfId="22" priority="16"/>
    <cfRule type="duplicateValues" dxfId="21" priority="17"/>
  </conditionalFormatting>
  <conditionalFormatting sqref="B14">
    <cfRule type="duplicateValues" dxfId="20" priority="13"/>
    <cfRule type="duplicateValues" dxfId="19" priority="14"/>
  </conditionalFormatting>
  <conditionalFormatting sqref="B14">
    <cfRule type="duplicateValues" dxfId="18" priority="10"/>
    <cfRule type="duplicateValues" dxfId="17" priority="11"/>
    <cfRule type="duplicateValues" dxfId="16" priority="12"/>
  </conditionalFormatting>
  <conditionalFormatting sqref="B14">
    <cfRule type="duplicateValues" dxfId="15" priority="9"/>
  </conditionalFormatting>
  <conditionalFormatting sqref="B14">
    <cfRule type="duplicateValues" dxfId="14" priority="8"/>
  </conditionalFormatting>
  <conditionalFormatting sqref="B14">
    <cfRule type="duplicateValues" dxfId="13" priority="7"/>
  </conditionalFormatting>
  <conditionalFormatting sqref="B14">
    <cfRule type="duplicateValues" dxfId="12" priority="4"/>
    <cfRule type="duplicateValues" dxfId="11" priority="5"/>
    <cfRule type="duplicateValues" dxfId="10" priority="6"/>
  </conditionalFormatting>
  <conditionalFormatting sqref="B14">
    <cfRule type="duplicateValues" dxfId="9" priority="2"/>
    <cfRule type="duplicateValues" dxfId="8" priority="3"/>
  </conditionalFormatting>
  <conditionalFormatting sqref="C14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2505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2506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2507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2021-04-13T11:50:00Z</dcterms:modified>
</cp:coreProperties>
</file>