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7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6" i="1"/>
  <c r="A75" i="1"/>
  <c r="A74" i="1"/>
  <c r="A72" i="1" l="1"/>
  <c r="A73" i="1"/>
  <c r="F72" i="1"/>
  <c r="G72" i="1"/>
  <c r="H72" i="1"/>
  <c r="I72" i="1"/>
  <c r="J72" i="1"/>
  <c r="K72" i="1"/>
  <c r="F73" i="1"/>
  <c r="G73" i="1"/>
  <c r="H73" i="1"/>
  <c r="I73" i="1"/>
  <c r="J73" i="1"/>
  <c r="K73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K16" i="1"/>
  <c r="J16" i="1"/>
  <c r="I16" i="1"/>
  <c r="H16" i="1"/>
  <c r="G16" i="1"/>
  <c r="F16" i="1"/>
  <c r="K17" i="1"/>
  <c r="J17" i="1"/>
  <c r="I17" i="1"/>
  <c r="H17" i="1"/>
  <c r="G17" i="1"/>
  <c r="F17" i="1"/>
  <c r="A17" i="1"/>
  <c r="A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<sst xmlns="http://schemas.openxmlformats.org/spreadsheetml/2006/main" count="13338" uniqueCount="2592">
  <si>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</si>
  <si>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</si>
  <si>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</si>
  <si>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</si>
  <si>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</si>
  <si>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</si>
  <si>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</si>
  <si>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</si>
  <si>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</si>
  <si>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</si>
  <si>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</si>
  <si>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</si>
  <si>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</si>
  <si>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</si>
  <si>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</si>
  <si>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</si>
  <si>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</si>
  <si>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</si>
  <si>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</si>
  <si>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</si>
  <si>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</si>
  <si>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</si>
  <si>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</si>
  <si>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</si>
  <si>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</si>
  <si>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</si>
  <si>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</si>
  <si>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</si>
  <si>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</si>
  <si>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</si>
  <si>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</si>
  <si>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</si>
  <si>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</si>
  <si>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</si>
  <si>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</si>
  <si>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</si>
  <si>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</si>
  <si>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</si>
  <si>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</si>
  <si>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</si>
  <si>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</si>
  <si>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</si>
  <si>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</si>
  <si>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</si>
  <si>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</si>
  <si>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</si>
  <si>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</si>
  <si>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</si>
  <si>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</si>
  <si>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</si>
  <si>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</si>
  <si>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</si>
  <si>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</si>
  <si>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</si>
  <si>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</si>
  <si>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</si>
  <si>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</si>
  <si>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</si>
  <si>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</si>
  <si>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</si>
  <si>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</si>
  <si>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</si>
  <si>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</si>
  <si>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</si>
  <si>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</si>
  <si>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</si>
  <si>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</si>
  <si>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</si>
  <si>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</si>
  <si>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</si>
  <si>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</si>
  <si>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</si>
  <si>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</si>
  <si>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</si>
  <si>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</si>
  <si>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</si>
  <si>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</si>
  <si>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</si>
  <si>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</si>
  <si>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</si>
  <si>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</si>
  <si>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</si>
  <si>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</si>
  <si>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</si>
  <si>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</si>
  <si>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</si>
  <si>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</si>
  <si>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</si>
  <si>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</si>
  <si>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</si>
  <si>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</si>
  <si>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</si>
  <si>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</si>
  <si>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</si>
  <si>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</si>
  <si>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</si>
  <si>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</si>
  <si>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</si>
  <si>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</si>
  <si>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</si>
  <si>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</si>
  <si>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</si>
  <si>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</si>
  <si>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</si>
  <si>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</si>
  <si>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</si>
  <si>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</si>
  <si>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</si>
  <si>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</si>
  <si>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</si>
  <si>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</si>
  <si>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</si>
  <si>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</si>
  <si>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</si>
  <si>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</si>
  <si>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</si>
  <si>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</si>
  <si>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</si>
  <si>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</si>
  <si>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</si>
  <si>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</si>
  <si>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</si>
  <si>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</si>
  <si>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</si>
  <si>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</si>
  <si>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</si>
  <si>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</si>
  <si>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</si>
  <si>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</si>
  <si>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</si>
  <si>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</si>
  <si>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</si>
  <si>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</si>
  <si>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</si>
  <si>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</si>
  <si>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</si>
  <si>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</si>
  <si>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</si>
  <si>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</si>
  <si>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</si>
  <si>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</si>
  <si>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</si>
  <si>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</si>
  <si>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</si>
  <si>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</si>
  <si>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</si>
  <si>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</si>
  <si>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</si>
  <si>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</si>
  <si>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</si>
  <si>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</si>
  <si>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</si>
  <si>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</si>
  <si>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</si>
  <si>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</si>
  <si>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</si>
  <si>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</si>
  <si>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</si>
  <si>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</si>
  <si>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</si>
  <si>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</si>
  <si>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</si>
  <si>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</si>
  <si>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</si>
  <si>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</si>
  <si>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</si>
  <si>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</si>
  <si>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</si>
  <si>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</si>
  <si>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</si>
  <si>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</si>
  <si>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</si>
  <si>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</si>
  <si>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</si>
  <si>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</si>
  <si>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</si>
  <si>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</si>
  <si>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</si>
  <si>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</si>
  <si>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</si>
  <si>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</si>
  <si>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</si>
  <si>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</si>
  <si>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</si>
  <si>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</si>
  <si>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</si>
  <si>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</si>
  <si>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</si>
  <si>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</si>
  <si>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</si>
  <si>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</si>
  <si>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</si>
  <si>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</si>
  <si>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</si>
  <si>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</si>
  <si>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</si>
  <si>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</si>
  <si>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</si>
  <si>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</si>
  <si>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</si>
  <si>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</si>
  <si>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</si>
  <si>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</si>
  <si>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</si>
  <si>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</si>
  <si>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</si>
  <si>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</si>
  <si>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</si>
  <si>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</si>
  <si>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</si>
  <si>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</si>
  <si>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</si>
  <si>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</si>
  <si>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</si>
  <si>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</si>
  <si>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</si>
  <si>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</si>
  <si>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</si>
  <si>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</si>
  <si>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</si>
  <si>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</si>
  <si>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</si>
  <si>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</si>
  <si>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</si>
  <si>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</si>
  <si>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</si>
  <si>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</si>
  <si>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</si>
  <si>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</si>
  <si>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</si>
  <si>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</si>
  <si>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</si>
  <si>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</si>
  <si>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</si>
  <si>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</si>
  <si>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</si>
  <si>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</si>
  <si>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</si>
  <si>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</si>
  <si>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</si>
  <si>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</si>
  <si>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</si>
  <si>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</si>
  <si>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</si>
  <si>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</si>
  <si>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</si>
  <si>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</si>
  <si>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</si>
  <si>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</si>
  <si>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</si>
  <si>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</si>
  <si>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</si>
  <si>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</si>
  <si>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</si>
  <si>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</si>
  <si>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</si>
  <si>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</si>
  <si>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</si>
  <si>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</si>
  <si>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</si>
  <si>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</si>
  <si>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</si>
  <si>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</si>
  <si>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</si>
  <si>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</si>
  <si>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</si>
  <si>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</si>
  <si>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</si>
  <si>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</si>
  <si>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</si>
  <si>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</si>
  <si>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</si>
  <si>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</si>
  <si>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</si>
  <si>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</si>
  <si>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</si>
  <si>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</si>
  <si>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</si>
  <si>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</si>
  <si>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</si>
  <si>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</si>
  <si>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</si>
  <si>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</si>
  <si>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</si>
  <si>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</si>
  <si>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</si>
  <si>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</si>
  <si>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</si>
  <si>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</si>
  <si>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</si>
  <si>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</si>
  <si>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</si>
  <si>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</si>
  <si>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</si>
  <si>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</si>
  <si>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</si>
  <si>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</si>
  <si>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</si>
  <si>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</si>
  <si>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</si>
  <si>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</si>
  <si>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</si>
  <si>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</si>
  <si>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</si>
  <si>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</si>
  <si>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</si>
  <si>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</si>
  <si>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</si>
  <si>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</si>
  <si>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</si>
  <si>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</si>
  <si>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</si>
  <si>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</si>
  <si>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</si>
  <si>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</si>
  <si>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</si>
  <si>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</si>
  <si>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</si>
  <si>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</si>
  <si>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</si>
  <si>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</si>
  <si>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</si>
  <si>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</si>
  <si>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</si>
  <si>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</si>
  <si>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</si>
  <si>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</si>
  <si>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</si>
  <si>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</si>
  <si>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</si>
  <si>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</si>
  <si>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</si>
  <si>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</si>
  <si>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</si>
  <si>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</si>
  <si>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</si>
  <si>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</si>
  <si>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</si>
  <si>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</si>
  <si>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</si>
  <si>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</si>
  <si>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</si>
  <si>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</si>
  <si>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</si>
  <si>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</si>
  <si>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</si>
  <si>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</si>
  <si>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</si>
  <si>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</si>
  <si>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</si>
  <si>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</si>
  <si>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</si>
  <si>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</si>
  <si>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</si>
  <si>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</si>
  <si>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</si>
  <si>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</si>
  <si>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</si>
  <si>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</si>
  <si>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</si>
  <si>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</si>
  <si>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</si>
  <si>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</si>
  <si>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</si>
  <si>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</si>
  <si>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</si>
  <si>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</si>
  <si>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</si>
  <si>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</si>
  <si>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</si>
  <si>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</si>
  <si>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</si>
  <si>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</si>
  <si>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</si>
  <si>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</si>
  <si>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</si>
  <si>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</si>
  <si>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</si>
  <si>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</si>
  <si>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</si>
  <si>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</si>
  <si>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</si>
  <si>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</si>
  <si>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</si>
  <si>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</si>
  <si>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</si>
  <si>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</si>
  <si>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</si>
  <si>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</si>
  <si>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</si>
  <si>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</si>
  <si>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</si>
  <si>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</si>
  <si>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</si>
  <si>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</si>
  <si>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</si>
  <si>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</si>
  <si>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</si>
  <si>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</si>
  <si>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</si>
  <si>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</si>
  <si>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</si>
  <si>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</si>
  <si>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</si>
  <si>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</si>
  <si>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</si>
  <si>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</si>
  <si>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</si>
  <si>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</si>
  <si>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</si>
  <si>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</si>
  <si>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</si>
  <si>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</si>
  <si>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</si>
  <si>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</si>
  <si>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</si>
  <si>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</si>
  <si>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</si>
  <si>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</si>
  <si>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</si>
  <si>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</si>
  <si>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</si>
  <si>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</si>
  <si>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</si>
  <si>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</si>
  <si>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</si>
  <si>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</si>
  <si>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</si>
  <si>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</si>
  <si>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</si>
  <si>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</si>
  <si>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</si>
  <si>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</si>
  <si>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</si>
  <si>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</si>
  <si>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</si>
  <si>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</si>
  <si>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</si>
  <si>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</si>
  <si>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</si>
  <si>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</si>
  <si>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</si>
  <si>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</si>
  <si>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</si>
  <si>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</si>
  <si>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</si>
  <si>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</si>
  <si>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</si>
  <si>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</si>
  <si>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</si>
  <si>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</si>
  <si>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</si>
  <si>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</si>
  <si>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</si>
  <si>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</si>
  <si>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</si>
  <si>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</si>
  <si>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</si>
  <si>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</si>
  <si>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</si>
  <si>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</si>
  <si>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</si>
  <si>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</si>
  <si>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</si>
  <si>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</si>
  <si>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</si>
  <si>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</si>
  <si>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</si>
  <si>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</si>
  <si>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</si>
  <si>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</si>
  <si>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</si>
  <si>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</si>
  <si>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</si>
  <si>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</si>
  <si>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</si>
  <si>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</si>
  <si>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</si>
  <si>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</si>
  <si>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</si>
  <si>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</si>
  <si>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</si>
  <si>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</si>
  <si>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</si>
  <si>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</si>
  <si>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</si>
  <si>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</si>
  <si>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</si>
  <si>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</si>
  <si>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</si>
  <si>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</si>
  <si>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</si>
  <si>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</si>
  <si>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</si>
  <si>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</si>
  <si>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</si>
  <si>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</si>
  <si>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</si>
  <si>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</si>
  <si>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</si>
  <si>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</si>
  <si>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</si>
  <si>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</si>
  <si>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</si>
  <si>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</si>
  <si>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</si>
  <si>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</si>
  <si>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</si>
  <si>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</si>
  <si>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</si>
  <si>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</si>
  <si>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</si>
  <si>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</si>
  <si>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</si>
  <si>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</si>
  <si>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</si>
  <si>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</si>
  <si>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</si>
  <si>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</si>
  <si>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</si>
  <si>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</si>
  <si>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</si>
  <si>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</si>
  <si>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</si>
  <si>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</si>
  <si>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</si>
  <si>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</si>
  <si>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</si>
  <si>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</si>
  <si>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</si>
  <si>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</si>
  <si>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</si>
  <si>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</si>
  <si>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</si>
  <si>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</si>
  <si>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</si>
  <si>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</si>
  <si>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</si>
  <si>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</si>
  <si>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</si>
  <si>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</si>
  <si>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</si>
  <si>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</si>
  <si>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</si>
  <si>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</si>
  <si>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</si>
  <si>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</si>
  <si>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</si>
  <si>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</si>
  <si>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</si>
  <si>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</si>
  <si>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</si>
  <si>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</si>
  <si>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</si>
  <si>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</si>
  <si>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</si>
  <si>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</si>
  <si>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</si>
  <si>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</si>
  <si>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</si>
  <si>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</si>
  <si>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</si>
  <si>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</si>
  <si>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</si>
  <si>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</si>
  <si>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</si>
  <si>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</si>
  <si>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</si>
  <si>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</si>
  <si>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</si>
  <si>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</si>
  <si>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</si>
  <si>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</si>
  <si>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</si>
  <si>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</si>
  <si>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</si>
  <si>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</si>
  <si>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</si>
  <si>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</si>
  <si>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</si>
  <si>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</si>
  <si>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</si>
  <si>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</si>
  <si>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</si>
  <si>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</si>
  <si>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</si>
  <si>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</si>
  <si>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</si>
  <si>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</si>
  <si>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</si>
  <si>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</si>
  <si>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</si>
  <si>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</si>
  <si>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</si>
  <si>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</si>
  <si>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</si>
  <si>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</si>
  <si>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</si>
  <si>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</si>
  <si>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</si>
  <si>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</si>
  <si>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</si>
  <si>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</si>
  <si>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</si>
  <si>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</si>
  <si>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</si>
  <si>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</si>
  <si>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</si>
  <si>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</si>
  <si>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</si>
  <si>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</si>
  <si>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</si>
  <si>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</si>
  <si>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</si>
  <si>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</si>
  <si>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</si>
  <si>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</si>
  <si>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</si>
  <si>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</si>
  <si>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</si>
  <si>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</si>
  <si>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</si>
  <si>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</si>
  <si>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</si>
  <si>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</si>
  <si>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</si>
  <si>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</si>
  <si>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</si>
  <si>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</si>
  <si>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</si>
  <si>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</si>
  <si>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</si>
  <si>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</si>
  <si>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</si>
  <si>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</si>
  <si>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</si>
  <si>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</si>
  <si>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</si>
  <si>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</si>
  <si>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</si>
  <si>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</si>
  <si>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</si>
  <si>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</si>
  <si>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</si>
  <si>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</si>
  <si>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</si>
  <si>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</si>
  <si>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</si>
  <si>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</si>
  <si>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</si>
  <si>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</si>
  <si>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</si>
  <si>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</si>
  <si>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</si>
  <si>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</si>
  <si>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</si>
  <si>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</si>
  <si>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</si>
  <si>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</si>
  <si>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</si>
  <si>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</si>
  <si>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</si>
  <si>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</si>
  <si>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</si>
  <si>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</si>
  <si>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</si>
  <si>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</si>
  <si>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</si>
  <si>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</si>
  <si>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</si>
  <si>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</si>
  <si>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</si>
  <si>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</si>
  <si>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</si>
  <si>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</si>
  <si>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</si>
  <si>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</si>
  <si>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</si>
  <si>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</si>
  <si>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</si>
  <si>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</si>
  <si>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</si>
  <si>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</si>
  <si>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</si>
  <si>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</si>
  <si>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</si>
  <si>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</si>
  <si>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</si>
  <si>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</si>
  <si>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</si>
  <si>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</si>
  <si>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</si>
  <si>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</si>
  <si>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</si>
  <si>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</si>
  <si>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</si>
  <si>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</si>
  <si>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</si>
  <si>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</si>
  <si>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</si>
  <si>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</si>
  <si>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</si>
  <si>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</si>
  <si>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</si>
  <si>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</si>
  <si>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</si>
  <si>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</si>
  <si>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</si>
  <si>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</si>
  <si>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</si>
  <si>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</si>
  <si>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</si>
  <si>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</si>
  <si>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</si>
  <si>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</si>
  <si>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</si>
  <si>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</si>
  <si>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</si>
  <si>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</si>
  <si>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</si>
  <si>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</si>
  <si>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</si>
  <si>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</si>
  <si>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</si>
  <si>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</si>
  <si>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</si>
  <si>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</si>
  <si>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</si>
  <si>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</si>
  <si>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</si>
  <si>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</si>
  <si>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</si>
  <si>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</si>
  <si>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</si>
  <si>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</si>
  <si>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</si>
  <si>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</si>
  <si>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</si>
  <si>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</si>
  <si>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</si>
  <si>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</si>
  <si>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</si>
  <si>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</si>
  <si>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</si>
  <si>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</si>
  <si>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</si>
  <si>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</si>
  <si>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</si>
  <si>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</si>
  <si>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</si>
  <si>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</si>
  <si>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</si>
  <si>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</si>
  <si>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</si>
  <si>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</si>
  <si>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</si>
  <si>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</si>
  <si>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</si>
  <si>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</si>
  <si>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</si>
  <si>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</si>
  <si>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</si>
  <si>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</si>
  <si>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</si>
  <si>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</si>
  <si>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</si>
  <si>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</si>
  <si>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</si>
  <si>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</si>
  <si>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</si>
  <si>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</si>
  <si>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</si>
  <si>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</si>
  <si>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</si>
  <si>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</si>
  <si>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</si>
  <si>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</si>
  <si>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</si>
  <si>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</si>
  <si>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</si>
  <si>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</si>
  <si>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</si>
  <si>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</si>
  <si>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</si>
  <si>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</si>
  <si>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</si>
  <si>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</si>
  <si>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</si>
  <si>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</si>
  <si>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</si>
  <si>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</si>
  <si>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</si>
  <si>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</si>
  <si>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</si>
  <si>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</si>
  <si>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</si>
  <si>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</si>
  <si>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</si>
  <si>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</si>
  <si>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</si>
  <si>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</si>
  <si>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</si>
  <si>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</si>
  <si>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</si>
  <si>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</si>
  <si>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</si>
  <si>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</si>
  <si>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</si>
  <si>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</si>
  <si>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</si>
  <si>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</si>
  <si>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</si>
  <si>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</si>
  <si>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</si>
  <si>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</si>
  <si>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</si>
  <si>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</si>
  <si>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</si>
  <si>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</si>
  <si>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</si>
  <si>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</si>
  <si>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</si>
  <si>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</si>
  <si>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</si>
  <si>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</si>
  <si>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</si>
  <si>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</si>
  <si>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</si>
  <si>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</si>
  <si>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</si>
  <si>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</si>
  <si>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</si>
  <si>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</si>
  <si>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</si>
  <si>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</si>
  <si>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</si>
  <si>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</si>
  <si>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</si>
  <si>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</si>
  <si>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</si>
  <si>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</si>
  <si>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</si>
  <si>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</si>
  <si>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</si>
  <si>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</si>
  <si>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</si>
  <si>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</si>
  <si>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</si>
  <si>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</si>
  <si>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</si>
  <si>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</si>
  <si>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</si>
  <si>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</si>
  <si>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</si>
  <si>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</si>
  <si>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</si>
  <si>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</si>
  <si>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</si>
  <si>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</si>
  <si>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</si>
  <si>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</si>
  <si>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</si>
  <si>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</si>
  <si>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</si>
  <si>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</si>
  <si>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</si>
  <si>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</si>
  <si>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</si>
  <si>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</si>
  <si>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</si>
  <si>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</si>
  <si>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</si>
  <si>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</si>
  <si>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</si>
  <si>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</si>
  <si>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</si>
  <si>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</si>
  <si>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</si>
  <si>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</si>
  <si>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</si>
  <si>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</si>
  <si>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</si>
  <si>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</si>
  <si>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</si>
  <si>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</si>
  <si>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</si>
  <si>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</si>
  <si>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</si>
  <si>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</si>
  <si>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</si>
  <si>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</si>
  <si>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</si>
  <si>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</si>
  <si>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</si>
  <si>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</si>
  <si>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</si>
  <si>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</si>
  <si>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</si>
  <si>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</si>
  <si>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</si>
  <si>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</si>
  <si>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</si>
  <si>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</si>
  <si>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</si>
  <si>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</si>
  <si>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</si>
  <si>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</si>
  <si>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</si>
  <si>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</si>
  <si>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</si>
  <si>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</si>
  <si>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</si>
  <si>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</si>
  <si>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</si>
  <si>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</si>
  <si>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</si>
  <si>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</si>
  <si>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</si>
  <si>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</si>
  <si>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</si>
  <si>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</si>
  <si>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</si>
  <si>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</si>
  <si>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</si>
  <si>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</si>
  <si>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</si>
  <si>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</si>
  <si>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</si>
  <si>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</si>
  <si>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</si>
  <si>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</si>
  <si>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</si>
  <si>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</si>
  <si>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</si>
  <si>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</si>
  <si>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</si>
  <si>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</si>
  <si>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</si>
  <si>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</si>
  <si>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</si>
  <si>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</si>
  <si>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</si>
  <si>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</si>
  <si>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</si>
  <si>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</si>
  <si>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</si>
  <si>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</si>
  <si>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</si>
  <si>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</si>
  <si>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</si>
  <si>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</si>
  <si>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</si>
  <si>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</si>
  <si>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</si>
  <si>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</si>
  <si>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</si>
  <si>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</si>
  <si>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</si>
  <si>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</si>
  <si>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</si>
  <si>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</si>
  <si>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</si>
  <si>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</si>
  <si>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</si>
  <si>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</si>
  <si>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</si>
  <si>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</si>
  <si>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</si>
  <si>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</si>
  <si>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</si>
  <si>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</si>
  <si>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</si>
  <si>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</si>
  <si>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</si>
  <si>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</si>
  <si>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</si>
  <si>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</si>
  <si>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</si>
  <si>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</si>
  <si>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</si>
  <si>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</si>
  <si>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</si>
  <si>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</si>
  <si>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</si>
  <si>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</si>
  <si>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</si>
  <si>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</si>
  <si>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</si>
  <si>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</si>
  <si>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</si>
  <si>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</si>
  <si>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</si>
  <si>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</si>
  <si>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</si>
  <si>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</si>
  <si>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</si>
  <si>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</si>
  <si>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</si>
  <si>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</si>
  <si>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</si>
  <si>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</si>
  <si>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</si>
  <si>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</si>
  <si>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</si>
  <si>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</si>
  <si>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</si>
  <si>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</si>
  <si>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</si>
  <si>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</si>
  <si>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</si>
  <si>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</si>
  <si>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</si>
  <si>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</si>
  <si>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</si>
  <si>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</si>
  <si>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</si>
  <si>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</si>
  <si>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</si>
  <si>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</si>
  <si>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</si>
  <si>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</si>
  <si>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</si>
  <si>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</si>
  <si>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</si>
  <si>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</si>
  <si>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</si>
  <si>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</si>
  <si>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</si>
  <si>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</si>
  <si>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</si>
  <si>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</si>
  <si>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</si>
  <si>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</si>
  <si>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</si>
  <si>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</si>
  <si>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</si>
  <si>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</si>
  <si>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</si>
  <si>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</si>
  <si>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</si>
  <si>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</si>
  <si>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</si>
  <si>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</si>
  <si>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</si>
  <si>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</si>
  <si>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</si>
  <si>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</si>
  <si>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</si>
  <si>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</si>
  <si>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</si>
  <si>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</si>
  <si>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</si>
  <si>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</si>
  <si>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</si>
  <si>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</si>
  <si>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</si>
  <si>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</si>
  <si>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</si>
  <si>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</si>
  <si>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</si>
  <si>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</si>
  <si>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</si>
  <si>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</si>
  <si>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</si>
  <si>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</si>
  <si>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</si>
  <si>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</si>
  <si>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</si>
  <si>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</si>
  <si>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</si>
  <si>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</si>
  <si>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</si>
  <si>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</si>
  <si>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</si>
  <si>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</si>
  <si>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</si>
  <si>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</si>
  <si>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</si>
  <si>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</si>
  <si>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</si>
  <si>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</si>
  <si>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</si>
  <si>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</si>
  <si>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</si>
  <si>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</si>
  <si>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</si>
  <si>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</si>
  <si>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</si>
  <si>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</si>
  <si>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</si>
  <si>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</si>
  <si>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</si>
  <si>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</si>
  <si>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</si>
  <si>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</si>
  <si>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</si>
  <si>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</si>
  <si>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</si>
  <si>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</si>
  <si>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</si>
  <si>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</si>
  <si>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</si>
  <si>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</si>
  <si>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</si>
  <si>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</si>
  <si>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</si>
  <si>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</si>
  <si>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</si>
  <si>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</si>
  <si>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</si>
  <si>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</si>
  <si>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</si>
  <si>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</si>
  <si>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</si>
  <si>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</si>
  <si>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</si>
  <si>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</si>
  <si>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</si>
  <si>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</si>
  <si>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</si>
  <si>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</si>
  <si>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</si>
  <si>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</si>
  <si>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</si>
  <si>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</si>
  <si>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</si>
  <si>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</si>
  <si>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</si>
  <si>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</si>
  <si>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</si>
  <si>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</si>
  <si>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</si>
  <si>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</si>
  <si>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</si>
  <si>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</si>
  <si>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</si>
  <si>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</si>
  <si>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</si>
  <si>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</si>
  <si>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</si>
  <si>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</si>
  <si>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</si>
  <si>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</si>
  <si>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</si>
  <si>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</si>
  <si>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</si>
  <si>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</si>
  <si>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</si>
  <si>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</si>
  <si>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</si>
  <si>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</si>
  <si>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</si>
  <si>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</si>
  <si>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</si>
  <si>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</si>
  <si>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</si>
  <si>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</si>
  <si>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</si>
  <si>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</si>
  <si>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</si>
  <si>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</si>
  <si>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</si>
  <si>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</si>
  <si>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</si>
  <si>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</si>
  <si>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</si>
  <si>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</si>
  <si>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</si>
  <si>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</si>
  <si>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</si>
  <si>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</si>
  <si>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</si>
  <si>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</si>
  <si>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</si>
  <si>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</si>
  <si>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</si>
  <si>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</si>
  <si>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</si>
  <si>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</si>
  <si>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</si>
  <si>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</si>
  <si>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</si>
  <si>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</si>
  <si>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</si>
  <si>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</si>
  <si>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</si>
  <si>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</si>
  <si>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</si>
  <si>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</si>
  <si>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</si>
  <si>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</si>
  <si>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</si>
  <si>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</si>
  <si>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</si>
  <si>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</si>
  <si>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</si>
  <si>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</si>
  <si>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</si>
  <si>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</si>
  <si>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</si>
  <si>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</si>
  <si>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</si>
  <si>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</si>
  <si>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</si>
  <si>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</si>
  <si>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</si>
  <si>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</si>
  <si>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</si>
  <si>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</si>
  <si>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</si>
  <si>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</si>
  <si>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</si>
  <si>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</si>
  <si>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</si>
  <si>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</si>
  <si>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</si>
  <si>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</si>
  <si>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</si>
  <si>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</si>
  <si>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</si>
  <si>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</si>
  <si>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</si>
  <si>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</si>
  <si>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</si>
  <si>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</si>
  <si>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</si>
  <si>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</si>
  <si>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</si>
  <si>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</si>
  <si>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</si>
  <si>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</si>
  <si>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</si>
  <si>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</si>
  <si>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</si>
  <si>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</si>
  <si>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</si>
  <si>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</si>
  <si>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</si>
  <si>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</si>
  <si>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</si>
  <si>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</si>
  <si>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</si>
  <si>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</si>
  <si>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</si>
  <si>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</si>
  <si>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</si>
  <si>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</si>
  <si>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</si>
  <si>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</si>
  <si>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</si>
  <si>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</si>
  <si>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</si>
  <si>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</si>
  <si>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</si>
  <si>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</si>
  <si>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</si>
  <si>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</si>
  <si>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</si>
  <si>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</si>
  <si>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</si>
  <si>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</si>
  <si>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</si>
  <si>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</si>
  <si>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</si>
  <si>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</si>
  <si>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</si>
  <si>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</si>
  <si>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</si>
  <si>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</si>
  <si>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</si>
  <si>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</si>
  <si>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</si>
  <si>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</si>
  <si>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</si>
  <si>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</si>
  <si>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</si>
  <si>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</si>
  <si>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</si>
  <si>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</si>
  <si>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</si>
  <si>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</si>
  <si>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</si>
  <si>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</si>
  <si>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</si>
  <si>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</si>
  <si>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</si>
  <si>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</si>
  <si>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</si>
  <si>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</si>
  <si>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</si>
  <si>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</si>
  <si>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</si>
  <si>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</si>
  <si>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</si>
  <si>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</si>
  <si>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</si>
  <si>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</si>
  <si>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</si>
  <si>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</si>
  <si>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</si>
  <si>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</si>
  <si>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</si>
  <si>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</si>
  <si>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</si>
  <si>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</si>
  <si>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</si>
  <si>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</si>
  <si>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</si>
  <si>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</si>
  <si>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</si>
  <si>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</si>
  <si>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</si>
  <si>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</si>
  <si>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</si>
  <si>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</si>
  <si>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</si>
  <si>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</si>
  <si>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</si>
  <si>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</si>
  <si>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</si>
  <si>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</si>
  <si>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</si>
  <si>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</si>
  <si>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</si>
  <si>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</si>
  <si>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</si>
  <si>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</si>
  <si>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</si>
  <si>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</si>
  <si>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</si>
  <si>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</si>
  <si>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</si>
  <si>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</si>
  <si>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</si>
  <si>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</si>
  <si>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</si>
  <si>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</si>
  <si>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</si>
  <si>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</si>
  <si>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</si>
  <si>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</si>
  <si>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</si>
  <si>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</si>
  <si>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</si>
  <si>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</si>
  <si>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</si>
  <si>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</si>
  <si>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</si>
  <si>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</si>
  <si>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</si>
  <si>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</si>
  <si>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</si>
  <si>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</si>
  <si>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</si>
  <si>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</si>
  <si>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</si>
  <si>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</si>
  <si>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</si>
  <si>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</si>
  <si>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</si>
  <si>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</si>
  <si>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</si>
  <si>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</si>
  <si>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</si>
  <si>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</si>
  <si>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</si>
  <si>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</si>
  <si>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</si>
  <si>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</si>
  <si>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</si>
  <si>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</si>
  <si>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</si>
  <si>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</si>
  <si>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</si>
  <si>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</si>
  <si>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</si>
  <si>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</si>
  <si>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</si>
  <si>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</si>
  <si>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</si>
  <si>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</si>
  <si>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</si>
  <si>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</si>
  <si>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</si>
  <si>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</si>
  <si>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</si>
  <si>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</si>
  <si>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</si>
  <si>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</si>
  <si>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</si>
  <si>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</si>
  <si>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</si>
  <si>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</si>
  <si>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</si>
  <si>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</si>
  <si>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</si>
  <si>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</si>
  <si>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</si>
  <si>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</si>
  <si>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</si>
  <si>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</si>
  <si>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</si>
  <si>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</si>
  <si>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</si>
  <si>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</si>
  <si>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</si>
  <si>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</si>
  <si>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</si>
  <si>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</si>
  <si>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</si>
  <si>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</si>
  <si>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</si>
  <si>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</si>
  <si>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</si>
  <si>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</si>
  <si>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</si>
  <si>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</si>
  <si>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</si>
  <si>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</si>
  <si>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</si>
  <si>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</si>
  <si>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</si>
  <si>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</si>
  <si>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</si>
  <si>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</si>
  <si>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</si>
  <si>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</si>
  <si>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</si>
  <si>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</si>
  <si>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</si>
  <si>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</si>
  <si>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</si>
  <si>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</si>
  <si>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</si>
  <si>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</si>
  <si>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</si>
  <si>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</si>
  <si>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</si>
  <si>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</si>
  <si>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</si>
  <si>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</si>
  <si>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</si>
  <si>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</si>
  <si>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</si>
  <si>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</si>
  <si>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</si>
  <si>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</si>
  <si>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</si>
  <si>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</si>
  <si>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</si>
  <si>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</si>
  <si>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</si>
  <si>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</si>
  <si>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</si>
  <si>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</si>
  <si>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</si>
  <si>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</si>
  <si>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</si>
  <si>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</si>
  <si>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</si>
  <si>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</si>
  <si>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</si>
  <si>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</si>
  <si>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</si>
  <si>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</si>
  <si>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</si>
  <si>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</si>
  <si>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</si>
  <si>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</si>
  <si>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</si>
  <si>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</si>
  <si>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</si>
  <si>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</si>
  <si>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</si>
  <si>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</si>
  <si>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</si>
  <si>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</si>
  <si>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</si>
  <si>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</si>
  <si>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</si>
  <si>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</si>
  <si>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</si>
  <si>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</si>
  <si>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</si>
  <si>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</si>
  <si>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</si>
  <si>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</si>
  <si>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</si>
  <si>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</si>
  <si>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</si>
  <si>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</si>
  <si>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</si>
  <si>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</si>
  <si>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</si>
  <si>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</si>
  <si>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</si>
  <si>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</si>
  <si>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</si>
  <si>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</si>
  <si>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</si>
  <si>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</si>
  <si>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</si>
  <si>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</si>
  <si>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</si>
  <si>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</si>
  <si>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</si>
  <si>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</si>
  <si>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</si>
  <si>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</si>
  <si>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</si>
  <si>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</si>
  <si>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</si>
  <si>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</si>
  <si>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</si>
  <si>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</si>
  <si>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</si>
  <si>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</si>
  <si>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</si>
  <si>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</si>
  <si>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</si>
  <si>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</si>
  <si>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</si>
  <si>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</si>
  <si>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</si>
  <si>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</si>
  <si>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</si>
  <si>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</si>
  <si>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</si>
  <si>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</si>
  <si>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</si>
  <si>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</si>
  <si>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</si>
  <si>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</si>
  <si>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</si>
  <si>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</si>
  <si>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</si>
  <si>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</si>
  <si>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</si>
  <si>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</si>
  <si>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</si>
  <si>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</si>
  <si>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</si>
  <si>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</si>
  <si>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</si>
  <si>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</si>
  <si>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</si>
  <si>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</si>
  <si>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</si>
  <si>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</si>
  <si>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</si>
  <si>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</si>
  <si>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</si>
  <si>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</si>
  <si>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</si>
  <si>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</si>
  <si>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</si>
  <si>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</si>
  <si>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</si>
  <si>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</si>
  <si>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</si>
  <si>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</si>
  <si>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</si>
  <si>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</si>
  <si>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</si>
  <si>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</si>
  <si>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</si>
  <si>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</si>
  <si>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</si>
  <si>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</si>
  <si>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</si>
  <si>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</si>
  <si>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</si>
  <si>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</si>
  <si>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</si>
  <si>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</si>
  <si>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</si>
  <si>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</si>
  <si>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</si>
  <si>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</si>
  <si>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</si>
  <si>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</si>
  <si>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</si>
  <si>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</si>
  <si>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</si>
  <si>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</si>
  <si>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</si>
  <si>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</si>
  <si>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</si>
  <si>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</si>
  <si>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</si>
  <si>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</si>
  <si>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</si>
  <si>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</si>
  <si>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</si>
  <si>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</si>
  <si>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</si>
  <si>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</si>
  <si>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</si>
  <si>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</si>
  <si>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</si>
  <si>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</si>
  <si>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</si>
  <si>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</si>
  <si>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</si>
  <si>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</si>
  <si>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</si>
  <si>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</si>
  <si>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</si>
  <si>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</si>
  <si>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</si>
  <si>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</si>
  <si>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</si>
  <si>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</si>
  <si>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</si>
  <si>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</si>
  <si>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</si>
  <si>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</si>
  <si>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</si>
  <si>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</si>
  <si>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</si>
  <si>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</si>
  <si>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</si>
  <si>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</si>
  <si>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</si>
  <si>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</si>
  <si>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</si>
  <si>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</si>
  <si>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</si>
  <si>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</si>
  <si>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</si>
  <si>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</si>
  <si>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</si>
  <si>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</si>
  <si>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</si>
  <si>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</si>
  <si>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</si>
  <si>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</si>
  <si>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</si>
  <si>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</si>
  <si>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</si>
  <si>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</si>
  <si>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</si>
  <si>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</si>
  <si>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</si>
  <si>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</si>
  <si>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</si>
  <si>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</si>
  <si>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</si>
  <si>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</si>
  <si>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</si>
  <si>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</si>
  <si>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</si>
  <si>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</si>
  <si>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</si>
  <si>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</si>
  <si>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</si>
  <si>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</si>
  <si>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</si>
  <si>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</si>
  <si>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</si>
  <si>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</si>
  <si>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</si>
  <si>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</si>
  <si>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</si>
  <si>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</si>
  <si>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</si>
  <si>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</si>
  <si>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</si>
  <si>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</si>
  <si>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</si>
  <si>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</si>
  <si>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</si>
  <si>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</si>
  <si>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</si>
  <si>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</si>
  <si>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</si>
  <si>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</si>
  <si>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</si>
  <si>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</si>
  <si>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</si>
  <si>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</si>
  <si>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</si>
  <si>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</si>
  <si>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</si>
  <si>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</si>
  <si>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</si>
  <si>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</si>
  <si>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</si>
  <si>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</si>
  <si>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</si>
  <si>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</si>
  <si>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</si>
  <si>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</si>
  <si>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</si>
  <si>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</si>
  <si>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</si>
  <si>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</si>
  <si>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</si>
  <si>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</si>
  <si>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</si>
  <si>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</si>
  <si>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</si>
  <si>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</si>
  <si>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</si>
  <si>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</si>
  <si>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</si>
  <si>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</si>
  <si>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</si>
  <si>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</si>
  <si>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</si>
  <si>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</si>
  <si>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</si>
  <si>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</si>
  <si>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</si>
  <si>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</si>
  <si>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</si>
  <si>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</si>
  <si>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</si>
  <si>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</si>
  <si>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</si>
  <si>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</si>
  <si>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</si>
  <si>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</si>
  <si>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</si>
  <si>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</si>
  <si>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</si>
  <si>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</si>
  <si>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</si>
  <si>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</si>
  <si>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</si>
  <si>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</si>
  <si>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</si>
  <si>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</si>
  <si>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</si>
  <si>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</si>
  <si>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</si>
  <si>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</si>
  <si>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</si>
  <si>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</si>
  <si>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</si>
  <si>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</si>
  <si>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</si>
  <si>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</si>
  <si>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</si>
  <si>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</si>
  <si>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</si>
  <si>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</si>
  <si>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</si>
  <si>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</si>
  <si>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</si>
  <si>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</si>
  <si>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</si>
  <si>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</si>
  <si>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</si>
  <si>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</si>
  <si>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</si>
  <si>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</si>
  <si>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</si>
  <si>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</si>
  <si>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</si>
  <si>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</si>
  <si>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</si>
  <si>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</si>
  <si>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</si>
  <si>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</si>
  <si>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</si>
  <si>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</si>
  <si>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</si>
  <si>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</si>
  <si>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</si>
  <si>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</si>
  <si>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</si>
  <si>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</si>
  <si>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</si>
  <si>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</si>
  <si>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</si>
  <si>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</si>
  <si>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</si>
  <si>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</si>
  <si>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</si>
  <si>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</si>
  <si>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</si>
  <si>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</si>
  <si>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</si>
  <si>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</si>
  <si>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</si>
  <si>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</si>
  <si>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</si>
  <si>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</si>
  <si>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</si>
  <si>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</si>
  <si>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</si>
  <si>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</si>
  <si>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</si>
  <si>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</si>
  <si>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</si>
  <si>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</si>
  <si>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</si>
  <si>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</si>
  <si>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</si>
  <si>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</si>
  <si>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</si>
  <si>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</si>
  <si>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</si>
  <si>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</si>
  <si>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</si>
  <si>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</si>
  <si>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</si>
  <si>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</si>
  <si>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</si>
  <si>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</si>
  <si>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</si>
  <si>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</si>
  <si>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</si>
  <si>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</si>
  <si>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</si>
  <si>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</si>
  <si>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</si>
  <si>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</si>
  <si>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</si>
  <si>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</si>
  <si>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</si>
  <si>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</si>
  <si>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</si>
  <si>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</si>
  <si>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</si>
  <si>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</si>
  <si>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</si>
  <si>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</si>
  <si>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</si>
  <si>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</si>
  <si>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</si>
  <si>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</si>
  <si>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</si>
  <si>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</si>
  <si>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</si>
  <si>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</si>
  <si>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</si>
  <si>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</si>
  <si>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</si>
  <si>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</si>
  <si>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</si>
  <si>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</si>
  <si>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</si>
  <si>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</si>
  <si>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</si>
  <si>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</si>
  <si>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</si>
  <si>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</si>
  <si>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</si>
  <si>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</si>
  <si>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</si>
  <si>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</si>
  <si>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</si>
  <si>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</si>
  <si>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</si>
  <si>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</si>
  <si>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</si>
  <si>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</si>
  <si>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</si>
  <si>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</si>
  <si>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</si>
  <si>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</si>
  <si>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</si>
  <si>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</si>
  <si>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</si>
  <si>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</si>
  <si>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</si>
  <si>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</si>
  <si>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</si>
  <si>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</si>
  <si>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</si>
  <si>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</si>
  <si>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</si>
  <si>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</si>
  <si>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</si>
  <si>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</si>
  <si>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</si>
  <si>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</si>
  <si>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</si>
  <si>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</si>
  <si>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</si>
  <si>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</si>
  <si>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</si>
  <si>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</si>
  <si>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</si>
  <si>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</si>
  <si>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</si>
  <si>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</si>
  <si>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</si>
  <si>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</si>
  <si>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</si>
  <si>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</si>
  <si>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</si>
  <si>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</si>
  <si>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</si>
  <si>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</si>
  <si>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</si>
  <si>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</si>
  <si>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</si>
  <si>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</si>
  <si>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</si>
  <si>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</si>
  <si>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</si>
  <si>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</si>
  <si>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</si>
  <si>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</si>
  <si>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</si>
  <si>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</si>
  <si>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</si>
  <si>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</si>
  <si>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</si>
  <si>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</si>
  <si>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</si>
  <si>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</si>
  <si>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</si>
  <si>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</si>
  <si>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</si>
  <si>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</si>
  <si>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</si>
  <si>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</si>
  <si>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</si>
  <si>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</si>
  <si>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</si>
  <si>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</si>
  <si>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</si>
  <si>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</si>
  <si>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</si>
  <si>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</si>
  <si>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</si>
  <si>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</si>
  <si>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</si>
  <si>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</si>
  <si>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</si>
  <si>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</si>
  <si>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</si>
  <si>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</si>
  <si>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</si>
  <si>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</si>
  <si>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</si>
  <si>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</si>
  <si>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</si>
  <si>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</si>
  <si>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</si>
  <si>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</si>
  <si>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</si>
  <si>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</si>
  <si>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</si>
  <si>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</si>
  <si>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</si>
  <si>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</si>
  <si>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</si>
  <si>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</si>
  <si>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</si>
  <si>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</si>
  <si>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</si>
  <si>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</si>
  <si>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</si>
  <si>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</si>
  <si>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</si>
  <si>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</si>
  <si>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</si>
  <si>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</si>
  <si>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</si>
  <si>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</si>
  <si>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</si>
  <si>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</si>
  <si>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</si>
  <si>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</si>
  <si>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</si>
  <si>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</si>
  <si>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</si>
  <si>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</si>
  <si>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</si>
  <si>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</si>
  <si>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</si>
  <si>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</si>
  <si>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</si>
  <si>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</si>
  <si>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</si>
  <si>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</si>
  <si>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</si>
  <si>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</si>
  <si>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</si>
  <si>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</si>
  <si>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</si>
  <si>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</si>
  <si>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</si>
  <si>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</si>
  <si>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</si>
  <si>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</si>
  <si>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</si>
  <si>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</si>
  <si>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</si>
  <si>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</si>
  <si>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</si>
  <si>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</si>
  <si>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</si>
  <si>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</si>
  <si>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</si>
  <si>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</si>
  <si>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</si>
  <si>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</si>
  <si>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</si>
  <si>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</si>
  <si>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</si>
  <si>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</si>
  <si>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</si>
  <si>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</si>
  <si>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</si>
  <si>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</si>
  <si>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</si>
  <si>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</si>
  <si>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</si>
  <si>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</si>
  <si>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</si>
  <si>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</si>
  <si>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</si>
  <si>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</si>
  <si>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</si>
  <si>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</si>
  <si>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</si>
  <si>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</si>
  <si>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</si>
  <si>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</si>
  <si>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</si>
  <si>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</si>
  <si>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</si>
  <si>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</si>
  <si>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</si>
  <si>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</si>
  <si>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</si>
  <si>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</si>
  <si>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</si>
  <si>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</si>
  <si>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</si>
  <si>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</si>
  <si>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</si>
  <si>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</si>
  <si>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</si>
  <si>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</si>
  <si>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</si>
  <si>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</si>
  <si>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</si>
  <si>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</si>
  <si>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</si>
  <si>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</si>
  <si>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</si>
  <si>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</si>
  <si>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</si>
  <si>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</si>
  <si>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</si>
  <si>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</si>
  <si>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</si>
  <si>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</si>
  <si>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</si>
  <si>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</si>
  <si>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</si>
  <si>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</si>
  <si>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</si>
  <si>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</si>
  <si>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</si>
  <si>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</si>
  <si>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</si>
  <si>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</si>
  <si>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</si>
  <si>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</si>
  <si>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</si>
  <si>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</si>
  <si>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</si>
  <si>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</si>
  <si>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</si>
  <si>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</si>
  <si>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</si>
  <si>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</si>
  <si>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</si>
  <si>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</si>
  <si>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</si>
  <si>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</si>
  <si>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</si>
  <si>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</si>
  <si>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</si>
  <si>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</si>
  <si>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</si>
  <si>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</si>
  <si>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</si>
  <si>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</si>
  <si>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</si>
  <si>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</si>
  <si>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</si>
  <si>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</si>
  <si>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</si>
  <si>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</si>
  <si>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</si>
  <si>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</si>
  <si>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</si>
  <si>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</si>
  <si>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</si>
  <si>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</si>
  <si>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</si>
  <si>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</si>
  <si>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</si>
  <si>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</si>
  <si>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</si>
  <si>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</si>
  <si>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</si>
  <si>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</si>
  <si>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</si>
  <si>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</si>
  <si>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</si>
  <si>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</si>
  <si>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</si>
  <si>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</si>
  <si>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</si>
  <si>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</si>
  <si>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</si>
  <si>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</si>
  <si>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</si>
  <si>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</si>
  <si>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</si>
  <si>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</si>
  <si>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</si>
  <si>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</si>
  <si>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</si>
  <si>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</si>
  <si>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</si>
  <si>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</si>
  <si>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</si>
  <si>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</si>
  <si>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</si>
  <si>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</si>
  <si>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</si>
  <si>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</si>
  <si>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</si>
  <si>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</si>
  <si>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</si>
  <si>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</si>
  <si>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</si>
  <si>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</si>
  <si>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</si>
  <si>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</si>
  <si>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</si>
  <si>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</si>
  <si>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</si>
  <si>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</si>
  <si>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</si>
  <si>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</si>
  <si>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</si>
  <si>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</si>
  <si>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</si>
  <si>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</si>
  <si>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</si>
  <si>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</si>
  <si>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</si>
  <si>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</si>
  <si>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</si>
  <si>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</si>
  <si>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</si>
  <si>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</si>
  <si>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</si>
  <si>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</si>
  <si>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</si>
  <si>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</si>
  <si>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</si>
  <si>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</si>
  <si>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</si>
  <si>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</si>
  <si>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</si>
  <si>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</si>
  <si>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</si>
  <si>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</si>
  <si>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</si>
  <si>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</si>
  <si>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</si>
  <si>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</si>
  <si>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</si>
  <si>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</si>
  <si>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</si>
  <si>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</si>
  <si>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</si>
  <si>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</si>
  <si>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</si>
  <si>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</si>
  <si>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</si>
  <si>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</si>
  <si>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</si>
  <si>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</si>
  <si>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</si>
  <si>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</si>
  <si>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</si>
  <si>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</si>
  <si>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</si>
  <si>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</si>
  <si>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</si>
  <si>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</si>
  <si>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</si>
  <si>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</si>
  <si>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</si>
  <si>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</si>
  <si>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</si>
  <si>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</si>
  <si>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</si>
  <si>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</si>
  <si>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</si>
  <si>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</si>
  <si>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</si>
  <si>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</si>
  <si>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</si>
  <si>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</si>
  <si>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</si>
  <si>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</si>
  <si>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</si>
  <si>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</si>
  <si>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</si>
  <si>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</si>
  <si>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</si>
  <si>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</si>
  <si>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</si>
  <si>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</si>
  <si>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</si>
  <si>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</si>
  <si>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</si>
  <si>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</si>
  <si>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</si>
  <si>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</si>
  <si>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</si>
  <si>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</si>
  <si>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</si>
  <si>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</si>
  <si>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</si>
  <si>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</si>
  <si>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</si>
  <si>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</si>
  <si>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</si>
  <si>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</si>
  <si>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</si>
  <si>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</si>
  <si>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</si>
  <si>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</si>
  <si>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</si>
  <si>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</si>
  <si>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</si>
  <si>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</si>
  <si>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</si>
  <si>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</si>
  <si>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</si>
  <si>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</si>
  <si>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</si>
  <si>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</si>
  <si>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</si>
  <si>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</si>
  <si>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</si>
  <si>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</si>
  <si>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</si>
  <si>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</si>
  <si>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</si>
  <si>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</si>
  <si>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</si>
  <si>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</si>
  <si>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</si>
  <si>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</si>
  <si>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</si>
  <si>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</si>
  <si>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</si>
  <si>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</si>
  <si>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</si>
  <si>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</si>
  <si>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</si>
  <si>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</si>
  <si>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</si>
  <si>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</si>
  <si>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</si>
  <si>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</si>
  <si>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</si>
  <si>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</si>
  <si>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</si>
  <si>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</si>
  <si>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</si>
  <si>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</si>
  <si>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</si>
  <si>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</si>
  <si>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</si>
  <si>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</si>
  <si>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</si>
  <si>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</si>
  <si>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</si>
  <si>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</si>
  <si>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</si>
  <si>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</si>
  <si>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</si>
  <si>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</si>
  <si>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</si>
  <si>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</si>
  <si>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</si>
  <si>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</si>
  <si>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</si>
  <si>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</si>
  <si>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</si>
  <si>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</si>
  <si>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</si>
  <si>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</si>
  <si>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</si>
  <si>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</si>
  <si>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</si>
  <si>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</si>
  <si>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</si>
  <si>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</si>
  <si>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</si>
  <si>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</si>
  <si>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</si>
  <si>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</si>
  <si>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</si>
  <si>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</si>
  <si>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</si>
  <si>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</si>
  <si>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</si>
  <si>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</si>
  <si>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</si>
  <si>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</si>
  <si>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</si>
  <si>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</si>
  <si>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</si>
  <si>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</si>
  <si>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</si>
  <si>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</si>
  <si>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</si>
  <si>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</si>
  <si>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</si>
  <si>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</si>
  <si>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</si>
  <si>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</si>
  <si>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</si>
  <si>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</si>
  <si>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</si>
  <si>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</si>
  <si>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</si>
  <si>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</si>
  <si>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</si>
  <si>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</si>
  <si>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</si>
  <si>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</si>
  <si>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</si>
  <si>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</si>
  <si>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</si>
  <si>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</si>
  <si>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</si>
  <si>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</si>
  <si>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</si>
  <si>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</si>
  <si>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</si>
  <si>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</si>
  <si>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</si>
  <si>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</si>
  <si>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</si>
  <si>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</si>
  <si>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</si>
  <si>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</si>
  <si>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</si>
  <si>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</si>
  <si>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</si>
  <si>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</si>
  <si>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</si>
  <si>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</si>
  <si>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</si>
  <si>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</si>
  <si>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</si>
  <si>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</si>
  <si>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</si>
  <si>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</si>
  <si>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</si>
  <si>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</si>
  <si>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</si>
  <si>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</si>
  <si>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</si>
  <si>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</si>
  <si>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</si>
  <si>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</si>
  <si>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</si>
  <si>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</si>
  <si>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</si>
  <si>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</si>
  <si>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</si>
  <si>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</si>
  <si>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</si>
  <si>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</si>
  <si>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</si>
  <si>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</si>
  <si>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</si>
  <si>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</si>
  <si>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</si>
  <si>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</si>
  <si>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</si>
  <si>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</si>
  <si>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</si>
  <si>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</si>
  <si>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</si>
  <si>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</si>
  <si>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</si>
  <si>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</si>
  <si>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</si>
  <si>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</si>
  <si>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</si>
  <si>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</si>
  <si>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</si>
  <si>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</si>
  <si>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</si>
  <si>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</si>
  <si>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</si>
  <si>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</si>
  <si>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</si>
  <si>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</si>
  <si>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</si>
  <si>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</si>
  <si>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</si>
  <si>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</si>
  <si>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</si>
  <si>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</si>
  <si>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</si>
  <si>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</si>
  <si>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</si>
  <si>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</si>
  <si>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</si>
  <si>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</si>
  <si>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</si>
  <si>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</si>
  <si>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</si>
  <si>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</si>
  <si>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</si>
  <si>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</si>
  <si>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</si>
  <si>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</si>
  <si>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</si>
  <si>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</si>
  <si>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</si>
  <si>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</si>
  <si>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</si>
  <si>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</si>
  <si>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</si>
  <si>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</si>
  <si>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</si>
  <si>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</si>
  <si>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</si>
  <si>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</si>
  <si>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</si>
  <si>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</si>
  <si>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</si>
  <si>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</si>
  <si>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</si>
  <si>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</si>
  <si>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</si>
  <si>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</si>
  <si>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</si>
  <si>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</si>
  <si>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</si>
  <si>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</si>
  <si>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</si>
  <si>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</si>
  <si>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</si>
  <si>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</si>
  <si>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</si>
  <si>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</si>
  <si>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</si>
  <si>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</si>
  <si>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</si>
  <si>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</si>
  <si>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</si>
  <si>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</si>
  <si>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</si>
  <si>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</si>
  <si>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</si>
  <si>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</si>
  <si>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</si>
  <si>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</si>
  <si>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</si>
  <si>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</si>
  <si>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</si>
  <si>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</si>
  <si>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</si>
  <si>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</si>
  <si>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</si>
  <si>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</si>
  <si>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</si>
  <si>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</si>
  <si>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</si>
  <si>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</si>
  <si>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</si>
  <si>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</si>
  <si>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</si>
  <si>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</si>
  <si>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</si>
  <si>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</si>
  <si>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</si>
  <si>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</si>
  <si>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</si>
  <si>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</si>
  <si>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</si>
  <si>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</si>
  <si>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</si>
  <si>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</si>
  <si>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</si>
  <si>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</si>
  <si>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</si>
  <si>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</si>
  <si>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</si>
  <si>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</si>
  <si>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</si>
  <si>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</si>
  <si>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</si>
  <si>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</si>
  <si>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</si>
  <si>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</si>
  <si>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</si>
  <si>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</si>
  <si>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</si>
  <si>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</si>
  <si>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</si>
  <si>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</si>
  <si>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</si>
  <si>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</si>
  <si>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</si>
  <si>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</si>
  <si>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</si>
  <si>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</si>
  <si>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</si>
  <si>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</si>
  <si>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2 Gavetas vacia  + 1 Fallando</t>
  </si>
  <si>
    <t>Gaveta de Rechazo Llena</t>
  </si>
  <si>
    <t>ReservaC Norte</t>
  </si>
  <si>
    <t>GAVETA VACIAS + GAVETAS FALLANDO</t>
  </si>
  <si>
    <t>335855352</t>
  </si>
  <si>
    <t>335855349</t>
  </si>
  <si>
    <t>335855780</t>
  </si>
  <si>
    <t>335855640</t>
  </si>
  <si>
    <t>335855599</t>
  </si>
  <si>
    <t>335855566</t>
  </si>
  <si>
    <t>335855440</t>
  </si>
  <si>
    <t>335856185</t>
  </si>
  <si>
    <t>335856158</t>
  </si>
  <si>
    <t>335856144</t>
  </si>
  <si>
    <t>335856129</t>
  </si>
  <si>
    <t>335856128</t>
  </si>
  <si>
    <t>335856105</t>
  </si>
  <si>
    <t>335856093</t>
  </si>
  <si>
    <t>335856091</t>
  </si>
  <si>
    <t>335856088</t>
  </si>
  <si>
    <t>335856055</t>
  </si>
  <si>
    <t>335856051</t>
  </si>
  <si>
    <t>335856028</t>
  </si>
  <si>
    <t>335856019</t>
  </si>
  <si>
    <t>335855972</t>
  </si>
  <si>
    <t>335855933</t>
  </si>
  <si>
    <t>335855827</t>
  </si>
  <si>
    <t>335856474</t>
  </si>
  <si>
    <t>335856471</t>
  </si>
  <si>
    <t>335856470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</si>
  <si>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</si>
  <si>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</si>
  <si>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</si>
  <si>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</si>
  <si>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</si>
  <si>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</si>
  <si>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</si>
  <si>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</si>
  <si>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</si>
  <si>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</si>
  <si>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335856371</t>
  </si>
  <si>
    <t>335856328</t>
  </si>
  <si>
    <t>335856322</t>
  </si>
  <si>
    <t>335856318</t>
  </si>
  <si>
    <t>335856289</t>
  </si>
  <si>
    <t>335856254</t>
  </si>
  <si>
    <t>335856229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</si>
  <si>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</si>
  <si>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</si>
  <si>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</si>
  <si>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</si>
  <si>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</si>
  <si>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</si>
  <si>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</si>
  <si>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</si>
  <si>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</si>
  <si>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</si>
  <si>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</si>
  <si>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</si>
  <si>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</si>
  <si>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</si>
  <si>
    <t>17 Abril de 2021</t>
  </si>
  <si>
    <t>335856520</t>
  </si>
  <si>
    <t>335856524</t>
  </si>
  <si>
    <t>335856528</t>
  </si>
  <si>
    <t>335856527</t>
  </si>
  <si>
    <t>335856526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</si>
</sst>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40" xfId="0" applyFont="1" applyFill="1" applyBorder="1" applyAlignment="1">
      <alignment horizontal="left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462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6"/>
  <sheetViews>
    <sheetView tabSelected="1" zoomScale="80" zoomScaleNormal="80" workbookViewId="0">
      <pane ySplit="4" topLeftCell="A5" activePane="bottomLeft" state="frozen"/>
      <selection pane="bottomLeft" activeCell="N81" sqref="N81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63.42578125" style="47" bestFit="1" customWidth="1"/>
    <col min="8" max="11" width="7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6384" width="25.5703125" style="44"/>
  </cols>
  <sheetData>
    <row r="1" spans="1:18" ht="18" x14ac:dyDescent="0.25">
      <c r="A1" s="153" t="s">
        <v>2161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2586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2" t="str">
        <f>VLOOKUP(E5,'LISTADO ATM'!$A$2:$C$901,3,0)</f>
        <v>DISTRITO NACIONAL</v>
      </c>
      <c r="B5" s="121">
        <v>335850318</v>
      </c>
      <c r="C5" s="120">
        <v>44298.626423611109</v>
      </c>
      <c r="D5" s="120" t="s">
        <v>2492</v>
      </c>
      <c r="E5" s="122">
        <v>567</v>
      </c>
      <c r="F5" s="141" t="str">
        <f>VLOOKUP(E5,VIP!$A$2:$O12593,2,0)</f>
        <v>DRBR015</v>
      </c>
      <c r="G5" s="122" t="str">
        <f>VLOOKUP(E5,'LISTADO ATM'!$A$2:$B$900,2,0)</f>
        <v xml:space="preserve">ATM Oficina Máximo Gómez </v>
      </c>
      <c r="H5" s="122" t="str">
        <f>VLOOKUP(E5,VIP!$A$2:$O17514,7,FALSE)</f>
        <v>Si</v>
      </c>
      <c r="I5" s="122" t="str">
        <f>VLOOKUP(E5,VIP!$A$2:$O9479,8,FALSE)</f>
        <v>Si</v>
      </c>
      <c r="J5" s="122" t="str">
        <f>VLOOKUP(E5,VIP!$A$2:$O9429,8,FALSE)</f>
        <v>Si</v>
      </c>
      <c r="K5" s="122" t="str">
        <f>VLOOKUP(E5,VIP!$A$2:$O13003,6,0)</f>
        <v>NO</v>
      </c>
      <c r="L5" s="124" t="s">
        <v>2459</v>
      </c>
      <c r="M5" s="118" t="s">
        <v>2465</v>
      </c>
      <c r="N5" s="118" t="s">
        <v>2472</v>
      </c>
      <c r="O5" s="141" t="s">
        <v>2493</v>
      </c>
      <c r="P5" s="138"/>
      <c r="Q5" s="119" t="s">
        <v>2459</v>
      </c>
    </row>
    <row r="6" spans="1:18" ht="18" x14ac:dyDescent="0.25">
      <c r="A6" s="122" t="str">
        <f>VLOOKUP(E6,'LISTADO ATM'!$A$2:$C$901,3,0)</f>
        <v>DISTRITO NACIONAL</v>
      </c>
      <c r="B6" s="121">
        <v>335852954</v>
      </c>
      <c r="C6" s="120">
        <v>44300.439606481479</v>
      </c>
      <c r="D6" s="122" t="s">
        <v>2189</v>
      </c>
      <c r="E6" s="123">
        <v>670</v>
      </c>
      <c r="F6" s="141" t="str">
        <f>VLOOKUP(E6,VIP!$A$2:$O12571,2,0)</f>
        <v>DRBR670</v>
      </c>
      <c r="G6" s="122" t="str">
        <f>VLOOKUP(E6,'LISTADO ATM'!$A$2:$B$900,2,0)</f>
        <v>ATM Estación Texaco Algodón</v>
      </c>
      <c r="H6" s="122" t="str">
        <f>VLOOKUP(E6,VIP!$A$2:$O17492,7,FALSE)</f>
        <v>Si</v>
      </c>
      <c r="I6" s="122" t="str">
        <f>VLOOKUP(E6,VIP!$A$2:$O9457,8,FALSE)</f>
        <v>Si</v>
      </c>
      <c r="J6" s="122" t="str">
        <f>VLOOKUP(E6,VIP!$A$2:$O9407,8,FALSE)</f>
        <v>Si</v>
      </c>
      <c r="K6" s="122" t="str">
        <f>VLOOKUP(E6,VIP!$A$2:$O12981,6,0)</f>
        <v>NO</v>
      </c>
      <c r="L6" s="124" t="s">
        <v>2228</v>
      </c>
      <c r="M6" s="118" t="s">
        <v>2465</v>
      </c>
      <c r="N6" s="118" t="s">
        <v>2472</v>
      </c>
      <c r="O6" s="141" t="s">
        <v>2474</v>
      </c>
      <c r="P6" s="138"/>
      <c r="Q6" s="119" t="s">
        <v>2228</v>
      </c>
    </row>
    <row r="7" spans="1:18" ht="18" x14ac:dyDescent="0.25">
      <c r="A7" s="122" t="str">
        <f>VLOOKUP(E7,'LISTADO ATM'!$A$2:$C$901,3,0)</f>
        <v>DISTRITO NACIONAL</v>
      </c>
      <c r="B7" s="121">
        <v>335854495</v>
      </c>
      <c r="C7" s="120">
        <v>44301.494629629633</v>
      </c>
      <c r="D7" s="122" t="s">
        <v>2468</v>
      </c>
      <c r="E7" s="123">
        <v>577</v>
      </c>
      <c r="F7" s="141" t="str">
        <f>VLOOKUP(E7,VIP!$A$2:$O12637,2,0)</f>
        <v>DRBR173</v>
      </c>
      <c r="G7" s="122" t="str">
        <f>VLOOKUP(E7,'LISTADO ATM'!$A$2:$B$900,2,0)</f>
        <v xml:space="preserve">ATM Olé Ave. Duarte </v>
      </c>
      <c r="H7" s="122" t="str">
        <f>VLOOKUP(E7,VIP!$A$2:$O17558,7,FALSE)</f>
        <v>Si</v>
      </c>
      <c r="I7" s="122" t="str">
        <f>VLOOKUP(E7,VIP!$A$2:$O9523,8,FALSE)</f>
        <v>Si</v>
      </c>
      <c r="J7" s="122" t="str">
        <f>VLOOKUP(E7,VIP!$A$2:$O9473,8,FALSE)</f>
        <v>Si</v>
      </c>
      <c r="K7" s="122" t="str">
        <f>VLOOKUP(E7,VIP!$A$2:$O13047,6,0)</f>
        <v>SI</v>
      </c>
      <c r="L7" s="124" t="s">
        <v>2459</v>
      </c>
      <c r="M7" s="118" t="s">
        <v>2465</v>
      </c>
      <c r="N7" s="118" t="s">
        <v>2472</v>
      </c>
      <c r="O7" s="141" t="s">
        <v>2473</v>
      </c>
      <c r="P7" s="139"/>
      <c r="Q7" s="119" t="s">
        <v>2459</v>
      </c>
    </row>
    <row r="8" spans="1:18" ht="18" x14ac:dyDescent="0.25">
      <c r="A8" s="122" t="str">
        <f>VLOOKUP(E8,'LISTADO ATM'!$A$2:$C$901,3,0)</f>
        <v>DISTRITO NACIONAL</v>
      </c>
      <c r="B8" s="121">
        <v>335854513</v>
      </c>
      <c r="C8" s="120">
        <v>44301.499942129631</v>
      </c>
      <c r="D8" s="122" t="s">
        <v>2189</v>
      </c>
      <c r="E8" s="123">
        <v>15</v>
      </c>
      <c r="F8" s="141" t="str">
        <f>VLOOKUP(E8,VIP!$A$2:$O12633,2,0)</f>
        <v>DRBR015</v>
      </c>
      <c r="G8" s="122" t="str">
        <f>VLOOKUP(E8,'LISTADO ATM'!$A$2:$B$900,2,0)</f>
        <v>ATM DNI</v>
      </c>
      <c r="H8" s="122" t="str">
        <f>VLOOKUP(E8,VIP!$A$2:$O17554,7,FALSE)</f>
        <v>N/A</v>
      </c>
      <c r="I8" s="122" t="str">
        <f>VLOOKUP(E8,VIP!$A$2:$O9519,8,FALSE)</f>
        <v>N/A</v>
      </c>
      <c r="J8" s="122" t="str">
        <f>VLOOKUP(E8,VIP!$A$2:$O9469,8,FALSE)</f>
        <v>N/A</v>
      </c>
      <c r="K8" s="122" t="str">
        <f>VLOOKUP(E8,VIP!$A$2:$O13043,6,0)</f>
        <v>N/A</v>
      </c>
      <c r="L8" s="124" t="s">
        <v>2228</v>
      </c>
      <c r="M8" s="118" t="s">
        <v>2465</v>
      </c>
      <c r="N8" s="118" t="s">
        <v>2506</v>
      </c>
      <c r="O8" s="141" t="s">
        <v>2474</v>
      </c>
      <c r="P8" s="139"/>
      <c r="Q8" s="119" t="s">
        <v>2228</v>
      </c>
    </row>
    <row r="9" spans="1:18" ht="18" x14ac:dyDescent="0.25">
      <c r="A9" s="122" t="str">
        <f>VLOOKUP(E9,'LISTADO ATM'!$A$2:$C$901,3,0)</f>
        <v>DISTRITO NACIONAL</v>
      </c>
      <c r="B9" s="121">
        <v>335854567</v>
      </c>
      <c r="C9" s="120">
        <v>44301.525914351849</v>
      </c>
      <c r="D9" s="122" t="s">
        <v>2189</v>
      </c>
      <c r="E9" s="123">
        <v>241</v>
      </c>
      <c r="F9" s="141" t="str">
        <f>VLOOKUP(E9,VIP!$A$2:$O12628,2,0)</f>
        <v>DRBR241</v>
      </c>
      <c r="G9" s="122" t="str">
        <f>VLOOKUP(E9,'LISTADO ATM'!$A$2:$B$900,2,0)</f>
        <v xml:space="preserve">ATM Palacio Nacional (Presidencia) </v>
      </c>
      <c r="H9" s="122" t="str">
        <f>VLOOKUP(E9,VIP!$A$2:$O17549,7,FALSE)</f>
        <v>Si</v>
      </c>
      <c r="I9" s="122" t="str">
        <f>VLOOKUP(E9,VIP!$A$2:$O9514,8,FALSE)</f>
        <v>Si</v>
      </c>
      <c r="J9" s="122" t="str">
        <f>VLOOKUP(E9,VIP!$A$2:$O9464,8,FALSE)</f>
        <v>Si</v>
      </c>
      <c r="K9" s="122" t="str">
        <f>VLOOKUP(E9,VIP!$A$2:$O13038,6,0)</f>
        <v>NO</v>
      </c>
      <c r="L9" s="124" t="s">
        <v>2228</v>
      </c>
      <c r="M9" s="118" t="s">
        <v>2465</v>
      </c>
      <c r="N9" s="118" t="s">
        <v>2506</v>
      </c>
      <c r="O9" s="141" t="s">
        <v>2474</v>
      </c>
      <c r="P9" s="139"/>
      <c r="Q9" s="119" t="s">
        <v>2228</v>
      </c>
    </row>
    <row r="10" spans="1:18" ht="18" x14ac:dyDescent="0.25">
      <c r="A10" s="122" t="str">
        <f>VLOOKUP(E10,'LISTADO ATM'!$A$2:$C$901,3,0)</f>
        <v>DISTRITO NACIONAL</v>
      </c>
      <c r="B10" s="121">
        <v>335854745</v>
      </c>
      <c r="C10" s="120">
        <v>44301.591504629629</v>
      </c>
      <c r="D10" s="122" t="s">
        <v>2189</v>
      </c>
      <c r="E10" s="123">
        <v>549</v>
      </c>
      <c r="F10" s="141" t="str">
        <f>VLOOKUP(E10,VIP!$A$2:$O12626,2,0)</f>
        <v>DRBR026</v>
      </c>
      <c r="G10" s="122" t="str">
        <f>VLOOKUP(E10,'LISTADO ATM'!$A$2:$B$900,2,0)</f>
        <v xml:space="preserve">ATM Ministerio de Turismo (Oficinas Gubernamentales) </v>
      </c>
      <c r="H10" s="122" t="str">
        <f>VLOOKUP(E10,VIP!$A$2:$O17547,7,FALSE)</f>
        <v>Si</v>
      </c>
      <c r="I10" s="122" t="str">
        <f>VLOOKUP(E10,VIP!$A$2:$O9512,8,FALSE)</f>
        <v>Si</v>
      </c>
      <c r="J10" s="122" t="str">
        <f>VLOOKUP(E10,VIP!$A$2:$O9462,8,FALSE)</f>
        <v>Si</v>
      </c>
      <c r="K10" s="122" t="str">
        <f>VLOOKUP(E10,VIP!$A$2:$O13036,6,0)</f>
        <v>NO</v>
      </c>
      <c r="L10" s="124" t="s">
        <v>2254</v>
      </c>
      <c r="M10" s="118" t="s">
        <v>2465</v>
      </c>
      <c r="N10" s="118" t="s">
        <v>2472</v>
      </c>
      <c r="O10" s="141" t="s">
        <v>2474</v>
      </c>
      <c r="P10" s="139"/>
      <c r="Q10" s="119" t="s">
        <v>2254</v>
      </c>
    </row>
    <row r="11" spans="1:18" ht="18" x14ac:dyDescent="0.25">
      <c r="A11" s="122" t="str">
        <f>VLOOKUP(E11,'LISTADO ATM'!$A$2:$C$901,3,0)</f>
        <v>DISTRITO NACIONAL</v>
      </c>
      <c r="B11" s="121">
        <v>335855240</v>
      </c>
      <c r="C11" s="120">
        <v>44301.756527777776</v>
      </c>
      <c r="D11" s="122" t="s">
        <v>2189</v>
      </c>
      <c r="E11" s="123">
        <v>264</v>
      </c>
      <c r="F11" s="141" t="str">
        <f>VLOOKUP(E11,VIP!$A$2:$O12628,2,0)</f>
        <v>DRBR264</v>
      </c>
      <c r="G11" s="122" t="str">
        <f>VLOOKUP(E11,'LISTADO ATM'!$A$2:$B$900,2,0)</f>
        <v xml:space="preserve">ATM S/M Nacional Independencia </v>
      </c>
      <c r="H11" s="122" t="str">
        <f>VLOOKUP(E11,VIP!$A$2:$O17549,7,FALSE)</f>
        <v>Si</v>
      </c>
      <c r="I11" s="122" t="str">
        <f>VLOOKUP(E11,VIP!$A$2:$O9514,8,FALSE)</f>
        <v>Si</v>
      </c>
      <c r="J11" s="122" t="str">
        <f>VLOOKUP(E11,VIP!$A$2:$O9464,8,FALSE)</f>
        <v>Si</v>
      </c>
      <c r="K11" s="122" t="str">
        <f>VLOOKUP(E11,VIP!$A$2:$O13038,6,0)</f>
        <v>SI</v>
      </c>
      <c r="L11" s="124" t="s">
        <v>2488</v>
      </c>
      <c r="M11" s="118" t="s">
        <v>2465</v>
      </c>
      <c r="N11" s="118" t="s">
        <v>2472</v>
      </c>
      <c r="O11" s="141" t="s">
        <v>2474</v>
      </c>
      <c r="P11" s="139"/>
      <c r="Q11" s="118" t="s">
        <v>2488</v>
      </c>
    </row>
    <row r="12" spans="1:18" ht="18" x14ac:dyDescent="0.25">
      <c r="A12" s="122" t="str">
        <f>VLOOKUP(E12,'LISTADO ATM'!$A$2:$C$901,3,0)</f>
        <v>SUR</v>
      </c>
      <c r="B12" s="121">
        <v>335855274</v>
      </c>
      <c r="C12" s="120">
        <v>44301.817766203705</v>
      </c>
      <c r="D12" s="122" t="s">
        <v>2468</v>
      </c>
      <c r="E12" s="123">
        <v>873</v>
      </c>
      <c r="F12" s="141" t="str">
        <f>VLOOKUP(E12,VIP!$A$2:$O12634,2,0)</f>
        <v>DRBR873</v>
      </c>
      <c r="G12" s="122" t="str">
        <f>VLOOKUP(E12,'LISTADO ATM'!$A$2:$B$900,2,0)</f>
        <v xml:space="preserve">ATM Centro de Caja San Cristóbal II </v>
      </c>
      <c r="H12" s="122" t="str">
        <f>VLOOKUP(E12,VIP!$A$2:$O17555,7,FALSE)</f>
        <v>Si</v>
      </c>
      <c r="I12" s="122" t="str">
        <f>VLOOKUP(E12,VIP!$A$2:$O9520,8,FALSE)</f>
        <v>Si</v>
      </c>
      <c r="J12" s="122" t="str">
        <f>VLOOKUP(E12,VIP!$A$2:$O9470,8,FALSE)</f>
        <v>Si</v>
      </c>
      <c r="K12" s="122" t="str">
        <f>VLOOKUP(E12,VIP!$A$2:$O13044,6,0)</f>
        <v>SI</v>
      </c>
      <c r="L12" s="124" t="s">
        <v>2459</v>
      </c>
      <c r="M12" s="118" t="s">
        <v>2465</v>
      </c>
      <c r="N12" s="118" t="s">
        <v>2472</v>
      </c>
      <c r="O12" s="141" t="s">
        <v>2473</v>
      </c>
      <c r="P12" s="139"/>
      <c r="Q12" s="118" t="s">
        <v>2528</v>
      </c>
    </row>
    <row r="13" spans="1:18" ht="18" x14ac:dyDescent="0.25">
      <c r="A13" s="122" t="str">
        <f>VLOOKUP(E13,'LISTADO ATM'!$A$2:$C$901,3,0)</f>
        <v>SUR</v>
      </c>
      <c r="B13" s="121">
        <v>335855278</v>
      </c>
      <c r="C13" s="120">
        <v>44301.831655092596</v>
      </c>
      <c r="D13" s="122" t="s">
        <v>2468</v>
      </c>
      <c r="E13" s="123">
        <v>984</v>
      </c>
      <c r="F13" s="141" t="str">
        <f>VLOOKUP(E13,VIP!$A$2:$O12630,2,0)</f>
        <v>DRBR984</v>
      </c>
      <c r="G13" s="122" t="str">
        <f>VLOOKUP(E13,'LISTADO ATM'!$A$2:$B$900,2,0)</f>
        <v xml:space="preserve">ATM Oficina Neiba II </v>
      </c>
      <c r="H13" s="122" t="str">
        <f>VLOOKUP(E13,VIP!$A$2:$O17551,7,FALSE)</f>
        <v>Si</v>
      </c>
      <c r="I13" s="122" t="str">
        <f>VLOOKUP(E13,VIP!$A$2:$O9516,8,FALSE)</f>
        <v>Si</v>
      </c>
      <c r="J13" s="122" t="str">
        <f>VLOOKUP(E13,VIP!$A$2:$O9466,8,FALSE)</f>
        <v>Si</v>
      </c>
      <c r="K13" s="122" t="str">
        <f>VLOOKUP(E13,VIP!$A$2:$O13040,6,0)</f>
        <v>NO</v>
      </c>
      <c r="L13" s="124" t="s">
        <v>2428</v>
      </c>
      <c r="M13" s="118" t="s">
        <v>2465</v>
      </c>
      <c r="N13" s="118" t="s">
        <v>2472</v>
      </c>
      <c r="O13" s="141" t="s">
        <v>2473</v>
      </c>
      <c r="P13" s="139"/>
      <c r="Q13" s="118" t="s">
        <v>2428</v>
      </c>
    </row>
    <row r="14" spans="1:18" ht="18" x14ac:dyDescent="0.25">
      <c r="A14" s="122" t="str">
        <f>VLOOKUP(E14,'LISTADO ATM'!$A$2:$C$901,3,0)</f>
        <v>DISTRITO NACIONAL</v>
      </c>
      <c r="B14" s="121">
        <v>335855312</v>
      </c>
      <c r="C14" s="120">
        <v>44301.923136574071</v>
      </c>
      <c r="D14" s="122" t="s">
        <v>2189</v>
      </c>
      <c r="E14" s="123">
        <v>18</v>
      </c>
      <c r="F14" s="141" t="str">
        <f>VLOOKUP(E14,VIP!$A$2:$O12645,2,0)</f>
        <v>DRBR018</v>
      </c>
      <c r="G14" s="122" t="str">
        <f>VLOOKUP(E14,'LISTADO ATM'!$A$2:$B$900,2,0)</f>
        <v xml:space="preserve">ATM Oficina Haina Occidental I </v>
      </c>
      <c r="H14" s="122" t="str">
        <f>VLOOKUP(E14,VIP!$A$2:$O17566,7,FALSE)</f>
        <v>Si</v>
      </c>
      <c r="I14" s="122" t="str">
        <f>VLOOKUP(E14,VIP!$A$2:$O9531,8,FALSE)</f>
        <v>Si</v>
      </c>
      <c r="J14" s="122" t="str">
        <f>VLOOKUP(E14,VIP!$A$2:$O9481,8,FALSE)</f>
        <v>Si</v>
      </c>
      <c r="K14" s="122" t="str">
        <f>VLOOKUP(E14,VIP!$A$2:$O13055,6,0)</f>
        <v>SI</v>
      </c>
      <c r="L14" s="124" t="s">
        <v>2228</v>
      </c>
      <c r="M14" s="118" t="s">
        <v>2465</v>
      </c>
      <c r="N14" s="118" t="s">
        <v>2472</v>
      </c>
      <c r="O14" s="141" t="s">
        <v>2474</v>
      </c>
      <c r="P14" s="139"/>
      <c r="Q14" s="118" t="s">
        <v>2228</v>
      </c>
    </row>
    <row r="15" spans="1:18" ht="18" x14ac:dyDescent="0.25">
      <c r="A15" s="122" t="str">
        <f>VLOOKUP(E15,'LISTADO ATM'!$A$2:$C$901,3,0)</f>
        <v>DISTRITO NACIONAL</v>
      </c>
      <c r="B15" s="121">
        <v>335855314</v>
      </c>
      <c r="C15" s="120">
        <v>44301.925613425927</v>
      </c>
      <c r="D15" s="122" t="s">
        <v>2189</v>
      </c>
      <c r="E15" s="123">
        <v>115</v>
      </c>
      <c r="F15" s="141" t="str">
        <f>VLOOKUP(E15,VIP!$A$2:$O12643,2,0)</f>
        <v>DRBR115</v>
      </c>
      <c r="G15" s="122" t="str">
        <f>VLOOKUP(E15,'LISTADO ATM'!$A$2:$B$900,2,0)</f>
        <v xml:space="preserve">ATM Oficina Megacentro I </v>
      </c>
      <c r="H15" s="122" t="str">
        <f>VLOOKUP(E15,VIP!$A$2:$O17564,7,FALSE)</f>
        <v>Si</v>
      </c>
      <c r="I15" s="122" t="str">
        <f>VLOOKUP(E15,VIP!$A$2:$O9529,8,FALSE)</f>
        <v>Si</v>
      </c>
      <c r="J15" s="122" t="str">
        <f>VLOOKUP(E15,VIP!$A$2:$O9479,8,FALSE)</f>
        <v>Si</v>
      </c>
      <c r="K15" s="122" t="str">
        <f>VLOOKUP(E15,VIP!$A$2:$O13053,6,0)</f>
        <v>SI</v>
      </c>
      <c r="L15" s="124" t="s">
        <v>2228</v>
      </c>
      <c r="M15" s="118" t="s">
        <v>2465</v>
      </c>
      <c r="N15" s="118" t="s">
        <v>2472</v>
      </c>
      <c r="O15" s="141" t="s">
        <v>2474</v>
      </c>
      <c r="P15" s="139"/>
      <c r="Q15" s="118" t="s">
        <v>2228</v>
      </c>
    </row>
    <row r="16" spans="1:18" ht="18" x14ac:dyDescent="0.25">
      <c r="A16" s="122" t="str">
        <f>VLOOKUP(E16,'LISTADO ATM'!$A$2:$C$901,3,0)</f>
        <v>DISTRITO NACIONAL</v>
      </c>
      <c r="B16" s="142" t="s">
        <v>2530</v>
      </c>
      <c r="C16" s="120">
        <v>44302.326817129629</v>
      </c>
      <c r="D16" s="122" t="s">
        <v>2189</v>
      </c>
      <c r="E16" s="123">
        <v>149</v>
      </c>
      <c r="F16" s="141" t="str">
        <f>VLOOKUP(E16,VIP!$A$2:$O12581,2,0)</f>
        <v>DRBR149</v>
      </c>
      <c r="G16" s="122" t="str">
        <f>VLOOKUP(E16,'LISTADO ATM'!$A$2:$B$900,2,0)</f>
        <v>ATM Estación Metro Concepción</v>
      </c>
      <c r="H16" s="122" t="str">
        <f>VLOOKUP(E16,VIP!$A$2:$O17502,7,FALSE)</f>
        <v>N/A</v>
      </c>
      <c r="I16" s="122" t="str">
        <f>VLOOKUP(E16,VIP!$A$2:$O9467,8,FALSE)</f>
        <v>N/A</v>
      </c>
      <c r="J16" s="122" t="str">
        <f>VLOOKUP(E16,VIP!$A$2:$O9417,8,FALSE)</f>
        <v>N/A</v>
      </c>
      <c r="K16" s="122" t="str">
        <f>VLOOKUP(E16,VIP!$A$2:$O12991,6,0)</f>
        <v>N/A</v>
      </c>
      <c r="L16" s="124" t="s">
        <v>2254</v>
      </c>
      <c r="M16" s="118" t="s">
        <v>2465</v>
      </c>
      <c r="N16" s="118" t="s">
        <v>2472</v>
      </c>
      <c r="O16" s="141" t="s">
        <v>2474</v>
      </c>
      <c r="P16" s="138"/>
      <c r="Q16" s="119" t="s">
        <v>2254</v>
      </c>
    </row>
    <row r="17" spans="1:17" ht="18" x14ac:dyDescent="0.25">
      <c r="A17" s="122" t="str">
        <f>VLOOKUP(E17,'LISTADO ATM'!$A$2:$C$901,3,0)</f>
        <v>SUR</v>
      </c>
      <c r="B17" s="142" t="s">
        <v>2529</v>
      </c>
      <c r="C17" s="120">
        <v>44302.328113425923</v>
      </c>
      <c r="D17" s="122" t="s">
        <v>2189</v>
      </c>
      <c r="E17" s="123">
        <v>817</v>
      </c>
      <c r="F17" s="141" t="str">
        <f>VLOOKUP(E17,VIP!$A$2:$O12580,2,0)</f>
        <v>DRBR817</v>
      </c>
      <c r="G17" s="122" t="str">
        <f>VLOOKUP(E17,'LISTADO ATM'!$A$2:$B$900,2,0)</f>
        <v xml:space="preserve">ATM Ayuntamiento Sabana Larga (San José de Ocoa) </v>
      </c>
      <c r="H17" s="122" t="str">
        <f>VLOOKUP(E17,VIP!$A$2:$O17501,7,FALSE)</f>
        <v>Si</v>
      </c>
      <c r="I17" s="122" t="str">
        <f>VLOOKUP(E17,VIP!$A$2:$O9466,8,FALSE)</f>
        <v>Si</v>
      </c>
      <c r="J17" s="122" t="str">
        <f>VLOOKUP(E17,VIP!$A$2:$O9416,8,FALSE)</f>
        <v>Si</v>
      </c>
      <c r="K17" s="122" t="str">
        <f>VLOOKUP(E17,VIP!$A$2:$O12990,6,0)</f>
        <v>NO</v>
      </c>
      <c r="L17" s="124" t="s">
        <v>2254</v>
      </c>
      <c r="M17" s="118" t="s">
        <v>2465</v>
      </c>
      <c r="N17" s="118" t="s">
        <v>2506</v>
      </c>
      <c r="O17" s="141" t="s">
        <v>2474</v>
      </c>
      <c r="P17" s="138"/>
      <c r="Q17" s="119" t="s">
        <v>2254</v>
      </c>
    </row>
    <row r="18" spans="1:17" ht="18" x14ac:dyDescent="0.25">
      <c r="A18" s="122" t="str">
        <f>VLOOKUP(E18,'LISTADO ATM'!$A$2:$C$901,3,0)</f>
        <v>DISTRITO NACIONAL</v>
      </c>
      <c r="B18" s="142" t="s">
        <v>2535</v>
      </c>
      <c r="C18" s="120">
        <v>44302.362939814811</v>
      </c>
      <c r="D18" s="122" t="s">
        <v>2468</v>
      </c>
      <c r="E18" s="123">
        <v>589</v>
      </c>
      <c r="F18" s="141" t="str">
        <f>VLOOKUP(E18,VIP!$A$2:$O12608,2,0)</f>
        <v>DRBR23E</v>
      </c>
      <c r="G18" s="122" t="str">
        <f>VLOOKUP(E18,'LISTADO ATM'!$A$2:$B$900,2,0)</f>
        <v xml:space="preserve">ATM S/M Bravo San Vicente de Paul </v>
      </c>
      <c r="H18" s="122" t="str">
        <f>VLOOKUP(E18,VIP!$A$2:$O17529,7,FALSE)</f>
        <v>Si</v>
      </c>
      <c r="I18" s="122" t="str">
        <f>VLOOKUP(E18,VIP!$A$2:$O9494,8,FALSE)</f>
        <v>No</v>
      </c>
      <c r="J18" s="122" t="str">
        <f>VLOOKUP(E18,VIP!$A$2:$O9444,8,FALSE)</f>
        <v>No</v>
      </c>
      <c r="K18" s="122" t="str">
        <f>VLOOKUP(E18,VIP!$A$2:$O13018,6,0)</f>
        <v>NO</v>
      </c>
      <c r="L18" s="124" t="s">
        <v>2428</v>
      </c>
      <c r="M18" s="118" t="s">
        <v>2465</v>
      </c>
      <c r="N18" s="118" t="s">
        <v>2472</v>
      </c>
      <c r="O18" s="141" t="s">
        <v>2473</v>
      </c>
      <c r="P18" s="138"/>
      <c r="Q18" s="119" t="s">
        <v>2428</v>
      </c>
    </row>
    <row r="19" spans="1:17" ht="18" x14ac:dyDescent="0.25">
      <c r="A19" s="122" t="str">
        <f>VLOOKUP(E19,'LISTADO ATM'!$A$2:$C$901,3,0)</f>
        <v>DISTRITO NACIONAL</v>
      </c>
      <c r="B19" s="142" t="s">
        <v>2534</v>
      </c>
      <c r="C19" s="120">
        <v>44302.402245370373</v>
      </c>
      <c r="D19" s="122" t="s">
        <v>2189</v>
      </c>
      <c r="E19" s="123">
        <v>841</v>
      </c>
      <c r="F19" s="141" t="str">
        <f>VLOOKUP(E19,VIP!$A$2:$O12599,2,0)</f>
        <v>DRBR841</v>
      </c>
      <c r="G19" s="122" t="str">
        <f>VLOOKUP(E19,'LISTADO ATM'!$A$2:$B$900,2,0)</f>
        <v xml:space="preserve">ATM CEA </v>
      </c>
      <c r="H19" s="122" t="str">
        <f>VLOOKUP(E19,VIP!$A$2:$O17520,7,FALSE)</f>
        <v>Si</v>
      </c>
      <c r="I19" s="122" t="str">
        <f>VLOOKUP(E19,VIP!$A$2:$O9485,8,FALSE)</f>
        <v>No</v>
      </c>
      <c r="J19" s="122" t="str">
        <f>VLOOKUP(E19,VIP!$A$2:$O9435,8,FALSE)</f>
        <v>No</v>
      </c>
      <c r="K19" s="122" t="str">
        <f>VLOOKUP(E19,VIP!$A$2:$O13009,6,0)</f>
        <v>NO</v>
      </c>
      <c r="L19" s="124" t="s">
        <v>2254</v>
      </c>
      <c r="M19" s="118" t="s">
        <v>2465</v>
      </c>
      <c r="N19" s="118" t="s">
        <v>2472</v>
      </c>
      <c r="O19" s="141" t="s">
        <v>2474</v>
      </c>
      <c r="P19" s="138"/>
      <c r="Q19" s="119" t="s">
        <v>2254</v>
      </c>
    </row>
    <row r="20" spans="1:17" ht="18" x14ac:dyDescent="0.25">
      <c r="A20" s="122" t="str">
        <f>VLOOKUP(E20,'LISTADO ATM'!$A$2:$C$901,3,0)</f>
        <v>NORTE</v>
      </c>
      <c r="B20" s="142" t="s">
        <v>2533</v>
      </c>
      <c r="C20" s="120">
        <v>44302.413587962961</v>
      </c>
      <c r="D20" s="122" t="s">
        <v>2189</v>
      </c>
      <c r="E20" s="123">
        <v>262</v>
      </c>
      <c r="F20" s="141" t="str">
        <f>VLOOKUP(E20,VIP!$A$2:$O12596,2,0)</f>
        <v>DRBR262</v>
      </c>
      <c r="G20" s="122" t="str">
        <f>VLOOKUP(E20,'LISTADO ATM'!$A$2:$B$900,2,0)</f>
        <v xml:space="preserve">ATM Oficina Obras Públicas (Santiago) </v>
      </c>
      <c r="H20" s="122" t="str">
        <f>VLOOKUP(E20,VIP!$A$2:$O17517,7,FALSE)</f>
        <v>Si</v>
      </c>
      <c r="I20" s="122" t="str">
        <f>VLOOKUP(E20,VIP!$A$2:$O9482,8,FALSE)</f>
        <v>Si</v>
      </c>
      <c r="J20" s="122" t="str">
        <f>VLOOKUP(E20,VIP!$A$2:$O9432,8,FALSE)</f>
        <v>Si</v>
      </c>
      <c r="K20" s="122" t="str">
        <f>VLOOKUP(E20,VIP!$A$2:$O13006,6,0)</f>
        <v>SI</v>
      </c>
      <c r="L20" s="124" t="s">
        <v>2228</v>
      </c>
      <c r="M20" s="118" t="s">
        <v>2465</v>
      </c>
      <c r="N20" s="118" t="s">
        <v>2472</v>
      </c>
      <c r="O20" s="141" t="s">
        <v>2474</v>
      </c>
      <c r="P20" s="138"/>
      <c r="Q20" s="119" t="s">
        <v>2228</v>
      </c>
    </row>
    <row r="21" spans="1:17" ht="18" x14ac:dyDescent="0.25">
      <c r="A21" s="122" t="str">
        <f>VLOOKUP(E21,'LISTADO ATM'!$A$2:$C$901,3,0)</f>
        <v>NORTE</v>
      </c>
      <c r="B21" s="142" t="s">
        <v>2532</v>
      </c>
      <c r="C21" s="120">
        <v>44302.423761574071</v>
      </c>
      <c r="D21" s="122" t="s">
        <v>2189</v>
      </c>
      <c r="E21" s="123">
        <v>282</v>
      </c>
      <c r="F21" s="141" t="str">
        <f>VLOOKUP(E21,VIP!$A$2:$O12587,2,0)</f>
        <v>DRBR282</v>
      </c>
      <c r="G21" s="122" t="str">
        <f>VLOOKUP(E21,'LISTADO ATM'!$A$2:$B$900,2,0)</f>
        <v xml:space="preserve">ATM Autobanco Nibaje </v>
      </c>
      <c r="H21" s="122" t="str">
        <f>VLOOKUP(E21,VIP!$A$2:$O17508,7,FALSE)</f>
        <v>Si</v>
      </c>
      <c r="I21" s="122" t="str">
        <f>VLOOKUP(E21,VIP!$A$2:$O9473,8,FALSE)</f>
        <v>Si</v>
      </c>
      <c r="J21" s="122" t="str">
        <f>VLOOKUP(E21,VIP!$A$2:$O9423,8,FALSE)</f>
        <v>Si</v>
      </c>
      <c r="K21" s="122" t="str">
        <f>VLOOKUP(E21,VIP!$A$2:$O12997,6,0)</f>
        <v>NO</v>
      </c>
      <c r="L21" s="124" t="s">
        <v>2228</v>
      </c>
      <c r="M21" s="118" t="s">
        <v>2465</v>
      </c>
      <c r="N21" s="118" t="s">
        <v>2472</v>
      </c>
      <c r="O21" s="141" t="s">
        <v>2474</v>
      </c>
      <c r="P21" s="138"/>
      <c r="Q21" s="119" t="s">
        <v>2228</v>
      </c>
    </row>
    <row r="22" spans="1:17" ht="18" x14ac:dyDescent="0.25">
      <c r="A22" s="122" t="str">
        <f>VLOOKUP(E22,'LISTADO ATM'!$A$2:$C$901,3,0)</f>
        <v>ESTE</v>
      </c>
      <c r="B22" s="142" t="s">
        <v>2531</v>
      </c>
      <c r="C22" s="120">
        <v>44302.456712962965</v>
      </c>
      <c r="D22" s="122" t="s">
        <v>2189</v>
      </c>
      <c r="E22" s="123">
        <v>830</v>
      </c>
      <c r="F22" s="141" t="str">
        <f>VLOOKUP(E22,VIP!$A$2:$O12581,2,0)</f>
        <v>DRBR830</v>
      </c>
      <c r="G22" s="122" t="str">
        <f>VLOOKUP(E22,'LISTADO ATM'!$A$2:$B$900,2,0)</f>
        <v xml:space="preserve">ATM UNP Sabana Grande de Boyá </v>
      </c>
      <c r="H22" s="122" t="str">
        <f>VLOOKUP(E22,VIP!$A$2:$O17502,7,FALSE)</f>
        <v>Si</v>
      </c>
      <c r="I22" s="122" t="str">
        <f>VLOOKUP(E22,VIP!$A$2:$O9467,8,FALSE)</f>
        <v>Si</v>
      </c>
      <c r="J22" s="122" t="str">
        <f>VLOOKUP(E22,VIP!$A$2:$O9417,8,FALSE)</f>
        <v>Si</v>
      </c>
      <c r="K22" s="122" t="str">
        <f>VLOOKUP(E22,VIP!$A$2:$O12991,6,0)</f>
        <v>NO</v>
      </c>
      <c r="L22" s="124" t="s">
        <v>2228</v>
      </c>
      <c r="M22" s="118" t="s">
        <v>2465</v>
      </c>
      <c r="N22" s="118" t="s">
        <v>2472</v>
      </c>
      <c r="O22" s="141" t="s">
        <v>2474</v>
      </c>
      <c r="P22" s="138"/>
      <c r="Q22" s="119" t="s">
        <v>2228</v>
      </c>
    </row>
    <row r="23" spans="1:17" ht="18" x14ac:dyDescent="0.25">
      <c r="A23" s="122" t="str">
        <f>VLOOKUP(E23,'LISTADO ATM'!$A$2:$C$901,3,0)</f>
        <v>DISTRITO NACIONAL</v>
      </c>
      <c r="B23" s="142" t="s">
        <v>2551</v>
      </c>
      <c r="C23" s="120">
        <v>44302.474085648151</v>
      </c>
      <c r="D23" s="122" t="s">
        <v>2468</v>
      </c>
      <c r="E23" s="123">
        <v>724</v>
      </c>
      <c r="F23" s="141" t="str">
        <f>VLOOKUP(E23,VIP!$A$2:$O12633,2,0)</f>
        <v>DRBR997</v>
      </c>
      <c r="G23" s="122" t="str">
        <f>VLOOKUP(E23,'LISTADO ATM'!$A$2:$B$900,2,0)</f>
        <v xml:space="preserve">ATM El Huacal I </v>
      </c>
      <c r="H23" s="122" t="str">
        <f>VLOOKUP(E23,VIP!$A$2:$O17554,7,FALSE)</f>
        <v>Si</v>
      </c>
      <c r="I23" s="122" t="str">
        <f>VLOOKUP(E23,VIP!$A$2:$O9519,8,FALSE)</f>
        <v>Si</v>
      </c>
      <c r="J23" s="122" t="str">
        <f>VLOOKUP(E23,VIP!$A$2:$O9469,8,FALSE)</f>
        <v>Si</v>
      </c>
      <c r="K23" s="122" t="str">
        <f>VLOOKUP(E23,VIP!$A$2:$O13043,6,0)</f>
        <v>NO</v>
      </c>
      <c r="L23" s="124" t="s">
        <v>2428</v>
      </c>
      <c r="M23" s="118" t="s">
        <v>2465</v>
      </c>
      <c r="N23" s="118" t="s">
        <v>2472</v>
      </c>
      <c r="O23" s="141" t="s">
        <v>2473</v>
      </c>
      <c r="P23" s="138"/>
      <c r="Q23" s="119" t="s">
        <v>2428</v>
      </c>
    </row>
    <row r="24" spans="1:17" ht="18" x14ac:dyDescent="0.25">
      <c r="A24" s="122" t="str">
        <f>VLOOKUP(E24,'LISTADO ATM'!$A$2:$C$901,3,0)</f>
        <v>DISTRITO NACIONAL</v>
      </c>
      <c r="B24" s="142" t="s">
        <v>2550</v>
      </c>
      <c r="C24" s="120">
        <v>44302.515393518515</v>
      </c>
      <c r="D24" s="122" t="s">
        <v>2468</v>
      </c>
      <c r="E24" s="123">
        <v>487</v>
      </c>
      <c r="F24" s="141" t="str">
        <f>VLOOKUP(E24,VIP!$A$2:$O12626,2,0)</f>
        <v>DRBR487</v>
      </c>
      <c r="G24" s="122" t="str">
        <f>VLOOKUP(E24,'LISTADO ATM'!$A$2:$B$900,2,0)</f>
        <v xml:space="preserve">ATM Olé Hainamosa </v>
      </c>
      <c r="H24" s="122" t="str">
        <f>VLOOKUP(E24,VIP!$A$2:$O17547,7,FALSE)</f>
        <v>Si</v>
      </c>
      <c r="I24" s="122" t="str">
        <f>VLOOKUP(E24,VIP!$A$2:$O9512,8,FALSE)</f>
        <v>Si</v>
      </c>
      <c r="J24" s="122" t="str">
        <f>VLOOKUP(E24,VIP!$A$2:$O9462,8,FALSE)</f>
        <v>Si</v>
      </c>
      <c r="K24" s="122" t="str">
        <f>VLOOKUP(E24,VIP!$A$2:$O13036,6,0)</f>
        <v>SI</v>
      </c>
      <c r="L24" s="124" t="s">
        <v>2459</v>
      </c>
      <c r="M24" s="118" t="s">
        <v>2465</v>
      </c>
      <c r="N24" s="118" t="s">
        <v>2472</v>
      </c>
      <c r="O24" s="141" t="s">
        <v>2473</v>
      </c>
      <c r="P24" s="138"/>
      <c r="Q24" s="119" t="s">
        <v>2459</v>
      </c>
    </row>
    <row r="25" spans="1:17" ht="18" x14ac:dyDescent="0.25">
      <c r="A25" s="122" t="str">
        <f>VLOOKUP(E25,'LISTADO ATM'!$A$2:$C$901,3,0)</f>
        <v>DISTRITO NACIONAL</v>
      </c>
      <c r="B25" s="142" t="s">
        <v>2549</v>
      </c>
      <c r="C25" s="120">
        <v>44302.530023148145</v>
      </c>
      <c r="D25" s="122" t="s">
        <v>2189</v>
      </c>
      <c r="E25" s="123">
        <v>906</v>
      </c>
      <c r="F25" s="141" t="str">
        <f>VLOOKUP(E25,VIP!$A$2:$O12622,2,0)</f>
        <v>DRBR906</v>
      </c>
      <c r="G25" s="122" t="str">
        <f>VLOOKUP(E25,'LISTADO ATM'!$A$2:$B$900,2,0)</f>
        <v xml:space="preserve">ATM MESCYT  </v>
      </c>
      <c r="H25" s="122" t="str">
        <f>VLOOKUP(E25,VIP!$A$2:$O17543,7,FALSE)</f>
        <v>Si</v>
      </c>
      <c r="I25" s="122" t="str">
        <f>VLOOKUP(E25,VIP!$A$2:$O9508,8,FALSE)</f>
        <v>Si</v>
      </c>
      <c r="J25" s="122" t="str">
        <f>VLOOKUP(E25,VIP!$A$2:$O9458,8,FALSE)</f>
        <v>Si</v>
      </c>
      <c r="K25" s="122" t="str">
        <f>VLOOKUP(E25,VIP!$A$2:$O13032,6,0)</f>
        <v>NO</v>
      </c>
      <c r="L25" s="124" t="s">
        <v>2488</v>
      </c>
      <c r="M25" s="118" t="s">
        <v>2465</v>
      </c>
      <c r="N25" s="118" t="s">
        <v>2506</v>
      </c>
      <c r="O25" s="141" t="s">
        <v>2474</v>
      </c>
      <c r="P25" s="138"/>
      <c r="Q25" s="119" t="s">
        <v>2488</v>
      </c>
    </row>
    <row r="26" spans="1:17" ht="18" x14ac:dyDescent="0.25">
      <c r="A26" s="122" t="str">
        <f>VLOOKUP(E26,'LISTADO ATM'!$A$2:$C$901,3,0)</f>
        <v>DISTRITO NACIONAL</v>
      </c>
      <c r="B26" s="142" t="s">
        <v>2548</v>
      </c>
      <c r="C26" s="120">
        <v>44302.555914351855</v>
      </c>
      <c r="D26" s="122" t="s">
        <v>2468</v>
      </c>
      <c r="E26" s="123">
        <v>490</v>
      </c>
      <c r="F26" s="141" t="str">
        <f>VLOOKUP(E26,VIP!$A$2:$O12621,2,0)</f>
        <v>DRBR490</v>
      </c>
      <c r="G26" s="122" t="str">
        <f>VLOOKUP(E26,'LISTADO ATM'!$A$2:$B$900,2,0)</f>
        <v xml:space="preserve">ATM Hospital Ney Arias Lora </v>
      </c>
      <c r="H26" s="122" t="str">
        <f>VLOOKUP(E26,VIP!$A$2:$O17542,7,FALSE)</f>
        <v>Si</v>
      </c>
      <c r="I26" s="122" t="str">
        <f>VLOOKUP(E26,VIP!$A$2:$O9507,8,FALSE)</f>
        <v>Si</v>
      </c>
      <c r="J26" s="122" t="str">
        <f>VLOOKUP(E26,VIP!$A$2:$O9457,8,FALSE)</f>
        <v>Si</v>
      </c>
      <c r="K26" s="122" t="str">
        <f>VLOOKUP(E26,VIP!$A$2:$O13031,6,0)</f>
        <v>NO</v>
      </c>
      <c r="L26" s="124" t="s">
        <v>2459</v>
      </c>
      <c r="M26" s="118" t="s">
        <v>2465</v>
      </c>
      <c r="N26" s="118" t="s">
        <v>2472</v>
      </c>
      <c r="O26" s="141" t="s">
        <v>2473</v>
      </c>
      <c r="P26" s="138"/>
      <c r="Q26" s="119" t="s">
        <v>2459</v>
      </c>
    </row>
    <row r="27" spans="1:17" ht="18" x14ac:dyDescent="0.25">
      <c r="A27" s="122" t="str">
        <f>VLOOKUP(E27,'LISTADO ATM'!$A$2:$C$901,3,0)</f>
        <v>NORTE</v>
      </c>
      <c r="B27" s="142" t="s">
        <v>2547</v>
      </c>
      <c r="C27" s="120">
        <v>44302.563206018516</v>
      </c>
      <c r="D27" s="122" t="s">
        <v>2492</v>
      </c>
      <c r="E27" s="123">
        <v>965</v>
      </c>
      <c r="F27" s="141" t="str">
        <f>VLOOKUP(E27,VIP!$A$2:$O12619,2,0)</f>
        <v>DRBR965</v>
      </c>
      <c r="G27" s="122" t="str">
        <f>VLOOKUP(E27,'LISTADO ATM'!$A$2:$B$900,2,0)</f>
        <v xml:space="preserve">ATM S/M La Fuente FUN (Santiago) </v>
      </c>
      <c r="H27" s="122" t="str">
        <f>VLOOKUP(E27,VIP!$A$2:$O17540,7,FALSE)</f>
        <v>Si</v>
      </c>
      <c r="I27" s="122" t="str">
        <f>VLOOKUP(E27,VIP!$A$2:$O9505,8,FALSE)</f>
        <v>Si</v>
      </c>
      <c r="J27" s="122" t="str">
        <f>VLOOKUP(E27,VIP!$A$2:$O9455,8,FALSE)</f>
        <v>Si</v>
      </c>
      <c r="K27" s="122" t="str">
        <f>VLOOKUP(E27,VIP!$A$2:$O13029,6,0)</f>
        <v>NO</v>
      </c>
      <c r="L27" s="124" t="s">
        <v>2428</v>
      </c>
      <c r="M27" s="118" t="s">
        <v>2465</v>
      </c>
      <c r="N27" s="118" t="s">
        <v>2472</v>
      </c>
      <c r="O27" s="141" t="s">
        <v>2493</v>
      </c>
      <c r="P27" s="138"/>
      <c r="Q27" s="119" t="s">
        <v>2428</v>
      </c>
    </row>
    <row r="28" spans="1:17" ht="18" x14ac:dyDescent="0.25">
      <c r="A28" s="122" t="str">
        <f>VLOOKUP(E28,'LISTADO ATM'!$A$2:$C$901,3,0)</f>
        <v>NORTE</v>
      </c>
      <c r="B28" s="142" t="s">
        <v>2546</v>
      </c>
      <c r="C28" s="120">
        <v>44302.574942129628</v>
      </c>
      <c r="D28" s="122" t="s">
        <v>2190</v>
      </c>
      <c r="E28" s="123">
        <v>396</v>
      </c>
      <c r="F28" s="141" t="str">
        <f>VLOOKUP(E28,VIP!$A$2:$O12618,2,0)</f>
        <v>DRBR396</v>
      </c>
      <c r="G28" s="122" t="str">
        <f>VLOOKUP(E28,'LISTADO ATM'!$A$2:$B$900,2,0)</f>
        <v xml:space="preserve">ATM Oficina Plaza Ulloa (La Fuente) </v>
      </c>
      <c r="H28" s="122" t="str">
        <f>VLOOKUP(E28,VIP!$A$2:$O17539,7,FALSE)</f>
        <v>Si</v>
      </c>
      <c r="I28" s="122" t="str">
        <f>VLOOKUP(E28,VIP!$A$2:$O9504,8,FALSE)</f>
        <v>Si</v>
      </c>
      <c r="J28" s="122" t="str">
        <f>VLOOKUP(E28,VIP!$A$2:$O9454,8,FALSE)</f>
        <v>Si</v>
      </c>
      <c r="K28" s="122" t="str">
        <f>VLOOKUP(E28,VIP!$A$2:$O13028,6,0)</f>
        <v>NO</v>
      </c>
      <c r="L28" s="124" t="s">
        <v>2228</v>
      </c>
      <c r="M28" s="118" t="s">
        <v>2465</v>
      </c>
      <c r="N28" s="118" t="s">
        <v>2472</v>
      </c>
      <c r="O28" s="141" t="s">
        <v>2501</v>
      </c>
      <c r="P28" s="138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42" t="s">
        <v>2545</v>
      </c>
      <c r="C29" s="120">
        <v>44302.576365740744</v>
      </c>
      <c r="D29" s="122" t="s">
        <v>2189</v>
      </c>
      <c r="E29" s="123">
        <v>900</v>
      </c>
      <c r="F29" s="141" t="str">
        <f>VLOOKUP(E29,VIP!$A$2:$O12617,2,0)</f>
        <v>DRBR900</v>
      </c>
      <c r="G29" s="122" t="str">
        <f>VLOOKUP(E29,'LISTADO ATM'!$A$2:$B$900,2,0)</f>
        <v xml:space="preserve">ATM UNP Merca Santo Domingo </v>
      </c>
      <c r="H29" s="122" t="str">
        <f>VLOOKUP(E29,VIP!$A$2:$O17538,7,FALSE)</f>
        <v>Si</v>
      </c>
      <c r="I29" s="122" t="str">
        <f>VLOOKUP(E29,VIP!$A$2:$O9503,8,FALSE)</f>
        <v>Si</v>
      </c>
      <c r="J29" s="122" t="str">
        <f>VLOOKUP(E29,VIP!$A$2:$O9453,8,FALSE)</f>
        <v>Si</v>
      </c>
      <c r="K29" s="122" t="str">
        <f>VLOOKUP(E29,VIP!$A$2:$O13027,6,0)</f>
        <v>NO</v>
      </c>
      <c r="L29" s="124" t="s">
        <v>2228</v>
      </c>
      <c r="M29" s="118" t="s">
        <v>2465</v>
      </c>
      <c r="N29" s="118" t="s">
        <v>2506</v>
      </c>
      <c r="O29" s="141" t="s">
        <v>2474</v>
      </c>
      <c r="P29" s="138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42" t="s">
        <v>2544</v>
      </c>
      <c r="C30" s="120">
        <v>44302.596724537034</v>
      </c>
      <c r="D30" s="122" t="s">
        <v>2189</v>
      </c>
      <c r="E30" s="123">
        <v>545</v>
      </c>
      <c r="F30" s="141" t="str">
        <f>VLOOKUP(E30,VIP!$A$2:$O12615,2,0)</f>
        <v>DRBR995</v>
      </c>
      <c r="G30" s="122" t="str">
        <f>VLOOKUP(E30,'LISTADO ATM'!$A$2:$B$900,2,0)</f>
        <v xml:space="preserve">ATM Oficina Isabel La Católica II  </v>
      </c>
      <c r="H30" s="122" t="str">
        <f>VLOOKUP(E30,VIP!$A$2:$O17536,7,FALSE)</f>
        <v>Si</v>
      </c>
      <c r="I30" s="122" t="str">
        <f>VLOOKUP(E30,VIP!$A$2:$O9501,8,FALSE)</f>
        <v>Si</v>
      </c>
      <c r="J30" s="122" t="str">
        <f>VLOOKUP(E30,VIP!$A$2:$O9451,8,FALSE)</f>
        <v>Si</v>
      </c>
      <c r="K30" s="122" t="str">
        <f>VLOOKUP(E30,VIP!$A$2:$O13025,6,0)</f>
        <v>NO</v>
      </c>
      <c r="L30" s="124" t="s">
        <v>2228</v>
      </c>
      <c r="M30" s="118" t="s">
        <v>2465</v>
      </c>
      <c r="N30" s="118" t="s">
        <v>2506</v>
      </c>
      <c r="O30" s="141" t="s">
        <v>2474</v>
      </c>
      <c r="P30" s="138"/>
      <c r="Q30" s="119" t="s">
        <v>2228</v>
      </c>
    </row>
    <row r="31" spans="1:17" ht="18" x14ac:dyDescent="0.25">
      <c r="A31" s="122" t="str">
        <f>VLOOKUP(E31,'LISTADO ATM'!$A$2:$C$901,3,0)</f>
        <v>DISTRITO NACIONAL</v>
      </c>
      <c r="B31" s="142" t="s">
        <v>2543</v>
      </c>
      <c r="C31" s="120">
        <v>44302.597812499997</v>
      </c>
      <c r="D31" s="122" t="s">
        <v>2189</v>
      </c>
      <c r="E31" s="123">
        <v>416</v>
      </c>
      <c r="F31" s="141" t="str">
        <f>VLOOKUP(E31,VIP!$A$2:$O12614,2,0)</f>
        <v>DRBR416</v>
      </c>
      <c r="G31" s="122" t="str">
        <f>VLOOKUP(E31,'LISTADO ATM'!$A$2:$B$900,2,0)</f>
        <v xml:space="preserve">ATM Autobanco San Martín II </v>
      </c>
      <c r="H31" s="122" t="str">
        <f>VLOOKUP(E31,VIP!$A$2:$O17535,7,FALSE)</f>
        <v>Si</v>
      </c>
      <c r="I31" s="122" t="str">
        <f>VLOOKUP(E31,VIP!$A$2:$O9500,8,FALSE)</f>
        <v>Si</v>
      </c>
      <c r="J31" s="122" t="str">
        <f>VLOOKUP(E31,VIP!$A$2:$O9450,8,FALSE)</f>
        <v>Si</v>
      </c>
      <c r="K31" s="122" t="str">
        <f>VLOOKUP(E31,VIP!$A$2:$O13024,6,0)</f>
        <v>NO</v>
      </c>
      <c r="L31" s="124" t="s">
        <v>2228</v>
      </c>
      <c r="M31" s="118" t="s">
        <v>2465</v>
      </c>
      <c r="N31" s="118" t="s">
        <v>2506</v>
      </c>
      <c r="O31" s="141" t="s">
        <v>2474</v>
      </c>
      <c r="P31" s="138"/>
      <c r="Q31" s="119" t="s">
        <v>2228</v>
      </c>
    </row>
    <row r="32" spans="1:17" s="99" customFormat="1" ht="18" x14ac:dyDescent="0.25">
      <c r="A32" s="122" t="str">
        <f>VLOOKUP(E32,'LISTADO ATM'!$A$2:$C$901,3,0)</f>
        <v>DISTRITO NACIONAL</v>
      </c>
      <c r="B32" s="142" t="s">
        <v>2542</v>
      </c>
      <c r="C32" s="120">
        <v>44302.598553240743</v>
      </c>
      <c r="D32" s="122" t="s">
        <v>2189</v>
      </c>
      <c r="E32" s="123">
        <v>966</v>
      </c>
      <c r="F32" s="143" t="str">
        <f>VLOOKUP(E32,VIP!$A$2:$O12613,2,0)</f>
        <v>DRBR966</v>
      </c>
      <c r="G32" s="122" t="str">
        <f>VLOOKUP(E32,'LISTADO ATM'!$A$2:$B$900,2,0)</f>
        <v>ATM Centro Medico Real</v>
      </c>
      <c r="H32" s="122" t="str">
        <f>VLOOKUP(E32,VIP!$A$2:$O17534,7,FALSE)</f>
        <v>Si</v>
      </c>
      <c r="I32" s="122" t="str">
        <f>VLOOKUP(E32,VIP!$A$2:$O9499,8,FALSE)</f>
        <v>Si</v>
      </c>
      <c r="J32" s="122" t="str">
        <f>VLOOKUP(E32,VIP!$A$2:$O9449,8,FALSE)</f>
        <v>Si</v>
      </c>
      <c r="K32" s="122" t="str">
        <f>VLOOKUP(E32,VIP!$A$2:$O13023,6,0)</f>
        <v>NO</v>
      </c>
      <c r="L32" s="124" t="s">
        <v>2228</v>
      </c>
      <c r="M32" s="118" t="s">
        <v>2465</v>
      </c>
      <c r="N32" s="118" t="s">
        <v>2506</v>
      </c>
      <c r="O32" s="143" t="s">
        <v>2474</v>
      </c>
      <c r="P32" s="138"/>
      <c r="Q32" s="119" t="s">
        <v>2228</v>
      </c>
    </row>
    <row r="33" spans="1:17" s="99" customFormat="1" ht="18" x14ac:dyDescent="0.25">
      <c r="A33" s="122" t="str">
        <f>VLOOKUP(E33,'LISTADO ATM'!$A$2:$C$901,3,0)</f>
        <v>SUR</v>
      </c>
      <c r="B33" s="142" t="s">
        <v>2541</v>
      </c>
      <c r="C33" s="120">
        <v>44302.602430555555</v>
      </c>
      <c r="D33" s="122" t="s">
        <v>2189</v>
      </c>
      <c r="E33" s="123">
        <v>890</v>
      </c>
      <c r="F33" s="143" t="str">
        <f>VLOOKUP(E33,VIP!$A$2:$O12612,2,0)</f>
        <v>DRBR890</v>
      </c>
      <c r="G33" s="122" t="str">
        <f>VLOOKUP(E33,'LISTADO ATM'!$A$2:$B$900,2,0)</f>
        <v xml:space="preserve">ATM Escuela Penitenciaria (San Cristóbal) </v>
      </c>
      <c r="H33" s="122" t="str">
        <f>VLOOKUP(E33,VIP!$A$2:$O17533,7,FALSE)</f>
        <v>Si</v>
      </c>
      <c r="I33" s="122" t="str">
        <f>VLOOKUP(E33,VIP!$A$2:$O9498,8,FALSE)</f>
        <v>Si</v>
      </c>
      <c r="J33" s="122" t="str">
        <f>VLOOKUP(E33,VIP!$A$2:$O9448,8,FALSE)</f>
        <v>Si</v>
      </c>
      <c r="K33" s="122" t="str">
        <f>VLOOKUP(E33,VIP!$A$2:$O13022,6,0)</f>
        <v>NO</v>
      </c>
      <c r="L33" s="124" t="s">
        <v>2254</v>
      </c>
      <c r="M33" s="118" t="s">
        <v>2465</v>
      </c>
      <c r="N33" s="118" t="s">
        <v>2506</v>
      </c>
      <c r="O33" s="143" t="s">
        <v>2474</v>
      </c>
      <c r="P33" s="138"/>
      <c r="Q33" s="119" t="s">
        <v>2254</v>
      </c>
    </row>
    <row r="34" spans="1:17" s="99" customFormat="1" ht="18" x14ac:dyDescent="0.25">
      <c r="A34" s="122" t="str">
        <f>VLOOKUP(E34,'LISTADO ATM'!$A$2:$C$901,3,0)</f>
        <v>NORTE</v>
      </c>
      <c r="B34" s="142" t="s">
        <v>2540</v>
      </c>
      <c r="C34" s="120">
        <v>44302.615752314814</v>
      </c>
      <c r="D34" s="122" t="s">
        <v>2492</v>
      </c>
      <c r="E34" s="123">
        <v>119</v>
      </c>
      <c r="F34" s="143" t="str">
        <f>VLOOKUP(E34,VIP!$A$2:$O12610,2,0)</f>
        <v>DRBR119</v>
      </c>
      <c r="G34" s="122" t="str">
        <f>VLOOKUP(E34,'LISTADO ATM'!$A$2:$B$900,2,0)</f>
        <v>ATM Oficina La Barranquita</v>
      </c>
      <c r="H34" s="122" t="str">
        <f>VLOOKUP(E34,VIP!$A$2:$O17531,7,FALSE)</f>
        <v>N/A</v>
      </c>
      <c r="I34" s="122" t="str">
        <f>VLOOKUP(E34,VIP!$A$2:$O9496,8,FALSE)</f>
        <v>N/A</v>
      </c>
      <c r="J34" s="122" t="str">
        <f>VLOOKUP(E34,VIP!$A$2:$O9446,8,FALSE)</f>
        <v>N/A</v>
      </c>
      <c r="K34" s="122" t="str">
        <f>VLOOKUP(E34,VIP!$A$2:$O13020,6,0)</f>
        <v>N/A</v>
      </c>
      <c r="L34" s="124" t="s">
        <v>2428</v>
      </c>
      <c r="M34" s="118" t="s">
        <v>2465</v>
      </c>
      <c r="N34" s="118" t="s">
        <v>2472</v>
      </c>
      <c r="O34" s="143" t="s">
        <v>2493</v>
      </c>
      <c r="P34" s="138"/>
      <c r="Q34" s="119" t="s">
        <v>2428</v>
      </c>
    </row>
    <row r="35" spans="1:17" s="99" customFormat="1" ht="18" x14ac:dyDescent="0.25">
      <c r="A35" s="122" t="str">
        <f>VLOOKUP(E35,'LISTADO ATM'!$A$2:$C$901,3,0)</f>
        <v>DISTRITO NACIONAL</v>
      </c>
      <c r="B35" s="142" t="s">
        <v>2539</v>
      </c>
      <c r="C35" s="120">
        <v>44302.616099537037</v>
      </c>
      <c r="D35" s="122" t="s">
        <v>2189</v>
      </c>
      <c r="E35" s="123">
        <v>624</v>
      </c>
      <c r="F35" s="143" t="str">
        <f>VLOOKUP(E35,VIP!$A$2:$O12609,2,0)</f>
        <v>DRBR624</v>
      </c>
      <c r="G35" s="122" t="str">
        <f>VLOOKUP(E35,'LISTADO ATM'!$A$2:$B$900,2,0)</f>
        <v xml:space="preserve">ATM Policía Nacional I </v>
      </c>
      <c r="H35" s="122" t="str">
        <f>VLOOKUP(E35,VIP!$A$2:$O17530,7,FALSE)</f>
        <v>Si</v>
      </c>
      <c r="I35" s="122" t="str">
        <f>VLOOKUP(E35,VIP!$A$2:$O9495,8,FALSE)</f>
        <v>Si</v>
      </c>
      <c r="J35" s="122" t="str">
        <f>VLOOKUP(E35,VIP!$A$2:$O9445,8,FALSE)</f>
        <v>Si</v>
      </c>
      <c r="K35" s="122" t="str">
        <f>VLOOKUP(E35,VIP!$A$2:$O13019,6,0)</f>
        <v>NO</v>
      </c>
      <c r="L35" s="124" t="s">
        <v>2488</v>
      </c>
      <c r="M35" s="118" t="s">
        <v>2465</v>
      </c>
      <c r="N35" s="118" t="s">
        <v>2506</v>
      </c>
      <c r="O35" s="143" t="s">
        <v>2474</v>
      </c>
      <c r="P35" s="138"/>
      <c r="Q35" s="119" t="s">
        <v>2488</v>
      </c>
    </row>
    <row r="36" spans="1:17" s="99" customFormat="1" ht="18" x14ac:dyDescent="0.25">
      <c r="A36" s="122" t="str">
        <f>VLOOKUP(E36,'LISTADO ATM'!$A$2:$C$901,3,0)</f>
        <v>DISTRITO NACIONAL</v>
      </c>
      <c r="B36" s="142" t="s">
        <v>2538</v>
      </c>
      <c r="C36" s="120">
        <v>44302.620520833334</v>
      </c>
      <c r="D36" s="122" t="s">
        <v>2189</v>
      </c>
      <c r="E36" s="123">
        <v>70</v>
      </c>
      <c r="F36" s="143" t="str">
        <f>VLOOKUP(E36,VIP!$A$2:$O12608,2,0)</f>
        <v>DRBR070</v>
      </c>
      <c r="G36" s="122" t="str">
        <f>VLOOKUP(E36,'LISTADO ATM'!$A$2:$B$900,2,0)</f>
        <v xml:space="preserve">ATM Autoservicio Plaza Lama Zona Oriental </v>
      </c>
      <c r="H36" s="122" t="str">
        <f>VLOOKUP(E36,VIP!$A$2:$O17529,7,FALSE)</f>
        <v>Si</v>
      </c>
      <c r="I36" s="122" t="str">
        <f>VLOOKUP(E36,VIP!$A$2:$O9494,8,FALSE)</f>
        <v>Si</v>
      </c>
      <c r="J36" s="122" t="str">
        <f>VLOOKUP(E36,VIP!$A$2:$O9444,8,FALSE)</f>
        <v>Si</v>
      </c>
      <c r="K36" s="122" t="str">
        <f>VLOOKUP(E36,VIP!$A$2:$O13018,6,0)</f>
        <v>NO</v>
      </c>
      <c r="L36" s="124" t="s">
        <v>2254</v>
      </c>
      <c r="M36" s="118" t="s">
        <v>2465</v>
      </c>
      <c r="N36" s="118" t="s">
        <v>2472</v>
      </c>
      <c r="O36" s="143" t="s">
        <v>2474</v>
      </c>
      <c r="P36" s="138"/>
      <c r="Q36" s="119" t="s">
        <v>2254</v>
      </c>
    </row>
    <row r="37" spans="1:17" s="99" customFormat="1" ht="18" x14ac:dyDescent="0.25">
      <c r="A37" s="122" t="str">
        <f>VLOOKUP(E37,'LISTADO ATM'!$A$2:$C$901,3,0)</f>
        <v>DISTRITO NACIONAL</v>
      </c>
      <c r="B37" s="142" t="s">
        <v>2537</v>
      </c>
      <c r="C37" s="120">
        <v>44302.623217592591</v>
      </c>
      <c r="D37" s="122" t="s">
        <v>2492</v>
      </c>
      <c r="E37" s="123">
        <v>701</v>
      </c>
      <c r="F37" s="143" t="str">
        <f>VLOOKUP(E37,VIP!$A$2:$O12606,2,0)</f>
        <v>DRBR701</v>
      </c>
      <c r="G37" s="122" t="str">
        <f>VLOOKUP(E37,'LISTADO ATM'!$A$2:$B$900,2,0)</f>
        <v>ATM Autoservicio Los Alcarrizos</v>
      </c>
      <c r="H37" s="122" t="str">
        <f>VLOOKUP(E37,VIP!$A$2:$O17527,7,FALSE)</f>
        <v>Si</v>
      </c>
      <c r="I37" s="122" t="str">
        <f>VLOOKUP(E37,VIP!$A$2:$O9492,8,FALSE)</f>
        <v>Si</v>
      </c>
      <c r="J37" s="122" t="str">
        <f>VLOOKUP(E37,VIP!$A$2:$O9442,8,FALSE)</f>
        <v>Si</v>
      </c>
      <c r="K37" s="122" t="str">
        <f>VLOOKUP(E37,VIP!$A$2:$O13016,6,0)</f>
        <v>NO</v>
      </c>
      <c r="L37" s="124" t="s">
        <v>2428</v>
      </c>
      <c r="M37" s="118" t="s">
        <v>2465</v>
      </c>
      <c r="N37" s="118" t="s">
        <v>2472</v>
      </c>
      <c r="O37" s="143" t="s">
        <v>2493</v>
      </c>
      <c r="P37" s="138"/>
      <c r="Q37" s="119" t="s">
        <v>2428</v>
      </c>
    </row>
    <row r="38" spans="1:17" s="99" customFormat="1" ht="18" x14ac:dyDescent="0.25">
      <c r="A38" s="122" t="str">
        <f>VLOOKUP(E38,'LISTADO ATM'!$A$2:$C$901,3,0)</f>
        <v>DISTRITO NACIONAL</v>
      </c>
      <c r="B38" s="142" t="s">
        <v>2536</v>
      </c>
      <c r="C38" s="120">
        <v>44302.630474537036</v>
      </c>
      <c r="D38" s="122" t="s">
        <v>2468</v>
      </c>
      <c r="E38" s="123">
        <v>580</v>
      </c>
      <c r="F38" s="143" t="str">
        <f>VLOOKUP(E38,VIP!$A$2:$O12604,2,0)</f>
        <v>DRBR523</v>
      </c>
      <c r="G38" s="122" t="str">
        <f>VLOOKUP(E38,'LISTADO ATM'!$A$2:$B$900,2,0)</f>
        <v xml:space="preserve">ATM Edificio Propagas </v>
      </c>
      <c r="H38" s="122" t="str">
        <f>VLOOKUP(E38,VIP!$A$2:$O17525,7,FALSE)</f>
        <v>Si</v>
      </c>
      <c r="I38" s="122" t="str">
        <f>VLOOKUP(E38,VIP!$A$2:$O9490,8,FALSE)</f>
        <v>Si</v>
      </c>
      <c r="J38" s="122" t="str">
        <f>VLOOKUP(E38,VIP!$A$2:$O9440,8,FALSE)</f>
        <v>Si</v>
      </c>
      <c r="K38" s="122" t="str">
        <f>VLOOKUP(E38,VIP!$A$2:$O13014,6,0)</f>
        <v>NO</v>
      </c>
      <c r="L38" s="124" t="s">
        <v>2459</v>
      </c>
      <c r="M38" s="118" t="s">
        <v>2465</v>
      </c>
      <c r="N38" s="118" t="s">
        <v>2472</v>
      </c>
      <c r="O38" s="143" t="s">
        <v>2473</v>
      </c>
      <c r="P38" s="138"/>
      <c r="Q38" s="119" t="s">
        <v>2459</v>
      </c>
    </row>
    <row r="39" spans="1:17" s="99" customFormat="1" ht="18" x14ac:dyDescent="0.25">
      <c r="A39" s="122" t="str">
        <f>VLOOKUP(E39,'LISTADO ATM'!$A$2:$C$901,3,0)</f>
        <v>DISTRITO NACIONAL</v>
      </c>
      <c r="B39" s="142" t="s">
        <v>2571</v>
      </c>
      <c r="C39" s="120">
        <v>44302.641851851855</v>
      </c>
      <c r="D39" s="122" t="s">
        <v>2468</v>
      </c>
      <c r="E39" s="123">
        <v>563</v>
      </c>
      <c r="F39" s="143" t="str">
        <f>VLOOKUP(E39,VIP!$A$2:$O12631,2,0)</f>
        <v>DRBR233</v>
      </c>
      <c r="G39" s="122" t="str">
        <f>VLOOKUP(E39,'LISTADO ATM'!$A$2:$B$900,2,0)</f>
        <v xml:space="preserve">ATM Base Aérea San Isidro </v>
      </c>
      <c r="H39" s="122" t="str">
        <f>VLOOKUP(E39,VIP!$A$2:$O17552,7,FALSE)</f>
        <v>Si</v>
      </c>
      <c r="I39" s="122" t="str">
        <f>VLOOKUP(E39,VIP!$A$2:$O9517,8,FALSE)</f>
        <v>Si</v>
      </c>
      <c r="J39" s="122" t="str">
        <f>VLOOKUP(E39,VIP!$A$2:$O9467,8,FALSE)</f>
        <v>Si</v>
      </c>
      <c r="K39" s="122" t="str">
        <f>VLOOKUP(E39,VIP!$A$2:$O13041,6,0)</f>
        <v>NO</v>
      </c>
      <c r="L39" s="124" t="s">
        <v>2428</v>
      </c>
      <c r="M39" s="118" t="s">
        <v>2465</v>
      </c>
      <c r="N39" s="118" t="s">
        <v>2472</v>
      </c>
      <c r="O39" s="143" t="s">
        <v>2473</v>
      </c>
      <c r="P39" s="138"/>
      <c r="Q39" s="118" t="s">
        <v>2428</v>
      </c>
    </row>
    <row r="40" spans="1:17" s="99" customFormat="1" ht="18" x14ac:dyDescent="0.25">
      <c r="A40" s="122" t="str">
        <f>VLOOKUP(E40,'LISTADO ATM'!$A$2:$C$901,3,0)</f>
        <v>DISTRITO NACIONAL</v>
      </c>
      <c r="B40" s="142" t="s">
        <v>2570</v>
      </c>
      <c r="C40" s="120">
        <v>44302.650034722225</v>
      </c>
      <c r="D40" s="122" t="s">
        <v>2468</v>
      </c>
      <c r="E40" s="123">
        <v>434</v>
      </c>
      <c r="F40" s="143" t="str">
        <f>VLOOKUP(E40,VIP!$A$2:$O12629,2,0)</f>
        <v>DRBR434</v>
      </c>
      <c r="G40" s="122" t="str">
        <f>VLOOKUP(E40,'LISTADO ATM'!$A$2:$B$900,2,0)</f>
        <v xml:space="preserve">ATM Generadora Hidroeléctrica Dom. (EGEHID) </v>
      </c>
      <c r="H40" s="122" t="str">
        <f>VLOOKUP(E40,VIP!$A$2:$O17550,7,FALSE)</f>
        <v>Si</v>
      </c>
      <c r="I40" s="122" t="str">
        <f>VLOOKUP(E40,VIP!$A$2:$O9515,8,FALSE)</f>
        <v>Si</v>
      </c>
      <c r="J40" s="122" t="str">
        <f>VLOOKUP(E40,VIP!$A$2:$O9465,8,FALSE)</f>
        <v>Si</v>
      </c>
      <c r="K40" s="122" t="str">
        <f>VLOOKUP(E40,VIP!$A$2:$O13039,6,0)</f>
        <v>NO</v>
      </c>
      <c r="L40" s="124" t="s">
        <v>2428</v>
      </c>
      <c r="M40" s="118" t="s">
        <v>2465</v>
      </c>
      <c r="N40" s="118" t="s">
        <v>2472</v>
      </c>
      <c r="O40" s="143" t="s">
        <v>2473</v>
      </c>
      <c r="P40" s="138"/>
      <c r="Q40" s="118" t="s">
        <v>2428</v>
      </c>
    </row>
    <row r="41" spans="1:17" s="99" customFormat="1" ht="18" x14ac:dyDescent="0.25">
      <c r="A41" s="122" t="str">
        <f>VLOOKUP(E41,'LISTADO ATM'!$A$2:$C$901,3,0)</f>
        <v>SUR</v>
      </c>
      <c r="B41" s="142" t="s">
        <v>2569</v>
      </c>
      <c r="C41" s="120">
        <v>44302.664375</v>
      </c>
      <c r="D41" s="122" t="s">
        <v>2492</v>
      </c>
      <c r="E41" s="123">
        <v>871</v>
      </c>
      <c r="F41" s="143" t="str">
        <f>VLOOKUP(E41,VIP!$A$2:$O12627,2,0)</f>
        <v>DRBR871</v>
      </c>
      <c r="G41" s="122" t="str">
        <f>VLOOKUP(E41,'LISTADO ATM'!$A$2:$B$900,2,0)</f>
        <v>ATM Plaza Cultural San Juan</v>
      </c>
      <c r="H41" s="122" t="str">
        <f>VLOOKUP(E41,VIP!$A$2:$O17548,7,FALSE)</f>
        <v>N/A</v>
      </c>
      <c r="I41" s="122" t="str">
        <f>VLOOKUP(E41,VIP!$A$2:$O9513,8,FALSE)</f>
        <v>N/A</v>
      </c>
      <c r="J41" s="122" t="str">
        <f>VLOOKUP(E41,VIP!$A$2:$O9463,8,FALSE)</f>
        <v>N/A</v>
      </c>
      <c r="K41" s="122" t="str">
        <f>VLOOKUP(E41,VIP!$A$2:$O13037,6,0)</f>
        <v>N/A</v>
      </c>
      <c r="L41" s="124" t="s">
        <v>2459</v>
      </c>
      <c r="M41" s="118" t="s">
        <v>2465</v>
      </c>
      <c r="N41" s="118" t="s">
        <v>2472</v>
      </c>
      <c r="O41" s="143" t="s">
        <v>2493</v>
      </c>
      <c r="P41" s="138"/>
      <c r="Q41" s="118" t="s">
        <v>2459</v>
      </c>
    </row>
    <row r="42" spans="1:17" s="99" customFormat="1" ht="18" x14ac:dyDescent="0.25">
      <c r="A42" s="122" t="str">
        <f>VLOOKUP(E42,'LISTADO ATM'!$A$2:$C$901,3,0)</f>
        <v>ESTE</v>
      </c>
      <c r="B42" s="142" t="s">
        <v>2568</v>
      </c>
      <c r="C42" s="120">
        <v>44302.67863425926</v>
      </c>
      <c r="D42" s="122" t="s">
        <v>2189</v>
      </c>
      <c r="E42" s="123">
        <v>309</v>
      </c>
      <c r="F42" s="143" t="str">
        <f>VLOOKUP(E42,VIP!$A$2:$O12626,2,0)</f>
        <v>DRBR309</v>
      </c>
      <c r="G42" s="122" t="str">
        <f>VLOOKUP(E42,'LISTADO ATM'!$A$2:$B$900,2,0)</f>
        <v xml:space="preserve">ATM Secrets Cap Cana I </v>
      </c>
      <c r="H42" s="122" t="str">
        <f>VLOOKUP(E42,VIP!$A$2:$O17547,7,FALSE)</f>
        <v>Si</v>
      </c>
      <c r="I42" s="122" t="str">
        <f>VLOOKUP(E42,VIP!$A$2:$O9512,8,FALSE)</f>
        <v>Si</v>
      </c>
      <c r="J42" s="122" t="str">
        <f>VLOOKUP(E42,VIP!$A$2:$O9462,8,FALSE)</f>
        <v>Si</v>
      </c>
      <c r="K42" s="122" t="str">
        <f>VLOOKUP(E42,VIP!$A$2:$O13036,6,0)</f>
        <v>NO</v>
      </c>
      <c r="L42" s="124" t="s">
        <v>2431</v>
      </c>
      <c r="M42" s="118" t="s">
        <v>2465</v>
      </c>
      <c r="N42" s="118" t="s">
        <v>2506</v>
      </c>
      <c r="O42" s="143" t="s">
        <v>2474</v>
      </c>
      <c r="P42" s="138"/>
      <c r="Q42" s="118" t="s">
        <v>2431</v>
      </c>
    </row>
    <row r="43" spans="1:17" s="99" customFormat="1" ht="18" x14ac:dyDescent="0.25">
      <c r="A43" s="122" t="str">
        <f>VLOOKUP(E43,'LISTADO ATM'!$A$2:$C$901,3,0)</f>
        <v>SUR</v>
      </c>
      <c r="B43" s="142" t="s">
        <v>2567</v>
      </c>
      <c r="C43" s="120">
        <v>44302.679247685184</v>
      </c>
      <c r="D43" s="122" t="s">
        <v>2189</v>
      </c>
      <c r="E43" s="123">
        <v>48</v>
      </c>
      <c r="F43" s="143" t="str">
        <f>VLOOKUP(E43,VIP!$A$2:$O12625,2,0)</f>
        <v>DRBR048</v>
      </c>
      <c r="G43" s="122" t="str">
        <f>VLOOKUP(E43,'LISTADO ATM'!$A$2:$B$900,2,0)</f>
        <v xml:space="preserve">ATM Autoservicio Neiba I </v>
      </c>
      <c r="H43" s="122" t="str">
        <f>VLOOKUP(E43,VIP!$A$2:$O17546,7,FALSE)</f>
        <v>Si</v>
      </c>
      <c r="I43" s="122" t="str">
        <f>VLOOKUP(E43,VIP!$A$2:$O9511,8,FALSE)</f>
        <v>Si</v>
      </c>
      <c r="J43" s="122" t="str">
        <f>VLOOKUP(E43,VIP!$A$2:$O9461,8,FALSE)</f>
        <v>Si</v>
      </c>
      <c r="K43" s="122" t="str">
        <f>VLOOKUP(E43,VIP!$A$2:$O13035,6,0)</f>
        <v>SI</v>
      </c>
      <c r="L43" s="124" t="s">
        <v>2431</v>
      </c>
      <c r="M43" s="118" t="s">
        <v>2465</v>
      </c>
      <c r="N43" s="118" t="s">
        <v>2506</v>
      </c>
      <c r="O43" s="143" t="s">
        <v>2474</v>
      </c>
      <c r="P43" s="138"/>
      <c r="Q43" s="118" t="s">
        <v>2431</v>
      </c>
    </row>
    <row r="44" spans="1:17" s="99" customFormat="1" ht="18" x14ac:dyDescent="0.25">
      <c r="A44" s="122" t="str">
        <f>VLOOKUP(E44,'LISTADO ATM'!$A$2:$C$901,3,0)</f>
        <v>DISTRITO NACIONAL</v>
      </c>
      <c r="B44" s="142" t="s">
        <v>2566</v>
      </c>
      <c r="C44" s="120">
        <v>44302.68074074074</v>
      </c>
      <c r="D44" s="122" t="s">
        <v>2189</v>
      </c>
      <c r="E44" s="123">
        <v>627</v>
      </c>
      <c r="F44" s="143" t="str">
        <f>VLOOKUP(E44,VIP!$A$2:$O12624,2,0)</f>
        <v>DRBR163</v>
      </c>
      <c r="G44" s="122" t="str">
        <f>VLOOKUP(E44,'LISTADO ATM'!$A$2:$B$900,2,0)</f>
        <v xml:space="preserve">ATM CAASD </v>
      </c>
      <c r="H44" s="122" t="str">
        <f>VLOOKUP(E44,VIP!$A$2:$O17545,7,FALSE)</f>
        <v>Si</v>
      </c>
      <c r="I44" s="122" t="str">
        <f>VLOOKUP(E44,VIP!$A$2:$O9510,8,FALSE)</f>
        <v>Si</v>
      </c>
      <c r="J44" s="122" t="str">
        <f>VLOOKUP(E44,VIP!$A$2:$O9460,8,FALSE)</f>
        <v>Si</v>
      </c>
      <c r="K44" s="122" t="str">
        <f>VLOOKUP(E44,VIP!$A$2:$O13034,6,0)</f>
        <v>NO</v>
      </c>
      <c r="L44" s="124" t="s">
        <v>2431</v>
      </c>
      <c r="M44" s="118" t="s">
        <v>2465</v>
      </c>
      <c r="N44" s="118" t="s">
        <v>2506</v>
      </c>
      <c r="O44" s="143" t="s">
        <v>2474</v>
      </c>
      <c r="P44" s="138"/>
      <c r="Q44" s="118" t="s">
        <v>2431</v>
      </c>
    </row>
    <row r="45" spans="1:17" s="99" customFormat="1" ht="18" x14ac:dyDescent="0.25">
      <c r="A45" s="122" t="str">
        <f>VLOOKUP(E45,'LISTADO ATM'!$A$2:$C$901,3,0)</f>
        <v>SUR</v>
      </c>
      <c r="B45" s="142" t="s">
        <v>2565</v>
      </c>
      <c r="C45" s="120">
        <v>44302.692916666667</v>
      </c>
      <c r="D45" s="122" t="s">
        <v>2468</v>
      </c>
      <c r="E45" s="123">
        <v>592</v>
      </c>
      <c r="F45" s="143" t="str">
        <f>VLOOKUP(E45,VIP!$A$2:$O12620,2,0)</f>
        <v>DRBR081</v>
      </c>
      <c r="G45" s="122" t="str">
        <f>VLOOKUP(E45,'LISTADO ATM'!$A$2:$B$900,2,0)</f>
        <v xml:space="preserve">ATM Centro de Caja San Cristóbal I </v>
      </c>
      <c r="H45" s="122" t="str">
        <f>VLOOKUP(E45,VIP!$A$2:$O17541,7,FALSE)</f>
        <v>Si</v>
      </c>
      <c r="I45" s="122" t="str">
        <f>VLOOKUP(E45,VIP!$A$2:$O9506,8,FALSE)</f>
        <v>Si</v>
      </c>
      <c r="J45" s="122" t="str">
        <f>VLOOKUP(E45,VIP!$A$2:$O9456,8,FALSE)</f>
        <v>Si</v>
      </c>
      <c r="K45" s="122" t="str">
        <f>VLOOKUP(E45,VIP!$A$2:$O13030,6,0)</f>
        <v>SI</v>
      </c>
      <c r="L45" s="124" t="s">
        <v>2428</v>
      </c>
      <c r="M45" s="118" t="s">
        <v>2465</v>
      </c>
      <c r="N45" s="118" t="s">
        <v>2472</v>
      </c>
      <c r="O45" s="143" t="s">
        <v>2473</v>
      </c>
      <c r="P45" s="138"/>
      <c r="Q45" s="118" t="s">
        <v>2428</v>
      </c>
    </row>
    <row r="46" spans="1:17" s="99" customFormat="1" ht="18" x14ac:dyDescent="0.25">
      <c r="A46" s="122" t="str">
        <f>VLOOKUP(E46,'LISTADO ATM'!$A$2:$C$901,3,0)</f>
        <v>DISTRITO NACIONAL</v>
      </c>
      <c r="B46" s="142" t="s">
        <v>2564</v>
      </c>
      <c r="C46" s="120">
        <v>44302.697511574072</v>
      </c>
      <c r="D46" s="122" t="s">
        <v>2468</v>
      </c>
      <c r="E46" s="123">
        <v>785</v>
      </c>
      <c r="F46" s="143" t="str">
        <f>VLOOKUP(E46,VIP!$A$2:$O12618,2,0)</f>
        <v>DRBR785</v>
      </c>
      <c r="G46" s="122" t="str">
        <f>VLOOKUP(E46,'LISTADO ATM'!$A$2:$B$900,2,0)</f>
        <v xml:space="preserve">ATM S/M Nacional Máximo Gómez </v>
      </c>
      <c r="H46" s="122" t="str">
        <f>VLOOKUP(E46,VIP!$A$2:$O17539,7,FALSE)</f>
        <v>Si</v>
      </c>
      <c r="I46" s="122" t="str">
        <f>VLOOKUP(E46,VIP!$A$2:$O9504,8,FALSE)</f>
        <v>Si</v>
      </c>
      <c r="J46" s="122" t="str">
        <f>VLOOKUP(E46,VIP!$A$2:$O9454,8,FALSE)</f>
        <v>Si</v>
      </c>
      <c r="K46" s="122" t="str">
        <f>VLOOKUP(E46,VIP!$A$2:$O13028,6,0)</f>
        <v>NO</v>
      </c>
      <c r="L46" s="124" t="s">
        <v>2428</v>
      </c>
      <c r="M46" s="118" t="s">
        <v>2465</v>
      </c>
      <c r="N46" s="118" t="s">
        <v>2472</v>
      </c>
      <c r="O46" s="143" t="s">
        <v>2473</v>
      </c>
      <c r="P46" s="138"/>
      <c r="Q46" s="118" t="s">
        <v>2428</v>
      </c>
    </row>
    <row r="47" spans="1:17" s="99" customFormat="1" ht="18" x14ac:dyDescent="0.25">
      <c r="A47" s="122" t="str">
        <f>VLOOKUP(E47,'LISTADO ATM'!$A$2:$C$901,3,0)</f>
        <v>ESTE</v>
      </c>
      <c r="B47" s="142" t="s">
        <v>2563</v>
      </c>
      <c r="C47" s="120">
        <v>44302.698576388888</v>
      </c>
      <c r="D47" s="122" t="s">
        <v>2468</v>
      </c>
      <c r="E47" s="123">
        <v>843</v>
      </c>
      <c r="F47" s="143" t="str">
        <f>VLOOKUP(E47,VIP!$A$2:$O12617,2,0)</f>
        <v>DRBR843</v>
      </c>
      <c r="G47" s="122" t="str">
        <f>VLOOKUP(E47,'LISTADO ATM'!$A$2:$B$900,2,0)</f>
        <v xml:space="preserve">ATM Oficina Romana Centro </v>
      </c>
      <c r="H47" s="122" t="str">
        <f>VLOOKUP(E47,VIP!$A$2:$O17538,7,FALSE)</f>
        <v>Si</v>
      </c>
      <c r="I47" s="122" t="str">
        <f>VLOOKUP(E47,VIP!$A$2:$O9503,8,FALSE)</f>
        <v>Si</v>
      </c>
      <c r="J47" s="122" t="str">
        <f>VLOOKUP(E47,VIP!$A$2:$O9453,8,FALSE)</f>
        <v>Si</v>
      </c>
      <c r="K47" s="122" t="str">
        <f>VLOOKUP(E47,VIP!$A$2:$O13027,6,0)</f>
        <v>NO</v>
      </c>
      <c r="L47" s="124" t="s">
        <v>2428</v>
      </c>
      <c r="M47" s="118" t="s">
        <v>2465</v>
      </c>
      <c r="N47" s="118" t="s">
        <v>2472</v>
      </c>
      <c r="O47" s="143" t="s">
        <v>2473</v>
      </c>
      <c r="P47" s="138"/>
      <c r="Q47" s="118" t="s">
        <v>2428</v>
      </c>
    </row>
    <row r="48" spans="1:17" s="99" customFormat="1" ht="18" x14ac:dyDescent="0.25">
      <c r="A48" s="122" t="str">
        <f>VLOOKUP(E48,'LISTADO ATM'!$A$2:$C$901,3,0)</f>
        <v>NORTE</v>
      </c>
      <c r="B48" s="142" t="s">
        <v>2562</v>
      </c>
      <c r="C48" s="120">
        <v>44302.701111111113</v>
      </c>
      <c r="D48" s="122" t="s">
        <v>2190</v>
      </c>
      <c r="E48" s="123">
        <v>88</v>
      </c>
      <c r="F48" s="143" t="str">
        <f>VLOOKUP(E48,VIP!$A$2:$O12616,2,0)</f>
        <v>DRBR088</v>
      </c>
      <c r="G48" s="122" t="str">
        <f>VLOOKUP(E48,'LISTADO ATM'!$A$2:$B$900,2,0)</f>
        <v xml:space="preserve">ATM S/M La Fuente (Santiago) </v>
      </c>
      <c r="H48" s="122" t="str">
        <f>VLOOKUP(E48,VIP!$A$2:$O17537,7,FALSE)</f>
        <v>Si</v>
      </c>
      <c r="I48" s="122" t="str">
        <f>VLOOKUP(E48,VIP!$A$2:$O9502,8,FALSE)</f>
        <v>Si</v>
      </c>
      <c r="J48" s="122" t="str">
        <f>VLOOKUP(E48,VIP!$A$2:$O9452,8,FALSE)</f>
        <v>Si</v>
      </c>
      <c r="K48" s="122" t="str">
        <f>VLOOKUP(E48,VIP!$A$2:$O13026,6,0)</f>
        <v>NO</v>
      </c>
      <c r="L48" s="124" t="s">
        <v>2228</v>
      </c>
      <c r="M48" s="118" t="s">
        <v>2465</v>
      </c>
      <c r="N48" s="118" t="s">
        <v>2472</v>
      </c>
      <c r="O48" s="143" t="s">
        <v>2501</v>
      </c>
      <c r="P48" s="138"/>
      <c r="Q48" s="118" t="s">
        <v>2228</v>
      </c>
    </row>
    <row r="49" spans="1:17" s="99" customFormat="1" ht="18" x14ac:dyDescent="0.25">
      <c r="A49" s="122" t="str">
        <f>VLOOKUP(E49,'LISTADO ATM'!$A$2:$C$901,3,0)</f>
        <v>DISTRITO NACIONAL</v>
      </c>
      <c r="B49" s="142" t="s">
        <v>2561</v>
      </c>
      <c r="C49" s="120">
        <v>44302.702719907407</v>
      </c>
      <c r="D49" s="122" t="s">
        <v>2189</v>
      </c>
      <c r="E49" s="123">
        <v>235</v>
      </c>
      <c r="F49" s="143" t="str">
        <f>VLOOKUP(E49,VIP!$A$2:$O12615,2,0)</f>
        <v>DRBR235</v>
      </c>
      <c r="G49" s="122" t="str">
        <f>VLOOKUP(E49,'LISTADO ATM'!$A$2:$B$900,2,0)</f>
        <v xml:space="preserve">ATM Oficina Multicentro La Sirena San Isidro </v>
      </c>
      <c r="H49" s="122" t="str">
        <f>VLOOKUP(E49,VIP!$A$2:$O17536,7,FALSE)</f>
        <v>Si</v>
      </c>
      <c r="I49" s="122" t="str">
        <f>VLOOKUP(E49,VIP!$A$2:$O9501,8,FALSE)</f>
        <v>Si</v>
      </c>
      <c r="J49" s="122" t="str">
        <f>VLOOKUP(E49,VIP!$A$2:$O9451,8,FALSE)</f>
        <v>Si</v>
      </c>
      <c r="K49" s="122" t="str">
        <f>VLOOKUP(E49,VIP!$A$2:$O13025,6,0)</f>
        <v>SI</v>
      </c>
      <c r="L49" s="124" t="s">
        <v>2431</v>
      </c>
      <c r="M49" s="118" t="s">
        <v>2465</v>
      </c>
      <c r="N49" s="118" t="s">
        <v>2506</v>
      </c>
      <c r="O49" s="143" t="s">
        <v>2474</v>
      </c>
      <c r="P49" s="138"/>
      <c r="Q49" s="118" t="s">
        <v>2431</v>
      </c>
    </row>
    <row r="50" spans="1:17" s="99" customFormat="1" ht="18" x14ac:dyDescent="0.25">
      <c r="A50" s="122" t="str">
        <f>VLOOKUP(E50,'LISTADO ATM'!$A$2:$C$901,3,0)</f>
        <v>DISTRITO NACIONAL</v>
      </c>
      <c r="B50" s="142" t="s">
        <v>2560</v>
      </c>
      <c r="C50" s="120">
        <v>44302.705231481479</v>
      </c>
      <c r="D50" s="122" t="s">
        <v>2189</v>
      </c>
      <c r="E50" s="123">
        <v>248</v>
      </c>
      <c r="F50" s="143" t="str">
        <f>VLOOKUP(E50,VIP!$A$2:$O12614,2,0)</f>
        <v>DRBR248</v>
      </c>
      <c r="G50" s="122" t="str">
        <f>VLOOKUP(E50,'LISTADO ATM'!$A$2:$B$900,2,0)</f>
        <v xml:space="preserve">ATM Shell Paraiso </v>
      </c>
      <c r="H50" s="122" t="str">
        <f>VLOOKUP(E50,VIP!$A$2:$O17535,7,FALSE)</f>
        <v>Si</v>
      </c>
      <c r="I50" s="122" t="str">
        <f>VLOOKUP(E50,VIP!$A$2:$O9500,8,FALSE)</f>
        <v>Si</v>
      </c>
      <c r="J50" s="122" t="str">
        <f>VLOOKUP(E50,VIP!$A$2:$O9450,8,FALSE)</f>
        <v>Si</v>
      </c>
      <c r="K50" s="122" t="str">
        <f>VLOOKUP(E50,VIP!$A$2:$O13024,6,0)</f>
        <v>NO</v>
      </c>
      <c r="L50" s="124" t="s">
        <v>2228</v>
      </c>
      <c r="M50" s="118" t="s">
        <v>2465</v>
      </c>
      <c r="N50" s="118" t="s">
        <v>2506</v>
      </c>
      <c r="O50" s="143" t="s">
        <v>2474</v>
      </c>
      <c r="P50" s="138"/>
      <c r="Q50" s="118" t="s">
        <v>2228</v>
      </c>
    </row>
    <row r="51" spans="1:17" s="99" customFormat="1" ht="18" x14ac:dyDescent="0.25">
      <c r="A51" s="122" t="str">
        <f>VLOOKUP(E51,'LISTADO ATM'!$A$2:$C$901,3,0)</f>
        <v>NORTE</v>
      </c>
      <c r="B51" s="142" t="s">
        <v>2559</v>
      </c>
      <c r="C51" s="120">
        <v>44302.70590277778</v>
      </c>
      <c r="D51" s="122" t="s">
        <v>2190</v>
      </c>
      <c r="E51" s="123">
        <v>632</v>
      </c>
      <c r="F51" s="143" t="str">
        <f>VLOOKUP(E51,VIP!$A$2:$O12613,2,0)</f>
        <v>DRBR263</v>
      </c>
      <c r="G51" s="122" t="str">
        <f>VLOOKUP(E51,'LISTADO ATM'!$A$2:$B$900,2,0)</f>
        <v xml:space="preserve">ATM Autobanco Gurabo </v>
      </c>
      <c r="H51" s="122" t="str">
        <f>VLOOKUP(E51,VIP!$A$2:$O17534,7,FALSE)</f>
        <v>Si</v>
      </c>
      <c r="I51" s="122" t="str">
        <f>VLOOKUP(E51,VIP!$A$2:$O9499,8,FALSE)</f>
        <v>Si</v>
      </c>
      <c r="J51" s="122" t="str">
        <f>VLOOKUP(E51,VIP!$A$2:$O9449,8,FALSE)</f>
        <v>Si</v>
      </c>
      <c r="K51" s="122" t="str">
        <f>VLOOKUP(E51,VIP!$A$2:$O13023,6,0)</f>
        <v>NO</v>
      </c>
      <c r="L51" s="124" t="s">
        <v>2431</v>
      </c>
      <c r="M51" s="118" t="s">
        <v>2465</v>
      </c>
      <c r="N51" s="118" t="s">
        <v>2472</v>
      </c>
      <c r="O51" s="143" t="s">
        <v>2501</v>
      </c>
      <c r="P51" s="138"/>
      <c r="Q51" s="118" t="s">
        <v>2431</v>
      </c>
    </row>
    <row r="52" spans="1:17" s="99" customFormat="1" ht="18" x14ac:dyDescent="0.25">
      <c r="A52" s="122" t="str">
        <f>VLOOKUP(E52,'LISTADO ATM'!$A$2:$C$901,3,0)</f>
        <v>NORTE</v>
      </c>
      <c r="B52" s="142" t="s">
        <v>2558</v>
      </c>
      <c r="C52" s="120">
        <v>44302.706990740742</v>
      </c>
      <c r="D52" s="122" t="s">
        <v>2190</v>
      </c>
      <c r="E52" s="123">
        <v>689</v>
      </c>
      <c r="F52" s="143" t="str">
        <f>VLOOKUP(E52,VIP!$A$2:$O12612,2,0)</f>
        <v>DRBR689</v>
      </c>
      <c r="G52" s="122" t="str">
        <f>VLOOKUP(E52,'LISTADO ATM'!$A$2:$B$900,2,0)</f>
        <v>ATM Eco Petroleo Villa Gonzalez</v>
      </c>
      <c r="H52" s="122" t="str">
        <f>VLOOKUP(E52,VIP!$A$2:$O17533,7,FALSE)</f>
        <v>NO</v>
      </c>
      <c r="I52" s="122" t="str">
        <f>VLOOKUP(E52,VIP!$A$2:$O9498,8,FALSE)</f>
        <v>NO</v>
      </c>
      <c r="J52" s="122" t="str">
        <f>VLOOKUP(E52,VIP!$A$2:$O9448,8,FALSE)</f>
        <v>NO</v>
      </c>
      <c r="K52" s="122" t="str">
        <f>VLOOKUP(E52,VIP!$A$2:$O13022,6,0)</f>
        <v>NO</v>
      </c>
      <c r="L52" s="124" t="s">
        <v>2228</v>
      </c>
      <c r="M52" s="118" t="s">
        <v>2465</v>
      </c>
      <c r="N52" s="118" t="s">
        <v>2472</v>
      </c>
      <c r="O52" s="143" t="s">
        <v>2501</v>
      </c>
      <c r="P52" s="138"/>
      <c r="Q52" s="118" t="s">
        <v>2228</v>
      </c>
    </row>
    <row r="53" spans="1:17" s="99" customFormat="1" ht="18" x14ac:dyDescent="0.25">
      <c r="A53" s="122" t="str">
        <f>VLOOKUP(E53,'LISTADO ATM'!$A$2:$C$901,3,0)</f>
        <v>NORTE</v>
      </c>
      <c r="B53" s="142" t="s">
        <v>2557</v>
      </c>
      <c r="C53" s="120">
        <v>44302.707812499997</v>
      </c>
      <c r="D53" s="122" t="s">
        <v>2190</v>
      </c>
      <c r="E53" s="123">
        <v>779</v>
      </c>
      <c r="F53" s="143" t="str">
        <f>VLOOKUP(E53,VIP!$A$2:$O12611,2,0)</f>
        <v>DRBR206</v>
      </c>
      <c r="G53" s="122" t="str">
        <f>VLOOKUP(E53,'LISTADO ATM'!$A$2:$B$900,2,0)</f>
        <v xml:space="preserve">ATM Zona Franca Esperanza I (Mao) </v>
      </c>
      <c r="H53" s="122" t="str">
        <f>VLOOKUP(E53,VIP!$A$2:$O17532,7,FALSE)</f>
        <v>Si</v>
      </c>
      <c r="I53" s="122" t="str">
        <f>VLOOKUP(E53,VIP!$A$2:$O9497,8,FALSE)</f>
        <v>Si</v>
      </c>
      <c r="J53" s="122" t="str">
        <f>VLOOKUP(E53,VIP!$A$2:$O9447,8,FALSE)</f>
        <v>Si</v>
      </c>
      <c r="K53" s="122" t="str">
        <f>VLOOKUP(E53,VIP!$A$2:$O13021,6,0)</f>
        <v>NO</v>
      </c>
      <c r="L53" s="124" t="s">
        <v>2431</v>
      </c>
      <c r="M53" s="118" t="s">
        <v>2465</v>
      </c>
      <c r="N53" s="118" t="s">
        <v>2472</v>
      </c>
      <c r="O53" s="143" t="s">
        <v>2501</v>
      </c>
      <c r="P53" s="138"/>
      <c r="Q53" s="118" t="s">
        <v>2431</v>
      </c>
    </row>
    <row r="54" spans="1:17" s="99" customFormat="1" ht="18" x14ac:dyDescent="0.25">
      <c r="A54" s="122" t="str">
        <f>VLOOKUP(E54,'LISTADO ATM'!$A$2:$C$901,3,0)</f>
        <v>NORTE</v>
      </c>
      <c r="B54" s="142" t="s">
        <v>2556</v>
      </c>
      <c r="C54" s="120">
        <v>44302.709178240744</v>
      </c>
      <c r="D54" s="122" t="s">
        <v>2190</v>
      </c>
      <c r="E54" s="123">
        <v>492</v>
      </c>
      <c r="F54" s="143" t="e">
        <f>VLOOKUP(E54,VIP!$A$2:$O12610,2,0)</f>
        <v>#N/A</v>
      </c>
      <c r="G54" s="122" t="str">
        <f>VLOOKUP(E54,'LISTADO ATM'!$A$2:$B$900,2,0)</f>
        <v>ATM S/M Nacional  El Dorado Santiago</v>
      </c>
      <c r="H54" s="122" t="e">
        <f>VLOOKUP(E54,VIP!$A$2:$O17531,7,FALSE)</f>
        <v>#N/A</v>
      </c>
      <c r="I54" s="122" t="e">
        <f>VLOOKUP(E54,VIP!$A$2:$O9496,8,FALSE)</f>
        <v>#N/A</v>
      </c>
      <c r="J54" s="122" t="e">
        <f>VLOOKUP(E54,VIP!$A$2:$O9446,8,FALSE)</f>
        <v>#N/A</v>
      </c>
      <c r="K54" s="122" t="e">
        <f>VLOOKUP(E54,VIP!$A$2:$O13020,6,0)</f>
        <v>#N/A</v>
      </c>
      <c r="L54" s="124" t="s">
        <v>2228</v>
      </c>
      <c r="M54" s="118" t="s">
        <v>2465</v>
      </c>
      <c r="N54" s="118" t="s">
        <v>2472</v>
      </c>
      <c r="O54" s="143" t="s">
        <v>2501</v>
      </c>
      <c r="P54" s="138"/>
      <c r="Q54" s="118" t="s">
        <v>2228</v>
      </c>
    </row>
    <row r="55" spans="1:17" s="99" customFormat="1" ht="18" x14ac:dyDescent="0.25">
      <c r="A55" s="122" t="str">
        <f>VLOOKUP(E55,'LISTADO ATM'!$A$2:$C$901,3,0)</f>
        <v>NORTE</v>
      </c>
      <c r="B55" s="142" t="s">
        <v>2555</v>
      </c>
      <c r="C55" s="120">
        <v>44302.709837962961</v>
      </c>
      <c r="D55" s="122" t="s">
        <v>2190</v>
      </c>
      <c r="E55" s="123">
        <v>511</v>
      </c>
      <c r="F55" s="143" t="str">
        <f>VLOOKUP(E55,VIP!$A$2:$O12609,2,0)</f>
        <v>DRBR511</v>
      </c>
      <c r="G55" s="122" t="str">
        <f>VLOOKUP(E55,'LISTADO ATM'!$A$2:$B$900,2,0)</f>
        <v xml:space="preserve">ATM UNP Río San Juan (Nagua) </v>
      </c>
      <c r="H55" s="122" t="str">
        <f>VLOOKUP(E55,VIP!$A$2:$O17530,7,FALSE)</f>
        <v>Si</v>
      </c>
      <c r="I55" s="122" t="str">
        <f>VLOOKUP(E55,VIP!$A$2:$O9495,8,FALSE)</f>
        <v>Si</v>
      </c>
      <c r="J55" s="122" t="str">
        <f>VLOOKUP(E55,VIP!$A$2:$O9445,8,FALSE)</f>
        <v>Si</v>
      </c>
      <c r="K55" s="122" t="str">
        <f>VLOOKUP(E55,VIP!$A$2:$O13019,6,0)</f>
        <v>NO</v>
      </c>
      <c r="L55" s="124" t="s">
        <v>2228</v>
      </c>
      <c r="M55" s="118" t="s">
        <v>2465</v>
      </c>
      <c r="N55" s="118" t="s">
        <v>2472</v>
      </c>
      <c r="O55" s="143" t="s">
        <v>2501</v>
      </c>
      <c r="P55" s="138"/>
      <c r="Q55" s="118" t="s">
        <v>2228</v>
      </c>
    </row>
    <row r="56" spans="1:17" s="99" customFormat="1" ht="18" x14ac:dyDescent="0.25">
      <c r="A56" s="122" t="str">
        <f>VLOOKUP(E56,'LISTADO ATM'!$A$2:$C$901,3,0)</f>
        <v>DISTRITO NACIONAL</v>
      </c>
      <c r="B56" s="142" t="s">
        <v>2554</v>
      </c>
      <c r="C56" s="120">
        <v>44302.759675925925</v>
      </c>
      <c r="D56" s="122" t="s">
        <v>2468</v>
      </c>
      <c r="E56" s="123">
        <v>562</v>
      </c>
      <c r="F56" s="143" t="str">
        <f>VLOOKUP(E56,VIP!$A$2:$O12607,2,0)</f>
        <v>DRBR226</v>
      </c>
      <c r="G56" s="122" t="str">
        <f>VLOOKUP(E56,'LISTADO ATM'!$A$2:$B$900,2,0)</f>
        <v xml:space="preserve">ATM S/M Jumbo Carretera Mella </v>
      </c>
      <c r="H56" s="122" t="str">
        <f>VLOOKUP(E56,VIP!$A$2:$O17528,7,FALSE)</f>
        <v>Si</v>
      </c>
      <c r="I56" s="122" t="str">
        <f>VLOOKUP(E56,VIP!$A$2:$O9493,8,FALSE)</f>
        <v>Si</v>
      </c>
      <c r="J56" s="122" t="str">
        <f>VLOOKUP(E56,VIP!$A$2:$O9443,8,FALSE)</f>
        <v>Si</v>
      </c>
      <c r="K56" s="122" t="str">
        <f>VLOOKUP(E56,VIP!$A$2:$O13017,6,0)</f>
        <v>SI</v>
      </c>
      <c r="L56" s="124" t="s">
        <v>2428</v>
      </c>
      <c r="M56" s="118" t="s">
        <v>2465</v>
      </c>
      <c r="N56" s="118" t="s">
        <v>2472</v>
      </c>
      <c r="O56" s="143" t="s">
        <v>2473</v>
      </c>
      <c r="P56" s="138"/>
      <c r="Q56" s="118" t="s">
        <v>2428</v>
      </c>
    </row>
    <row r="57" spans="1:17" s="99" customFormat="1" ht="18" x14ac:dyDescent="0.25">
      <c r="A57" s="122" t="str">
        <f>VLOOKUP(E57,'LISTADO ATM'!$A$2:$C$901,3,0)</f>
        <v>DISTRITO NACIONAL</v>
      </c>
      <c r="B57" s="142" t="s">
        <v>2553</v>
      </c>
      <c r="C57" s="120">
        <v>44302.761157407411</v>
      </c>
      <c r="D57" s="122" t="s">
        <v>2189</v>
      </c>
      <c r="E57" s="123">
        <v>234</v>
      </c>
      <c r="F57" s="143" t="str">
        <f>VLOOKUP(E57,VIP!$A$2:$O12606,2,0)</f>
        <v>DRBR234</v>
      </c>
      <c r="G57" s="122" t="str">
        <f>VLOOKUP(E57,'LISTADO ATM'!$A$2:$B$900,2,0)</f>
        <v xml:space="preserve">ATM Oficina Boca Chica I </v>
      </c>
      <c r="H57" s="122" t="str">
        <f>VLOOKUP(E57,VIP!$A$2:$O17527,7,FALSE)</f>
        <v>Si</v>
      </c>
      <c r="I57" s="122" t="str">
        <f>VLOOKUP(E57,VIP!$A$2:$O9492,8,FALSE)</f>
        <v>Si</v>
      </c>
      <c r="J57" s="122" t="str">
        <f>VLOOKUP(E57,VIP!$A$2:$O9442,8,FALSE)</f>
        <v>Si</v>
      </c>
      <c r="K57" s="122" t="str">
        <f>VLOOKUP(E57,VIP!$A$2:$O13016,6,0)</f>
        <v>NO</v>
      </c>
      <c r="L57" s="124" t="s">
        <v>2228</v>
      </c>
      <c r="M57" s="118" t="s">
        <v>2465</v>
      </c>
      <c r="N57" s="118" t="s">
        <v>2472</v>
      </c>
      <c r="O57" s="143" t="s">
        <v>2474</v>
      </c>
      <c r="P57" s="138"/>
      <c r="Q57" s="118" t="s">
        <v>2228</v>
      </c>
    </row>
    <row r="58" spans="1:17" s="99" customFormat="1" ht="18" x14ac:dyDescent="0.25">
      <c r="A58" s="122" t="str">
        <f>VLOOKUP(E58,'LISTADO ATM'!$A$2:$C$901,3,0)</f>
        <v>DISTRITO NACIONAL</v>
      </c>
      <c r="B58" s="142" t="s">
        <v>2552</v>
      </c>
      <c r="C58" s="120">
        <v>44302.763969907406</v>
      </c>
      <c r="D58" s="122" t="s">
        <v>2189</v>
      </c>
      <c r="E58" s="123">
        <v>721</v>
      </c>
      <c r="F58" s="143" t="str">
        <f>VLOOKUP(E58,VIP!$A$2:$O12605,2,0)</f>
        <v>DRBR23A</v>
      </c>
      <c r="G58" s="122" t="str">
        <f>VLOOKUP(E58,'LISTADO ATM'!$A$2:$B$900,2,0)</f>
        <v xml:space="preserve">ATM Oficina Charles de Gaulle II </v>
      </c>
      <c r="H58" s="122" t="str">
        <f>VLOOKUP(E58,VIP!$A$2:$O17526,7,FALSE)</f>
        <v>Si</v>
      </c>
      <c r="I58" s="122" t="str">
        <f>VLOOKUP(E58,VIP!$A$2:$O9491,8,FALSE)</f>
        <v>Si</v>
      </c>
      <c r="J58" s="122" t="str">
        <f>VLOOKUP(E58,VIP!$A$2:$O9441,8,FALSE)</f>
        <v>Si</v>
      </c>
      <c r="K58" s="122" t="str">
        <f>VLOOKUP(E58,VIP!$A$2:$O13015,6,0)</f>
        <v>NO</v>
      </c>
      <c r="L58" s="124" t="s">
        <v>2431</v>
      </c>
      <c r="M58" s="118" t="s">
        <v>2465</v>
      </c>
      <c r="N58" s="118" t="s">
        <v>2472</v>
      </c>
      <c r="O58" s="143" t="s">
        <v>2474</v>
      </c>
      <c r="P58" s="138"/>
      <c r="Q58" s="118" t="s">
        <v>2431</v>
      </c>
    </row>
    <row r="59" spans="1:17" s="99" customFormat="1" ht="18" x14ac:dyDescent="0.25">
      <c r="A59" s="122" t="str">
        <f>VLOOKUP(E59,'LISTADO ATM'!$A$2:$C$901,3,0)</f>
        <v>DISTRITO NACIONAL</v>
      </c>
      <c r="B59" s="142" t="s">
        <v>2584</v>
      </c>
      <c r="C59" s="120">
        <v>44302.770231481481</v>
      </c>
      <c r="D59" s="122" t="s">
        <v>2468</v>
      </c>
      <c r="E59" s="123">
        <v>698</v>
      </c>
      <c r="F59" s="143" t="str">
        <f>VLOOKUP(E59,VIP!$A$2:$O12619,2,0)</f>
        <v>DRBR698</v>
      </c>
      <c r="G59" s="122" t="str">
        <f>VLOOKUP(E59,'LISTADO ATM'!$A$2:$B$900,2,0)</f>
        <v>ATM Parador Bellamar</v>
      </c>
      <c r="H59" s="122" t="str">
        <f>VLOOKUP(E59,VIP!$A$2:$O17540,7,FALSE)</f>
        <v>Si</v>
      </c>
      <c r="I59" s="122" t="str">
        <f>VLOOKUP(E59,VIP!$A$2:$O9505,8,FALSE)</f>
        <v>Si</v>
      </c>
      <c r="J59" s="122" t="str">
        <f>VLOOKUP(E59,VIP!$A$2:$O9455,8,FALSE)</f>
        <v>Si</v>
      </c>
      <c r="K59" s="122" t="str">
        <f>VLOOKUP(E59,VIP!$A$2:$O13029,6,0)</f>
        <v>NO</v>
      </c>
      <c r="L59" s="124" t="s">
        <v>2428</v>
      </c>
      <c r="M59" s="118" t="s">
        <v>2465</v>
      </c>
      <c r="N59" s="118" t="s">
        <v>2472</v>
      </c>
      <c r="O59" s="143" t="s">
        <v>2468</v>
      </c>
      <c r="P59" s="138"/>
      <c r="Q59" s="118" t="s">
        <v>2428</v>
      </c>
    </row>
    <row r="60" spans="1:17" s="99" customFormat="1" ht="18" x14ac:dyDescent="0.25">
      <c r="A60" s="122" t="str">
        <f>VLOOKUP(E60,'LISTADO ATM'!$A$2:$C$901,3,0)</f>
        <v>DISTRITO NACIONAL</v>
      </c>
      <c r="B60" s="142" t="s">
        <v>2583</v>
      </c>
      <c r="C60" s="120">
        <v>44302.803472222222</v>
      </c>
      <c r="D60" s="122" t="s">
        <v>2189</v>
      </c>
      <c r="E60" s="123">
        <v>87</v>
      </c>
      <c r="F60" s="143" t="str">
        <f>VLOOKUP(E60,VIP!$A$2:$O12618,2,0)</f>
        <v>DRBR087</v>
      </c>
      <c r="G60" s="122" t="str">
        <f>VLOOKUP(E60,'LISTADO ATM'!$A$2:$B$900,2,0)</f>
        <v xml:space="preserve">ATM Autoservicio Sarasota </v>
      </c>
      <c r="H60" s="122" t="str">
        <f>VLOOKUP(E60,VIP!$A$2:$O17539,7,FALSE)</f>
        <v>Si</v>
      </c>
      <c r="I60" s="122" t="str">
        <f>VLOOKUP(E60,VIP!$A$2:$O9504,8,FALSE)</f>
        <v>Si</v>
      </c>
      <c r="J60" s="122" t="str">
        <f>VLOOKUP(E60,VIP!$A$2:$O9454,8,FALSE)</f>
        <v>Si</v>
      </c>
      <c r="K60" s="122" t="str">
        <f>VLOOKUP(E60,VIP!$A$2:$O13028,6,0)</f>
        <v>NO</v>
      </c>
      <c r="L60" s="124" t="s">
        <v>2228</v>
      </c>
      <c r="M60" s="118" t="s">
        <v>2465</v>
      </c>
      <c r="N60" s="118" t="s">
        <v>2472</v>
      </c>
      <c r="O60" s="143" t="s">
        <v>2189</v>
      </c>
      <c r="P60" s="138"/>
      <c r="Q60" s="118" t="s">
        <v>2228</v>
      </c>
    </row>
    <row r="61" spans="1:17" s="99" customFormat="1" ht="18" x14ac:dyDescent="0.25">
      <c r="A61" s="122" t="str">
        <f>VLOOKUP(E61,'LISTADO ATM'!$A$2:$C$901,3,0)</f>
        <v>DISTRITO NACIONAL</v>
      </c>
      <c r="B61" s="142" t="s">
        <v>2582</v>
      </c>
      <c r="C61" s="120">
        <v>44302.807210648149</v>
      </c>
      <c r="D61" s="122" t="s">
        <v>2468</v>
      </c>
      <c r="E61" s="123">
        <v>887</v>
      </c>
      <c r="F61" s="143" t="str">
        <f>VLOOKUP(E61,VIP!$A$2:$O12617,2,0)</f>
        <v>DRBR887</v>
      </c>
      <c r="G61" s="122" t="str">
        <f>VLOOKUP(E61,'LISTADO ATM'!$A$2:$B$900,2,0)</f>
        <v>ATM S/M Bravo Los Proceres</v>
      </c>
      <c r="H61" s="122" t="str">
        <f>VLOOKUP(E61,VIP!$A$2:$O17538,7,FALSE)</f>
        <v>Si</v>
      </c>
      <c r="I61" s="122" t="str">
        <f>VLOOKUP(E61,VIP!$A$2:$O9503,8,FALSE)</f>
        <v>Si</v>
      </c>
      <c r="J61" s="122" t="str">
        <f>VLOOKUP(E61,VIP!$A$2:$O9453,8,FALSE)</f>
        <v>Si</v>
      </c>
      <c r="K61" s="122" t="str">
        <f>VLOOKUP(E61,VIP!$A$2:$O13027,6,0)</f>
        <v>NO</v>
      </c>
      <c r="L61" s="124" t="s">
        <v>2428</v>
      </c>
      <c r="M61" s="118" t="s">
        <v>2465</v>
      </c>
      <c r="N61" s="118" t="s">
        <v>2472</v>
      </c>
      <c r="O61" s="143" t="s">
        <v>2468</v>
      </c>
      <c r="P61" s="138"/>
      <c r="Q61" s="118" t="s">
        <v>2428</v>
      </c>
    </row>
    <row r="62" spans="1:17" s="99" customFormat="1" ht="18" x14ac:dyDescent="0.25">
      <c r="A62" s="122" t="str">
        <f>VLOOKUP(E62,'LISTADO ATM'!$A$2:$C$901,3,0)</f>
        <v>NORTE</v>
      </c>
      <c r="B62" s="142" t="s">
        <v>2581</v>
      </c>
      <c r="C62" s="120">
        <v>44302.810740740744</v>
      </c>
      <c r="D62" s="122" t="s">
        <v>2527</v>
      </c>
      <c r="E62" s="123">
        <v>732</v>
      </c>
      <c r="F62" s="143" t="str">
        <f>VLOOKUP(E62,VIP!$A$2:$O12616,2,0)</f>
        <v>DRBR12H</v>
      </c>
      <c r="G62" s="122" t="str">
        <f>VLOOKUP(E62,'LISTADO ATM'!$A$2:$B$900,2,0)</f>
        <v xml:space="preserve">ATM Molino del Valle (Santiago) </v>
      </c>
      <c r="H62" s="122" t="str">
        <f>VLOOKUP(E62,VIP!$A$2:$O17537,7,FALSE)</f>
        <v>Si</v>
      </c>
      <c r="I62" s="122" t="str">
        <f>VLOOKUP(E62,VIP!$A$2:$O9502,8,FALSE)</f>
        <v>Si</v>
      </c>
      <c r="J62" s="122" t="str">
        <f>VLOOKUP(E62,VIP!$A$2:$O9452,8,FALSE)</f>
        <v>Si</v>
      </c>
      <c r="K62" s="122" t="str">
        <f>VLOOKUP(E62,VIP!$A$2:$O13026,6,0)</f>
        <v>NO</v>
      </c>
      <c r="L62" s="124" t="s">
        <v>2428</v>
      </c>
      <c r="M62" s="118" t="s">
        <v>2465</v>
      </c>
      <c r="N62" s="118" t="s">
        <v>2472</v>
      </c>
      <c r="O62" s="143" t="s">
        <v>2527</v>
      </c>
      <c r="P62" s="138"/>
      <c r="Q62" s="118" t="s">
        <v>2428</v>
      </c>
    </row>
    <row r="63" spans="1:17" s="99" customFormat="1" ht="18" x14ac:dyDescent="0.25">
      <c r="A63" s="122" t="str">
        <f>VLOOKUP(E63,'LISTADO ATM'!$A$2:$C$901,3,0)</f>
        <v>SUR</v>
      </c>
      <c r="B63" s="142" t="s">
        <v>2580</v>
      </c>
      <c r="C63" s="120">
        <v>44302.826365740744</v>
      </c>
      <c r="D63" s="122" t="s">
        <v>2492</v>
      </c>
      <c r="E63" s="123">
        <v>101</v>
      </c>
      <c r="F63" s="143" t="str">
        <f>VLOOKUP(E63,VIP!$A$2:$O12615,2,0)</f>
        <v>DRBR101</v>
      </c>
      <c r="G63" s="122" t="str">
        <f>VLOOKUP(E63,'LISTADO ATM'!$A$2:$B$900,2,0)</f>
        <v xml:space="preserve">ATM Oficina San Juan de la Maguana I </v>
      </c>
      <c r="H63" s="122" t="str">
        <f>VLOOKUP(E63,VIP!$A$2:$O17536,7,FALSE)</f>
        <v>Si</v>
      </c>
      <c r="I63" s="122" t="str">
        <f>VLOOKUP(E63,VIP!$A$2:$O9501,8,FALSE)</f>
        <v>Si</v>
      </c>
      <c r="J63" s="122" t="str">
        <f>VLOOKUP(E63,VIP!$A$2:$O9451,8,FALSE)</f>
        <v>Si</v>
      </c>
      <c r="K63" s="122" t="str">
        <f>VLOOKUP(E63,VIP!$A$2:$O13025,6,0)</f>
        <v>SI</v>
      </c>
      <c r="L63" s="124" t="s">
        <v>2428</v>
      </c>
      <c r="M63" s="118" t="s">
        <v>2465</v>
      </c>
      <c r="N63" s="118" t="s">
        <v>2472</v>
      </c>
      <c r="O63" s="143" t="s">
        <v>2492</v>
      </c>
      <c r="P63" s="138"/>
      <c r="Q63" s="118" t="s">
        <v>2428</v>
      </c>
    </row>
    <row r="64" spans="1:17" s="99" customFormat="1" ht="18" x14ac:dyDescent="0.25">
      <c r="A64" s="122" t="str">
        <f>VLOOKUP(E64,'LISTADO ATM'!$A$2:$C$901,3,0)</f>
        <v>ESTE</v>
      </c>
      <c r="B64" s="142" t="s">
        <v>2579</v>
      </c>
      <c r="C64" s="120">
        <v>44302.859733796293</v>
      </c>
      <c r="D64" s="122" t="s">
        <v>2492</v>
      </c>
      <c r="E64" s="123">
        <v>386</v>
      </c>
      <c r="F64" s="143" t="str">
        <f>VLOOKUP(E64,VIP!$A$2:$O12614,2,0)</f>
        <v>DRBR386</v>
      </c>
      <c r="G64" s="122" t="str">
        <f>VLOOKUP(E64,'LISTADO ATM'!$A$2:$B$900,2,0)</f>
        <v xml:space="preserve">ATM Plaza Verón II </v>
      </c>
      <c r="H64" s="122" t="str">
        <f>VLOOKUP(E64,VIP!$A$2:$O17535,7,FALSE)</f>
        <v>Si</v>
      </c>
      <c r="I64" s="122" t="str">
        <f>VLOOKUP(E64,VIP!$A$2:$O9500,8,FALSE)</f>
        <v>Si</v>
      </c>
      <c r="J64" s="122" t="str">
        <f>VLOOKUP(E64,VIP!$A$2:$O9450,8,FALSE)</f>
        <v>Si</v>
      </c>
      <c r="K64" s="122" t="str">
        <f>VLOOKUP(E64,VIP!$A$2:$O13024,6,0)</f>
        <v>NO</v>
      </c>
      <c r="L64" s="124" t="s">
        <v>2585</v>
      </c>
      <c r="M64" s="118" t="s">
        <v>2465</v>
      </c>
      <c r="N64" s="118" t="s">
        <v>2472</v>
      </c>
      <c r="O64" s="143" t="s">
        <v>2492</v>
      </c>
      <c r="P64" s="138"/>
      <c r="Q64" s="118" t="s">
        <v>2585</v>
      </c>
    </row>
    <row r="65" spans="1:17" s="99" customFormat="1" ht="18" x14ac:dyDescent="0.25">
      <c r="A65" s="122" t="str">
        <f>VLOOKUP(E65,'LISTADO ATM'!$A$2:$C$901,3,0)</f>
        <v>DISTRITO NACIONAL</v>
      </c>
      <c r="B65" s="142" t="s">
        <v>2578</v>
      </c>
      <c r="C65" s="120">
        <v>44302.864340277774</v>
      </c>
      <c r="D65" s="122" t="s">
        <v>2189</v>
      </c>
      <c r="E65" s="123">
        <v>272</v>
      </c>
      <c r="F65" s="143" t="str">
        <f>VLOOKUP(E65,VIP!$A$2:$O12613,2,0)</f>
        <v>DRBR272</v>
      </c>
      <c r="G65" s="122" t="str">
        <f>VLOOKUP(E65,'LISTADO ATM'!$A$2:$B$900,2,0)</f>
        <v xml:space="preserve">ATM Cámara de Diputados </v>
      </c>
      <c r="H65" s="122" t="str">
        <f>VLOOKUP(E65,VIP!$A$2:$O17534,7,FALSE)</f>
        <v>Si</v>
      </c>
      <c r="I65" s="122" t="str">
        <f>VLOOKUP(E65,VIP!$A$2:$O9499,8,FALSE)</f>
        <v>Si</v>
      </c>
      <c r="J65" s="122" t="str">
        <f>VLOOKUP(E65,VIP!$A$2:$O9449,8,FALSE)</f>
        <v>Si</v>
      </c>
      <c r="K65" s="122" t="str">
        <f>VLOOKUP(E65,VIP!$A$2:$O13023,6,0)</f>
        <v>NO</v>
      </c>
      <c r="L65" s="124" t="s">
        <v>2254</v>
      </c>
      <c r="M65" s="118" t="s">
        <v>2465</v>
      </c>
      <c r="N65" s="118" t="s">
        <v>2472</v>
      </c>
      <c r="O65" s="143" t="s">
        <v>2189</v>
      </c>
      <c r="P65" s="138"/>
      <c r="Q65" s="118" t="s">
        <v>2254</v>
      </c>
    </row>
    <row r="66" spans="1:17" s="99" customFormat="1" ht="18" x14ac:dyDescent="0.25">
      <c r="A66" s="122" t="str">
        <f>VLOOKUP(E66,'LISTADO ATM'!$A$2:$C$901,3,0)</f>
        <v>DISTRITO NACIONAL</v>
      </c>
      <c r="B66" s="142" t="s">
        <v>2577</v>
      </c>
      <c r="C66" s="120">
        <v>44302.867025462961</v>
      </c>
      <c r="D66" s="122" t="s">
        <v>2492</v>
      </c>
      <c r="E66" s="123">
        <v>438</v>
      </c>
      <c r="F66" s="143" t="str">
        <f>VLOOKUP(E66,VIP!$A$2:$O12612,2,0)</f>
        <v>DRBR438</v>
      </c>
      <c r="G66" s="122" t="str">
        <f>VLOOKUP(E66,'LISTADO ATM'!$A$2:$B$900,2,0)</f>
        <v xml:space="preserve">ATM Autobanco Torre IV </v>
      </c>
      <c r="H66" s="122" t="str">
        <f>VLOOKUP(E66,VIP!$A$2:$O17533,7,FALSE)</f>
        <v>Si</v>
      </c>
      <c r="I66" s="122" t="str">
        <f>VLOOKUP(E66,VIP!$A$2:$O9498,8,FALSE)</f>
        <v>Si</v>
      </c>
      <c r="J66" s="122" t="str">
        <f>VLOOKUP(E66,VIP!$A$2:$O9448,8,FALSE)</f>
        <v>Si</v>
      </c>
      <c r="K66" s="122" t="str">
        <f>VLOOKUP(E66,VIP!$A$2:$O13022,6,0)</f>
        <v>SI</v>
      </c>
      <c r="L66" s="124" t="s">
        <v>2428</v>
      </c>
      <c r="M66" s="118" t="s">
        <v>2465</v>
      </c>
      <c r="N66" s="118" t="s">
        <v>2472</v>
      </c>
      <c r="O66" s="143" t="s">
        <v>2492</v>
      </c>
      <c r="P66" s="138"/>
      <c r="Q66" s="118" t="s">
        <v>2428</v>
      </c>
    </row>
    <row r="67" spans="1:17" s="99" customFormat="1" ht="18" x14ac:dyDescent="0.25">
      <c r="A67" s="122" t="str">
        <f>VLOOKUP(E67,'LISTADO ATM'!$A$2:$C$901,3,0)</f>
        <v>NORTE</v>
      </c>
      <c r="B67" s="142" t="s">
        <v>2576</v>
      </c>
      <c r="C67" s="120">
        <v>44302.869039351855</v>
      </c>
      <c r="D67" s="122" t="s">
        <v>2190</v>
      </c>
      <c r="E67" s="123">
        <v>64</v>
      </c>
      <c r="F67" s="143" t="str">
        <f>VLOOKUP(E67,VIP!$A$2:$O12611,2,0)</f>
        <v>DRBR064</v>
      </c>
      <c r="G67" s="122" t="str">
        <f>VLOOKUP(E67,'LISTADO ATM'!$A$2:$B$900,2,0)</f>
        <v xml:space="preserve">ATM COOPALINA (Cotuí) </v>
      </c>
      <c r="H67" s="122" t="str">
        <f>VLOOKUP(E67,VIP!$A$2:$O17532,7,FALSE)</f>
        <v>Si</v>
      </c>
      <c r="I67" s="122" t="str">
        <f>VLOOKUP(E67,VIP!$A$2:$O9497,8,FALSE)</f>
        <v>Si</v>
      </c>
      <c r="J67" s="122" t="str">
        <f>VLOOKUP(E67,VIP!$A$2:$O9447,8,FALSE)</f>
        <v>Si</v>
      </c>
      <c r="K67" s="122" t="str">
        <f>VLOOKUP(E67,VIP!$A$2:$O13021,6,0)</f>
        <v>NO</v>
      </c>
      <c r="L67" s="124" t="s">
        <v>2254</v>
      </c>
      <c r="M67" s="118" t="s">
        <v>2465</v>
      </c>
      <c r="N67" s="118" t="s">
        <v>2472</v>
      </c>
      <c r="O67" s="143" t="s">
        <v>2190</v>
      </c>
      <c r="P67" s="138"/>
      <c r="Q67" s="118" t="s">
        <v>2254</v>
      </c>
    </row>
    <row r="68" spans="1:17" s="99" customFormat="1" ht="18" x14ac:dyDescent="0.25">
      <c r="A68" s="122" t="str">
        <f>VLOOKUP(E68,'LISTADO ATM'!$A$2:$C$901,3,0)</f>
        <v>DISTRITO NACIONAL</v>
      </c>
      <c r="B68" s="142" t="s">
        <v>2575</v>
      </c>
      <c r="C68" s="120">
        <v>44302.909143518518</v>
      </c>
      <c r="D68" s="122" t="s">
        <v>2468</v>
      </c>
      <c r="E68" s="123">
        <v>461</v>
      </c>
      <c r="F68" s="143" t="str">
        <f>VLOOKUP(E68,VIP!$A$2:$O12610,2,0)</f>
        <v>DRBR461</v>
      </c>
      <c r="G68" s="122" t="str">
        <f>VLOOKUP(E68,'LISTADO ATM'!$A$2:$B$900,2,0)</f>
        <v xml:space="preserve">ATM Autobanco Sarasota I </v>
      </c>
      <c r="H68" s="122" t="str">
        <f>VLOOKUP(E68,VIP!$A$2:$O17531,7,FALSE)</f>
        <v>Si</v>
      </c>
      <c r="I68" s="122" t="str">
        <f>VLOOKUP(E68,VIP!$A$2:$O9496,8,FALSE)</f>
        <v>Si</v>
      </c>
      <c r="J68" s="122" t="str">
        <f>VLOOKUP(E68,VIP!$A$2:$O9446,8,FALSE)</f>
        <v>Si</v>
      </c>
      <c r="K68" s="122" t="str">
        <f>VLOOKUP(E68,VIP!$A$2:$O13020,6,0)</f>
        <v>SI</v>
      </c>
      <c r="L68" s="124" t="s">
        <v>2428</v>
      </c>
      <c r="M68" s="118" t="s">
        <v>2465</v>
      </c>
      <c r="N68" s="118" t="s">
        <v>2472</v>
      </c>
      <c r="O68" s="143" t="s">
        <v>2468</v>
      </c>
      <c r="P68" s="138"/>
      <c r="Q68" s="118" t="s">
        <v>2428</v>
      </c>
    </row>
    <row r="69" spans="1:17" s="99" customFormat="1" ht="18" x14ac:dyDescent="0.25">
      <c r="A69" s="122" t="str">
        <f>VLOOKUP(E69,'LISTADO ATM'!$A$2:$C$901,3,0)</f>
        <v>DISTRITO NACIONAL</v>
      </c>
      <c r="B69" s="142" t="s">
        <v>2574</v>
      </c>
      <c r="C69" s="120">
        <v>44302.912685185183</v>
      </c>
      <c r="D69" s="122" t="s">
        <v>2189</v>
      </c>
      <c r="E69" s="123">
        <v>955</v>
      </c>
      <c r="F69" s="143" t="str">
        <f>VLOOKUP(E69,VIP!$A$2:$O12609,2,0)</f>
        <v>DRBR955</v>
      </c>
      <c r="G69" s="122" t="str">
        <f>VLOOKUP(E69,'LISTADO ATM'!$A$2:$B$900,2,0)</f>
        <v xml:space="preserve">ATM Oficina Americana Independencia II </v>
      </c>
      <c r="H69" s="122" t="str">
        <f>VLOOKUP(E69,VIP!$A$2:$O17530,7,FALSE)</f>
        <v>Si</v>
      </c>
      <c r="I69" s="122" t="str">
        <f>VLOOKUP(E69,VIP!$A$2:$O9495,8,FALSE)</f>
        <v>Si</v>
      </c>
      <c r="J69" s="122" t="str">
        <f>VLOOKUP(E69,VIP!$A$2:$O9445,8,FALSE)</f>
        <v>Si</v>
      </c>
      <c r="K69" s="122" t="str">
        <f>VLOOKUP(E69,VIP!$A$2:$O13019,6,0)</f>
        <v>NO</v>
      </c>
      <c r="L69" s="124" t="s">
        <v>2431</v>
      </c>
      <c r="M69" s="118" t="s">
        <v>2465</v>
      </c>
      <c r="N69" s="118" t="s">
        <v>2472</v>
      </c>
      <c r="O69" s="143" t="s">
        <v>2189</v>
      </c>
      <c r="P69" s="138"/>
      <c r="Q69" s="118" t="s">
        <v>2431</v>
      </c>
    </row>
    <row r="70" spans="1:17" ht="18" x14ac:dyDescent="0.25">
      <c r="A70" s="122" t="str">
        <f>VLOOKUP(E70,'LISTADO ATM'!$A$2:$C$901,3,0)</f>
        <v>DISTRITO NACIONAL</v>
      </c>
      <c r="B70" s="142" t="s">
        <v>2573</v>
      </c>
      <c r="C70" s="120">
        <v>44302.926736111112</v>
      </c>
      <c r="D70" s="122" t="s">
        <v>2189</v>
      </c>
      <c r="E70" s="123">
        <v>816</v>
      </c>
      <c r="F70" s="146" t="str">
        <f>VLOOKUP(E70,VIP!$A$2:$O12608,2,0)</f>
        <v>DRBR816</v>
      </c>
      <c r="G70" s="122" t="str">
        <f>VLOOKUP(E70,'LISTADO ATM'!$A$2:$B$900,2,0)</f>
        <v xml:space="preserve">ATM Oficina Pedro Brand </v>
      </c>
      <c r="H70" s="122" t="str">
        <f>VLOOKUP(E70,VIP!$A$2:$O17529,7,FALSE)</f>
        <v>Si</v>
      </c>
      <c r="I70" s="122" t="str">
        <f>VLOOKUP(E70,VIP!$A$2:$O9494,8,FALSE)</f>
        <v>Si</v>
      </c>
      <c r="J70" s="122" t="str">
        <f>VLOOKUP(E70,VIP!$A$2:$O9444,8,FALSE)</f>
        <v>Si</v>
      </c>
      <c r="K70" s="122" t="str">
        <f>VLOOKUP(E70,VIP!$A$2:$O13018,6,0)</f>
        <v>NO</v>
      </c>
      <c r="L70" s="124" t="s">
        <v>2431</v>
      </c>
      <c r="M70" s="118" t="s">
        <v>2465</v>
      </c>
      <c r="N70" s="118" t="s">
        <v>2472</v>
      </c>
      <c r="O70" s="146" t="s">
        <v>2189</v>
      </c>
      <c r="P70" s="138"/>
      <c r="Q70" s="118" t="s">
        <v>2431</v>
      </c>
    </row>
    <row r="71" spans="1:17" ht="18" x14ac:dyDescent="0.25">
      <c r="A71" s="122" t="str">
        <f>VLOOKUP(E71,'LISTADO ATM'!$A$2:$C$901,3,0)</f>
        <v>ESTE</v>
      </c>
      <c r="B71" s="142" t="s">
        <v>2572</v>
      </c>
      <c r="C71" s="120">
        <v>44302.927824074075</v>
      </c>
      <c r="D71" s="122" t="s">
        <v>2189</v>
      </c>
      <c r="E71" s="123">
        <v>495</v>
      </c>
      <c r="F71" s="146" t="str">
        <f>VLOOKUP(E71,VIP!$A$2:$O12607,2,0)</f>
        <v>DRBR495</v>
      </c>
      <c r="G71" s="122" t="str">
        <f>VLOOKUP(E71,'LISTADO ATM'!$A$2:$B$900,2,0)</f>
        <v>ATM Cemento PANAM</v>
      </c>
      <c r="H71" s="122" t="str">
        <f>VLOOKUP(E71,VIP!$A$2:$O17528,7,FALSE)</f>
        <v>SI</v>
      </c>
      <c r="I71" s="122" t="str">
        <f>VLOOKUP(E71,VIP!$A$2:$O9493,8,FALSE)</f>
        <v>SI</v>
      </c>
      <c r="J71" s="122" t="str">
        <f>VLOOKUP(E71,VIP!$A$2:$O9443,8,FALSE)</f>
        <v>SI</v>
      </c>
      <c r="K71" s="122" t="str">
        <f>VLOOKUP(E71,VIP!$A$2:$O13017,6,0)</f>
        <v>NO</v>
      </c>
      <c r="L71" s="124" t="s">
        <v>2431</v>
      </c>
      <c r="M71" s="118" t="s">
        <v>2465</v>
      </c>
      <c r="N71" s="118" t="s">
        <v>2472</v>
      </c>
      <c r="O71" s="146" t="s">
        <v>2189</v>
      </c>
      <c r="P71" s="138"/>
      <c r="Q71" s="118" t="s">
        <v>2431</v>
      </c>
    </row>
    <row r="72" spans="1:17" ht="18" x14ac:dyDescent="0.25">
      <c r="A72" s="122" t="str">
        <f>VLOOKUP(E72,'LISTADO ATM'!$A$2:$C$901,3,0)</f>
        <v>DISTRITO NACIONAL</v>
      </c>
      <c r="B72" s="142" t="s">
        <v>2587</v>
      </c>
      <c r="C72" s="120">
        <v>44303.272256944445</v>
      </c>
      <c r="D72" s="122" t="s">
        <v>2189</v>
      </c>
      <c r="E72" s="123">
        <v>858</v>
      </c>
      <c r="F72" s="146" t="str">
        <f>VLOOKUP(E72,VIP!$A$2:$O12608,2,0)</f>
        <v>DRBR858</v>
      </c>
      <c r="G72" s="122" t="str">
        <f>VLOOKUP(E72,'LISTADO ATM'!$A$2:$B$900,2,0)</f>
        <v xml:space="preserve">ATM Cooperativa Maestros (COOPNAMA) </v>
      </c>
      <c r="H72" s="122" t="str">
        <f>VLOOKUP(E72,VIP!$A$2:$O17529,7,FALSE)</f>
        <v>Si</v>
      </c>
      <c r="I72" s="122" t="str">
        <f>VLOOKUP(E72,VIP!$A$2:$O9494,8,FALSE)</f>
        <v>No</v>
      </c>
      <c r="J72" s="122" t="str">
        <f>VLOOKUP(E72,VIP!$A$2:$O9444,8,FALSE)</f>
        <v>No</v>
      </c>
      <c r="K72" s="122" t="str">
        <f>VLOOKUP(E72,VIP!$A$2:$O13018,6,0)</f>
        <v>NO</v>
      </c>
      <c r="L72" s="124" t="s">
        <v>2228</v>
      </c>
      <c r="M72" s="118" t="s">
        <v>2465</v>
      </c>
      <c r="N72" s="118" t="s">
        <v>2472</v>
      </c>
      <c r="O72" s="146" t="s">
        <v>2189</v>
      </c>
      <c r="P72" s="138"/>
      <c r="Q72" s="118" t="s">
        <v>2228</v>
      </c>
    </row>
    <row r="73" spans="1:17" ht="18" x14ac:dyDescent="0.25">
      <c r="A73" s="122" t="str">
        <f>VLOOKUP(E73,'LISTADO ATM'!$A$2:$C$901,3,0)</f>
        <v>ESTE</v>
      </c>
      <c r="B73" s="142" t="s">
        <v>2588</v>
      </c>
      <c r="C73" s="120">
        <v>44303.277696759258</v>
      </c>
      <c r="D73" s="122" t="s">
        <v>2189</v>
      </c>
      <c r="E73" s="123">
        <v>289</v>
      </c>
      <c r="F73" s="146" t="str">
        <f>VLOOKUP(E73,VIP!$A$2:$O12611,2,0)</f>
        <v>DRBR910</v>
      </c>
      <c r="G73" s="122" t="str">
        <f>VLOOKUP(E73,'LISTADO ATM'!$A$2:$B$900,2,0)</f>
        <v>ATM Oficina Bávaro II</v>
      </c>
      <c r="H73" s="122" t="str">
        <f>VLOOKUP(E73,VIP!$A$2:$O17532,7,FALSE)</f>
        <v>Si</v>
      </c>
      <c r="I73" s="122" t="str">
        <f>VLOOKUP(E73,VIP!$A$2:$O9497,8,FALSE)</f>
        <v>Si</v>
      </c>
      <c r="J73" s="122" t="str">
        <f>VLOOKUP(E73,VIP!$A$2:$O9447,8,FALSE)</f>
        <v>Si</v>
      </c>
      <c r="K73" s="122" t="str">
        <f>VLOOKUP(E73,VIP!$A$2:$O13021,6,0)</f>
        <v>NO</v>
      </c>
      <c r="L73" s="124" t="s">
        <v>2254</v>
      </c>
      <c r="M73" s="118" t="s">
        <v>2465</v>
      </c>
      <c r="N73" s="118" t="s">
        <v>2472</v>
      </c>
      <c r="O73" s="146" t="s">
        <v>2189</v>
      </c>
      <c r="P73" s="138"/>
      <c r="Q73" s="118" t="s">
        <v>2254</v>
      </c>
    </row>
    <row r="74" spans="1:17" ht="18" x14ac:dyDescent="0.25">
      <c r="A74" s="122" t="str">
        <f>VLOOKUP(E74,'LISTADO ATM'!$A$2:$C$901,3,0)</f>
        <v>DISTRITO NACIONAL</v>
      </c>
      <c r="B74" s="142" t="s">
        <v>2591</v>
      </c>
      <c r="C74" s="120">
        <v>44303.307974537034</v>
      </c>
      <c r="D74" s="122" t="s">
        <v>2468</v>
      </c>
      <c r="E74" s="123">
        <v>325</v>
      </c>
      <c r="F74" s="151" t="str">
        <f>VLOOKUP(E74,VIP!$A$2:$O12614,2,0)</f>
        <v>DRBR325</v>
      </c>
      <c r="G74" s="122" t="str">
        <f>VLOOKUP(E74,'LISTADO ATM'!$A$2:$B$900,2,0)</f>
        <v>ATM Casa Edwin</v>
      </c>
      <c r="H74" s="122" t="str">
        <f>VLOOKUP(E74,VIP!$A$2:$O17535,7,FALSE)</f>
        <v>Si</v>
      </c>
      <c r="I74" s="122" t="str">
        <f>VLOOKUP(E74,VIP!$A$2:$O9500,8,FALSE)</f>
        <v>Si</v>
      </c>
      <c r="J74" s="122" t="str">
        <f>VLOOKUP(E74,VIP!$A$2:$O9450,8,FALSE)</f>
        <v>Si</v>
      </c>
      <c r="K74" s="122" t="str">
        <f>VLOOKUP(E74,VIP!$A$2:$O13024,6,0)</f>
        <v>NO</v>
      </c>
      <c r="L74" s="124" t="s">
        <v>2428</v>
      </c>
      <c r="M74" s="118" t="s">
        <v>2465</v>
      </c>
      <c r="N74" s="118" t="s">
        <v>2472</v>
      </c>
      <c r="O74" s="151" t="s">
        <v>2473</v>
      </c>
      <c r="P74" s="138"/>
      <c r="Q74" s="118" t="s">
        <v>2428</v>
      </c>
    </row>
    <row r="75" spans="1:17" ht="18" x14ac:dyDescent="0.25">
      <c r="A75" s="122" t="str">
        <f>VLOOKUP(E75,'LISTADO ATM'!$A$2:$C$901,3,0)</f>
        <v>DISTRITO NACIONAL</v>
      </c>
      <c r="B75" s="142" t="s">
        <v>2590</v>
      </c>
      <c r="C75" s="120">
        <v>44303.31040509259</v>
      </c>
      <c r="D75" s="122" t="s">
        <v>2468</v>
      </c>
      <c r="E75" s="123">
        <v>493</v>
      </c>
      <c r="F75" s="151" t="str">
        <f>VLOOKUP(E75,VIP!$A$2:$O12613,2,0)</f>
        <v>DRBR493</v>
      </c>
      <c r="G75" s="122" t="str">
        <f>VLOOKUP(E75,'LISTADO ATM'!$A$2:$B$900,2,0)</f>
        <v xml:space="preserve">ATM Oficina Haina Occidental II </v>
      </c>
      <c r="H75" s="122" t="str">
        <f>VLOOKUP(E75,VIP!$A$2:$O17534,7,FALSE)</f>
        <v>Si</v>
      </c>
      <c r="I75" s="122" t="str">
        <f>VLOOKUP(E75,VIP!$A$2:$O9499,8,FALSE)</f>
        <v>Si</v>
      </c>
      <c r="J75" s="122" t="str">
        <f>VLOOKUP(E75,VIP!$A$2:$O9449,8,FALSE)</f>
        <v>Si</v>
      </c>
      <c r="K75" s="122" t="str">
        <f>VLOOKUP(E75,VIP!$A$2:$O13023,6,0)</f>
        <v>NO</v>
      </c>
      <c r="L75" s="124" t="s">
        <v>2428</v>
      </c>
      <c r="M75" s="118" t="s">
        <v>2465</v>
      </c>
      <c r="N75" s="118" t="s">
        <v>2472</v>
      </c>
      <c r="O75" s="151" t="s">
        <v>2473</v>
      </c>
      <c r="P75" s="138"/>
      <c r="Q75" s="118" t="s">
        <v>2428</v>
      </c>
    </row>
    <row r="76" spans="1:17" ht="18" x14ac:dyDescent="0.25">
      <c r="A76" s="122" t="str">
        <f>VLOOKUP(E76,'LISTADO ATM'!$A$2:$C$901,3,0)</f>
        <v>DISTRITO NACIONAL</v>
      </c>
      <c r="B76" s="142" t="s">
        <v>2589</v>
      </c>
      <c r="C76" s="120">
        <v>44303.324675925927</v>
      </c>
      <c r="D76" s="122" t="s">
        <v>2189</v>
      </c>
      <c r="E76" s="123">
        <v>812</v>
      </c>
      <c r="F76" s="151" t="str">
        <f>VLOOKUP(E76,VIP!$A$2:$O12612,2,0)</f>
        <v>DRBR812</v>
      </c>
      <c r="G76" s="122" t="str">
        <f>VLOOKUP(E76,'LISTADO ATM'!$A$2:$B$900,2,0)</f>
        <v xml:space="preserve">ATM Canasta del Pueblo </v>
      </c>
      <c r="H76" s="122" t="str">
        <f>VLOOKUP(E76,VIP!$A$2:$O17533,7,FALSE)</f>
        <v>Si</v>
      </c>
      <c r="I76" s="122" t="str">
        <f>VLOOKUP(E76,VIP!$A$2:$O9498,8,FALSE)</f>
        <v>Si</v>
      </c>
      <c r="J76" s="122" t="str">
        <f>VLOOKUP(E76,VIP!$A$2:$O9448,8,FALSE)</f>
        <v>Si</v>
      </c>
      <c r="K76" s="122" t="str">
        <f>VLOOKUP(E76,VIP!$A$2:$O13022,6,0)</f>
        <v>NO</v>
      </c>
      <c r="L76" s="124" t="s">
        <v>2254</v>
      </c>
      <c r="M76" s="118" t="s">
        <v>2465</v>
      </c>
      <c r="N76" s="118" t="s">
        <v>2506</v>
      </c>
      <c r="O76" s="151" t="s">
        <v>2474</v>
      </c>
      <c r="P76" s="138"/>
      <c r="Q76" s="118" t="s">
        <v>2254</v>
      </c>
    </row>
  </sheetData>
  <autoFilter ref="A4:Q4">
    <sortState ref="A5:Q7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1048576 B1:B4">
    <cfRule type="duplicateValues" dxfId="76" priority="216"/>
  </conditionalFormatting>
  <conditionalFormatting sqref="E77:E1048576 E1:E4">
    <cfRule type="duplicateValues" dxfId="75" priority="215"/>
  </conditionalFormatting>
  <conditionalFormatting sqref="E77:E1048576">
    <cfRule type="duplicateValues" dxfId="74" priority="212"/>
  </conditionalFormatting>
  <conditionalFormatting sqref="B77:B1048576">
    <cfRule type="duplicateValues" dxfId="73" priority="211"/>
  </conditionalFormatting>
  <conditionalFormatting sqref="E77:E1048576">
    <cfRule type="duplicateValues" dxfId="72" priority="206"/>
  </conditionalFormatting>
  <conditionalFormatting sqref="B77:B1048576">
    <cfRule type="duplicateValues" dxfId="71" priority="205"/>
  </conditionalFormatting>
  <conditionalFormatting sqref="E77:E1048576">
    <cfRule type="duplicateValues" dxfId="70" priority="198"/>
  </conditionalFormatting>
  <conditionalFormatting sqref="B77:B1048576 B1:B4">
    <cfRule type="duplicateValues" dxfId="69" priority="196"/>
    <cfRule type="duplicateValues" dxfId="68" priority="197"/>
  </conditionalFormatting>
  <conditionalFormatting sqref="E77:E1048576">
    <cfRule type="duplicateValues" dxfId="67" priority="186"/>
  </conditionalFormatting>
  <conditionalFormatting sqref="B77:B1048576">
    <cfRule type="duplicateValues" dxfId="66" priority="185"/>
  </conditionalFormatting>
  <conditionalFormatting sqref="E77:E1048576">
    <cfRule type="duplicateValues" dxfId="65" priority="173"/>
  </conditionalFormatting>
  <conditionalFormatting sqref="B77:B1048576">
    <cfRule type="duplicateValues" dxfId="64" priority="172"/>
  </conditionalFormatting>
  <conditionalFormatting sqref="E77:E1048576 E1:E31">
    <cfRule type="duplicateValues" dxfId="63" priority="41"/>
  </conditionalFormatting>
  <conditionalFormatting sqref="B57:B69">
    <cfRule type="duplicateValues" dxfId="62" priority="119714"/>
  </conditionalFormatting>
  <conditionalFormatting sqref="E57:E69">
    <cfRule type="duplicateValues" dxfId="61" priority="119715"/>
  </conditionalFormatting>
  <conditionalFormatting sqref="B57:B69">
    <cfRule type="duplicateValues" dxfId="60" priority="119716"/>
    <cfRule type="duplicateValues" dxfId="59" priority="119717"/>
  </conditionalFormatting>
  <conditionalFormatting sqref="B70:B73">
    <cfRule type="duplicateValues" dxfId="58" priority="9"/>
  </conditionalFormatting>
  <conditionalFormatting sqref="E70:E73">
    <cfRule type="duplicateValues" dxfId="57" priority="8"/>
  </conditionalFormatting>
  <conditionalFormatting sqref="B70:B73">
    <cfRule type="duplicateValues" dxfId="56" priority="6"/>
    <cfRule type="duplicateValues" dxfId="55" priority="7"/>
  </conditionalFormatting>
  <conditionalFormatting sqref="B25:B31">
    <cfRule type="duplicateValues" dxfId="54" priority="119815"/>
  </conditionalFormatting>
  <conditionalFormatting sqref="E25:E31">
    <cfRule type="duplicateValues" dxfId="53" priority="119816"/>
  </conditionalFormatting>
  <conditionalFormatting sqref="B25:B31">
    <cfRule type="duplicateValues" dxfId="52" priority="119817"/>
    <cfRule type="duplicateValues" dxfId="51" priority="119818"/>
  </conditionalFormatting>
  <conditionalFormatting sqref="B32:B56">
    <cfRule type="duplicateValues" dxfId="50" priority="119872"/>
  </conditionalFormatting>
  <conditionalFormatting sqref="E32:E56">
    <cfRule type="duplicateValues" dxfId="49" priority="119874"/>
  </conditionalFormatting>
  <conditionalFormatting sqref="B32:B56">
    <cfRule type="duplicateValues" dxfId="48" priority="119876"/>
    <cfRule type="duplicateValues" dxfId="47" priority="119877"/>
  </conditionalFormatting>
  <conditionalFormatting sqref="B5:B24">
    <cfRule type="duplicateValues" dxfId="46" priority="119884"/>
  </conditionalFormatting>
  <conditionalFormatting sqref="E5:E24">
    <cfRule type="duplicateValues" dxfId="45" priority="119885"/>
  </conditionalFormatting>
  <conditionalFormatting sqref="B5:B24">
    <cfRule type="duplicateValues" dxfId="44" priority="119886"/>
    <cfRule type="duplicateValues" dxfId="43" priority="119887"/>
  </conditionalFormatting>
  <conditionalFormatting sqref="B74:B76">
    <cfRule type="duplicateValues" dxfId="42" priority="5"/>
  </conditionalFormatting>
  <conditionalFormatting sqref="E74:E76">
    <cfRule type="duplicateValues" dxfId="41" priority="4"/>
  </conditionalFormatting>
  <conditionalFormatting sqref="B74:B76">
    <cfRule type="duplicateValues" dxfId="40" priority="2"/>
    <cfRule type="duplicateValues" dxfId="39" priority="3"/>
  </conditionalFormatting>
  <conditionalFormatting sqref="E1:E1048576">
    <cfRule type="duplicateValues" dxfId="0" priority="1"/>
  </conditionalFormatting>
  <hyperlinks>
    <hyperlink ref="B73" r:id="rId7" display="http://s460-helpdesk/CAisd/pdmweb.exe?OP=SEARCH+FACTORY=in+SKIPLIST=1+QBE.EQ.id=3564633"/>
    <hyperlink ref="B72" r:id="rId8" display="http://s460-helpdesk/CAisd/pdmweb.exe?OP=SEARCH+FACTORY=in+SKIPLIST=1+QBE.EQ.id=3564629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" zoomScaleNormal="100" workbookViewId="0">
      <selection activeCell="F11" sqref="F11"/>
    </sheetView>
  </sheetViews>
  <sheetFormatPr baseColWidth="10" defaultColWidth="23.42578125" defaultRowHeight="15" x14ac:dyDescent="0.25"/>
  <cols>
    <col min="1" max="1" width="23.42578125" style="99"/>
    <col min="2" max="2" width="26.7109375" style="99" customWidth="1"/>
    <col min="3" max="3" width="49.7109375" style="99" customWidth="1"/>
    <col min="4" max="4" width="31.5703125" style="99" customWidth="1"/>
    <col min="5" max="5" width="54.85546875" style="99" customWidth="1"/>
    <col min="6" max="16384" width="23.42578125" style="99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44302.25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/>
      <c r="E9" s="132"/>
    </row>
    <row r="10" spans="1:5" ht="18" x14ac:dyDescent="0.25">
      <c r="A10" s="100" t="e">
        <f>VLOOKUP(B10,'[1]LISTADO ATM'!$A$2:$C$821,3,0)</f>
        <v>#N/A</v>
      </c>
      <c r="B10" s="126"/>
      <c r="C10" s="126" t="e">
        <f>VLOOKUP(B10,'[1]LISTADO ATM'!$A$2:$B$821,2,0)</f>
        <v>#N/A</v>
      </c>
      <c r="D10" s="127"/>
      <c r="E10" s="126"/>
    </row>
    <row r="11" spans="1:5" ht="18.75" thickBot="1" x14ac:dyDescent="0.3">
      <c r="A11" s="103" t="s">
        <v>2495</v>
      </c>
      <c r="B11" s="137">
        <f>COUNT(#REF!)</f>
        <v>0</v>
      </c>
      <c r="C11" s="164"/>
      <c r="D11" s="165"/>
      <c r="E11" s="166"/>
    </row>
    <row r="12" spans="1:5" x14ac:dyDescent="0.25">
      <c r="B12" s="105"/>
      <c r="E12" s="105"/>
    </row>
    <row r="13" spans="1:5" ht="18" x14ac:dyDescent="0.25">
      <c r="A13" s="161" t="s">
        <v>2496</v>
      </c>
      <c r="B13" s="162"/>
      <c r="C13" s="162"/>
      <c r="D13" s="162"/>
      <c r="E13" s="163"/>
    </row>
    <row r="14" spans="1:5" ht="18" x14ac:dyDescent="0.25">
      <c r="A14" s="102" t="s">
        <v>15</v>
      </c>
      <c r="B14" s="102" t="s">
        <v>2426</v>
      </c>
      <c r="C14" s="102" t="s">
        <v>46</v>
      </c>
      <c r="D14" s="102" t="s">
        <v>2429</v>
      </c>
      <c r="E14" s="102" t="s">
        <v>2427</v>
      </c>
    </row>
    <row r="15" spans="1:5" ht="18" x14ac:dyDescent="0.25">
      <c r="A15" s="100" t="e">
        <f>VLOOKUP(B15,'[1]LISTADO ATM'!$A$2:$C$821,3,0)</f>
        <v>#N/A</v>
      </c>
      <c r="B15" s="126"/>
      <c r="C15" s="126" t="e">
        <f>VLOOKUP(B15,'[1]LISTADO ATM'!$A$2:$B$821,2,0)</f>
        <v>#N/A</v>
      </c>
      <c r="D15" s="127" t="s">
        <v>2524</v>
      </c>
      <c r="E15" s="132"/>
    </row>
    <row r="16" spans="1:5" ht="18.75" thickBot="1" x14ac:dyDescent="0.3">
      <c r="A16" s="103" t="s">
        <v>2495</v>
      </c>
      <c r="B16" s="137">
        <f>COUNT(B15:B15)</f>
        <v>0</v>
      </c>
      <c r="C16" s="176"/>
      <c r="D16" s="177"/>
      <c r="E16" s="178"/>
    </row>
    <row r="17" spans="1:5" ht="15.75" thickBot="1" x14ac:dyDescent="0.3">
      <c r="B17" s="105"/>
      <c r="E17" s="105"/>
    </row>
    <row r="18" spans="1:5" ht="18.75" thickBot="1" x14ac:dyDescent="0.3">
      <c r="A18" s="171" t="s">
        <v>2497</v>
      </c>
      <c r="B18" s="172"/>
      <c r="C18" s="172"/>
      <c r="D18" s="172"/>
      <c r="E18" s="173"/>
    </row>
    <row r="19" spans="1:5" ht="18" x14ac:dyDescent="0.25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8" x14ac:dyDescent="0.25">
      <c r="A20" s="126" t="str">
        <f>VLOOKUP(B20,'[1]LISTADO ATM'!$A$2:$C$821,3,0)</f>
        <v>SUR</v>
      </c>
      <c r="B20" s="126">
        <v>984</v>
      </c>
      <c r="C20" s="115" t="str">
        <f>VLOOKUP(B20,'[1]LISTADO ATM'!$A$2:$B$821,2,0)</f>
        <v xml:space="preserve">ATM Oficina Neiba II </v>
      </c>
      <c r="D20" s="128" t="s">
        <v>2451</v>
      </c>
      <c r="E20" s="132">
        <v>335855278</v>
      </c>
    </row>
    <row r="21" spans="1:5" ht="36" x14ac:dyDescent="0.25">
      <c r="A21" s="126" t="str">
        <f>VLOOKUP(B21,'[1]LISTADO ATM'!$A$2:$C$821,3,0)</f>
        <v>DISTRITO NACIONAL</v>
      </c>
      <c r="B21" s="126">
        <v>589</v>
      </c>
      <c r="C21" s="115" t="str">
        <f>VLOOKUP(B21,'[1]LISTADO ATM'!$A$2:$B$821,2,0)</f>
        <v xml:space="preserve">ATM S/M Bravo San Vicente de Paul </v>
      </c>
      <c r="D21" s="128" t="s">
        <v>2451</v>
      </c>
      <c r="E21" s="132" t="s">
        <v>2535</v>
      </c>
    </row>
    <row r="22" spans="1:5" ht="36" x14ac:dyDescent="0.25">
      <c r="A22" s="126" t="str">
        <f>VLOOKUP(B22,'[1]LISTADO ATM'!$A$2:$C$821,3,0)</f>
        <v>DISTRITO NACIONAL</v>
      </c>
      <c r="B22" s="126">
        <v>724</v>
      </c>
      <c r="C22" s="115" t="str">
        <f>VLOOKUP(B22,'[1]LISTADO ATM'!$A$2:$B$821,2,0)</f>
        <v xml:space="preserve">ATM El Huacal I </v>
      </c>
      <c r="D22" s="128" t="s">
        <v>2451</v>
      </c>
      <c r="E22" s="132" t="s">
        <v>2551</v>
      </c>
    </row>
    <row r="23" spans="1:5" ht="18" x14ac:dyDescent="0.25">
      <c r="A23" s="126" t="str">
        <f>VLOOKUP(B23,'[1]LISTADO ATM'!$A$2:$C$821,3,0)</f>
        <v>NORTE</v>
      </c>
      <c r="B23" s="126">
        <v>965</v>
      </c>
      <c r="C23" s="115" t="str">
        <f>VLOOKUP(B23,'[1]LISTADO ATM'!$A$2:$B$821,2,0)</f>
        <v xml:space="preserve">ATM S/M La Fuente FUN (Santiago) </v>
      </c>
      <c r="D23" s="128" t="s">
        <v>2451</v>
      </c>
      <c r="E23" s="132" t="s">
        <v>2547</v>
      </c>
    </row>
    <row r="24" spans="1:5" ht="18" x14ac:dyDescent="0.25">
      <c r="A24" s="126" t="str">
        <f>VLOOKUP(B24,'[1]LISTADO ATM'!$A$2:$C$821,3,0)</f>
        <v>NORTE</v>
      </c>
      <c r="B24" s="126">
        <v>119</v>
      </c>
      <c r="C24" s="115" t="str">
        <f>VLOOKUP(B24,'[1]LISTADO ATM'!$A$2:$B$821,2,0)</f>
        <v>ATM Oficina La Barranquita</v>
      </c>
      <c r="D24" s="128" t="s">
        <v>2451</v>
      </c>
      <c r="E24" s="132" t="s">
        <v>2540</v>
      </c>
    </row>
    <row r="25" spans="1:5" ht="36" x14ac:dyDescent="0.25">
      <c r="A25" s="126" t="str">
        <f>VLOOKUP(B25,'[1]LISTADO ATM'!$A$2:$C$821,3,0)</f>
        <v>DISTRITO NACIONAL</v>
      </c>
      <c r="B25" s="126">
        <v>701</v>
      </c>
      <c r="C25" s="115" t="str">
        <f>VLOOKUP(B25,'[1]LISTADO ATM'!$A$2:$B$821,2,0)</f>
        <v>ATM Autoservicio Los Alcarrizos</v>
      </c>
      <c r="D25" s="128" t="s">
        <v>2451</v>
      </c>
      <c r="E25" s="132" t="s">
        <v>2537</v>
      </c>
    </row>
    <row r="26" spans="1:5" ht="36" x14ac:dyDescent="0.25">
      <c r="A26" s="126" t="str">
        <f>VLOOKUP(B26,'[1]LISTADO ATM'!$A$2:$C$821,3,0)</f>
        <v>DISTRITO NACIONAL</v>
      </c>
      <c r="B26" s="126">
        <v>563</v>
      </c>
      <c r="C26" s="115" t="str">
        <f>VLOOKUP(B26,'[1]LISTADO ATM'!$A$2:$B$821,2,0)</f>
        <v xml:space="preserve">ATM Base Aérea San Isidro </v>
      </c>
      <c r="D26" s="128" t="s">
        <v>2451</v>
      </c>
      <c r="E26" s="132" t="s">
        <v>2571</v>
      </c>
    </row>
    <row r="27" spans="1:5" ht="36" x14ac:dyDescent="0.25">
      <c r="A27" s="126" t="str">
        <f>VLOOKUP(B27,'[1]LISTADO ATM'!$A$2:$C$821,3,0)</f>
        <v>DISTRITO NACIONAL</v>
      </c>
      <c r="B27" s="126">
        <v>434</v>
      </c>
      <c r="C27" s="115" t="str">
        <f>VLOOKUP(B27,'[1]LISTADO ATM'!$A$2:$B$821,2,0)</f>
        <v xml:space="preserve">ATM Generadora Hidroeléctrica Dom. (EGEHID) </v>
      </c>
      <c r="D27" s="128" t="s">
        <v>2451</v>
      </c>
      <c r="E27" s="132" t="s">
        <v>2570</v>
      </c>
    </row>
    <row r="28" spans="1:5" ht="18" x14ac:dyDescent="0.25">
      <c r="A28" s="126" t="str">
        <f>VLOOKUP(B28,'[1]LISTADO ATM'!$A$2:$C$821,3,0)</f>
        <v>SUR</v>
      </c>
      <c r="B28" s="126">
        <v>592</v>
      </c>
      <c r="C28" s="115" t="str">
        <f>VLOOKUP(B28,'[1]LISTADO ATM'!$A$2:$B$821,2,0)</f>
        <v xml:space="preserve">ATM Centro de Caja San Cristóbal I </v>
      </c>
      <c r="D28" s="128" t="s">
        <v>2451</v>
      </c>
      <c r="E28" s="132" t="s">
        <v>2565</v>
      </c>
    </row>
    <row r="29" spans="1:5" ht="36" x14ac:dyDescent="0.25">
      <c r="A29" s="126" t="str">
        <f>VLOOKUP(B29,'[1]LISTADO ATM'!$A$2:$C$821,3,0)</f>
        <v>DISTRITO NACIONAL</v>
      </c>
      <c r="B29" s="126">
        <v>785</v>
      </c>
      <c r="C29" s="115" t="str">
        <f>VLOOKUP(B29,'[1]LISTADO ATM'!$A$2:$B$821,2,0)</f>
        <v xml:space="preserve">ATM S/M Nacional Máximo Gómez </v>
      </c>
      <c r="D29" s="128" t="s">
        <v>2451</v>
      </c>
      <c r="E29" s="132" t="s">
        <v>2564</v>
      </c>
    </row>
    <row r="30" spans="1:5" ht="18" x14ac:dyDescent="0.25">
      <c r="A30" s="126" t="str">
        <f>VLOOKUP(B30,'[1]LISTADO ATM'!$A$2:$C$821,3,0)</f>
        <v>ESTE</v>
      </c>
      <c r="B30" s="126">
        <v>843</v>
      </c>
      <c r="C30" s="115" t="str">
        <f>VLOOKUP(B30,'[1]LISTADO ATM'!$A$2:$B$821,2,0)</f>
        <v xml:space="preserve">ATM Oficina Romana Centro </v>
      </c>
      <c r="D30" s="128" t="s">
        <v>2451</v>
      </c>
      <c r="E30" s="132" t="s">
        <v>2563</v>
      </c>
    </row>
    <row r="31" spans="1:5" ht="36" x14ac:dyDescent="0.25">
      <c r="A31" s="126" t="str">
        <f>VLOOKUP(B31,'[1]LISTADO ATM'!$A$2:$C$821,3,0)</f>
        <v>DISTRITO NACIONAL</v>
      </c>
      <c r="B31" s="126">
        <v>562</v>
      </c>
      <c r="C31" s="115" t="str">
        <f>VLOOKUP(B31,'[1]LISTADO ATM'!$A$2:$B$821,2,0)</f>
        <v xml:space="preserve">ATM S/M Jumbo Carretera Mella </v>
      </c>
      <c r="D31" s="128" t="s">
        <v>2451</v>
      </c>
      <c r="E31" s="132" t="s">
        <v>2554</v>
      </c>
    </row>
    <row r="32" spans="1:5" ht="36" x14ac:dyDescent="0.25">
      <c r="A32" s="126" t="str">
        <f>VLOOKUP(B32,'[1]LISTADO ATM'!$A$2:$C$821,3,0)</f>
        <v>DISTRITO NACIONAL</v>
      </c>
      <c r="B32" s="126">
        <v>698</v>
      </c>
      <c r="C32" s="115" t="str">
        <f>VLOOKUP(B32,'[1]LISTADO ATM'!$A$2:$B$821,2,0)</f>
        <v>ATM Parador Bellamar</v>
      </c>
      <c r="D32" s="128" t="s">
        <v>2451</v>
      </c>
      <c r="E32" s="132" t="s">
        <v>2584</v>
      </c>
    </row>
    <row r="33" spans="1:5" ht="36" x14ac:dyDescent="0.25">
      <c r="A33" s="126" t="str">
        <f>VLOOKUP(B33,'[1]LISTADO ATM'!$A$2:$C$821,3,0)</f>
        <v>DISTRITO NACIONAL</v>
      </c>
      <c r="B33" s="126">
        <v>887</v>
      </c>
      <c r="C33" s="115" t="str">
        <f>VLOOKUP(B33,'[1]LISTADO ATM'!$A$2:$B$821,2,0)</f>
        <v>ATM S/M Bravo Los Proceres</v>
      </c>
      <c r="D33" s="128" t="s">
        <v>2451</v>
      </c>
      <c r="E33" s="132" t="s">
        <v>2582</v>
      </c>
    </row>
    <row r="34" spans="1:5" ht="18" x14ac:dyDescent="0.25">
      <c r="A34" s="126" t="str">
        <f>VLOOKUP(B34,'[1]LISTADO ATM'!$A$2:$C$821,3,0)</f>
        <v>NORTE</v>
      </c>
      <c r="B34" s="126">
        <v>732</v>
      </c>
      <c r="C34" s="115" t="str">
        <f>VLOOKUP(B34,'[1]LISTADO ATM'!$A$2:$B$821,2,0)</f>
        <v xml:space="preserve">ATM Molino del Valle (Santiago) </v>
      </c>
      <c r="D34" s="128" t="s">
        <v>2451</v>
      </c>
      <c r="E34" s="132" t="s">
        <v>2581</v>
      </c>
    </row>
    <row r="35" spans="1:5" ht="18" x14ac:dyDescent="0.25">
      <c r="A35" s="126" t="str">
        <f>VLOOKUP(B35,'[1]LISTADO ATM'!$A$2:$C$821,3,0)</f>
        <v>SUR</v>
      </c>
      <c r="B35" s="126">
        <v>101</v>
      </c>
      <c r="C35" s="115" t="str">
        <f>VLOOKUP(B35,'[1]LISTADO ATM'!$A$2:$B$821,2,0)</f>
        <v xml:space="preserve">ATM Oficina San Juan de la Maguana I </v>
      </c>
      <c r="D35" s="128" t="s">
        <v>2451</v>
      </c>
      <c r="E35" s="132" t="s">
        <v>2580</v>
      </c>
    </row>
    <row r="36" spans="1:5" ht="36" x14ac:dyDescent="0.25">
      <c r="A36" s="126" t="str">
        <f>VLOOKUP(B36,'[1]LISTADO ATM'!$A$2:$C$821,3,0)</f>
        <v>DISTRITO NACIONAL</v>
      </c>
      <c r="B36" s="126">
        <v>438</v>
      </c>
      <c r="C36" s="115" t="str">
        <f>VLOOKUP(B36,'[1]LISTADO ATM'!$A$2:$B$821,2,0)</f>
        <v xml:space="preserve">ATM Autobanco Torre IV </v>
      </c>
      <c r="D36" s="128" t="s">
        <v>2451</v>
      </c>
      <c r="E36" s="132" t="s">
        <v>2577</v>
      </c>
    </row>
    <row r="37" spans="1:5" ht="36" x14ac:dyDescent="0.25">
      <c r="A37" s="126" t="str">
        <f>VLOOKUP(B37,'[1]LISTADO ATM'!$A$2:$C$821,3,0)</f>
        <v>DISTRITO NACIONAL</v>
      </c>
      <c r="B37" s="126">
        <v>461</v>
      </c>
      <c r="C37" s="115" t="str">
        <f>VLOOKUP(B37,'[1]LISTADO ATM'!$A$2:$B$821,2,0)</f>
        <v xml:space="preserve">ATM Autobanco Sarasota I </v>
      </c>
      <c r="D37" s="128" t="s">
        <v>2451</v>
      </c>
      <c r="E37" s="132" t="s">
        <v>2575</v>
      </c>
    </row>
    <row r="38" spans="1:5" ht="18" x14ac:dyDescent="0.25">
      <c r="A38" s="126" t="str">
        <f>VLOOKUP(B38,'[1]LISTADO ATM'!$A$2:$C$821,3,0)</f>
        <v>ESTE</v>
      </c>
      <c r="B38" s="147">
        <v>386</v>
      </c>
      <c r="C38" s="115" t="str">
        <f>VLOOKUP(B38,'[1]LISTADO ATM'!$A$2:$B$821,2,0)</f>
        <v xml:space="preserve">ATM Plaza Verón II </v>
      </c>
      <c r="D38" s="148"/>
      <c r="E38" s="149" t="s">
        <v>2579</v>
      </c>
    </row>
    <row r="39" spans="1:5" ht="18.75" thickBot="1" x14ac:dyDescent="0.3">
      <c r="A39" s="129" t="s">
        <v>2495</v>
      </c>
      <c r="B39" s="137">
        <f>COUNT(B20:B37)</f>
        <v>18</v>
      </c>
      <c r="C39" s="113"/>
      <c r="D39" s="113"/>
      <c r="E39" s="113"/>
    </row>
    <row r="40" spans="1:5" ht="15.75" thickBot="1" x14ac:dyDescent="0.3">
      <c r="B40" s="105"/>
      <c r="E40" s="105"/>
    </row>
    <row r="41" spans="1:5" ht="18.75" thickBot="1" x14ac:dyDescent="0.3">
      <c r="A41" s="171" t="s">
        <v>2451</v>
      </c>
      <c r="B41" s="172"/>
      <c r="C41" s="172"/>
      <c r="D41" s="172"/>
      <c r="E41" s="173"/>
    </row>
    <row r="42" spans="1:5" ht="18" x14ac:dyDescent="0.25">
      <c r="A42" s="102" t="s">
        <v>15</v>
      </c>
      <c r="B42" s="102" t="s">
        <v>2426</v>
      </c>
      <c r="C42" s="102" t="s">
        <v>46</v>
      </c>
      <c r="D42" s="102" t="s">
        <v>2429</v>
      </c>
      <c r="E42" s="102" t="s">
        <v>2427</v>
      </c>
    </row>
    <row r="43" spans="1:5" ht="36" x14ac:dyDescent="0.25">
      <c r="A43" s="100" t="str">
        <f>VLOOKUP(B43,'[1]LISTADO ATM'!$A$2:$C$821,3,0)</f>
        <v>SUR</v>
      </c>
      <c r="B43" s="126">
        <v>873</v>
      </c>
      <c r="C43" s="126" t="str">
        <f>VLOOKUP(B43,'[1]LISTADO ATM'!$A$2:$B$821,2,0)</f>
        <v xml:space="preserve">ATM Centro de Caja San Cristóbal II </v>
      </c>
      <c r="D43" s="126" t="s">
        <v>2523</v>
      </c>
      <c r="E43" s="114">
        <v>335855274</v>
      </c>
    </row>
    <row r="44" spans="1:5" ht="36" x14ac:dyDescent="0.25">
      <c r="A44" s="100" t="str">
        <f>VLOOKUP(B44,'[1]LISTADO ATM'!$A$2:$C$821,3,0)</f>
        <v>DISTRITO NACIONAL</v>
      </c>
      <c r="B44" s="150">
        <v>567</v>
      </c>
      <c r="C44" s="126" t="str">
        <f>VLOOKUP(B44,'[1]LISTADO ATM'!$A$2:$B$821,2,0)</f>
        <v xml:space="preserve">ATM Oficina Máximo Gómez </v>
      </c>
      <c r="D44" s="115" t="s">
        <v>2523</v>
      </c>
      <c r="E44" s="126">
        <v>335850318</v>
      </c>
    </row>
    <row r="45" spans="1:5" ht="36" x14ac:dyDescent="0.25">
      <c r="A45" s="100" t="str">
        <f>VLOOKUP(B45,'[1]LISTADO ATM'!$A$2:$C$821,3,0)</f>
        <v>DISTRITO NACIONAL</v>
      </c>
      <c r="B45" s="126">
        <v>577</v>
      </c>
      <c r="C45" s="126" t="str">
        <f>VLOOKUP(B45,'[1]LISTADO ATM'!$A$2:$B$821,2,0)</f>
        <v xml:space="preserve">ATM Olé Ave. Duarte </v>
      </c>
      <c r="D45" s="115" t="s">
        <v>2523</v>
      </c>
      <c r="E45" s="126">
        <v>335854495</v>
      </c>
    </row>
    <row r="46" spans="1:5" ht="36" x14ac:dyDescent="0.25">
      <c r="A46" s="100" t="str">
        <f>VLOOKUP(B46,'[1]LISTADO ATM'!$A$2:$C$821,3,0)</f>
        <v>DISTRITO NACIONAL</v>
      </c>
      <c r="B46" s="126">
        <v>487</v>
      </c>
      <c r="C46" s="126" t="str">
        <f>VLOOKUP(B46,'[1]LISTADO ATM'!$A$2:$B$821,2,0)</f>
        <v xml:space="preserve">ATM Olé Hainamosa </v>
      </c>
      <c r="D46" s="115" t="s">
        <v>2523</v>
      </c>
      <c r="E46" s="126" t="s">
        <v>2550</v>
      </c>
    </row>
    <row r="47" spans="1:5" ht="36" x14ac:dyDescent="0.25">
      <c r="A47" s="100" t="str">
        <f>VLOOKUP(B47,'[1]LISTADO ATM'!$A$2:$C$821,3,0)</f>
        <v>DISTRITO NACIONAL</v>
      </c>
      <c r="B47" s="126">
        <v>490</v>
      </c>
      <c r="C47" s="126" t="str">
        <f>VLOOKUP(B47,'[1]LISTADO ATM'!$A$2:$B$821,2,0)</f>
        <v xml:space="preserve">ATM Hospital Ney Arias Lora </v>
      </c>
      <c r="D47" s="115" t="s">
        <v>2523</v>
      </c>
      <c r="E47" s="126" t="s">
        <v>2548</v>
      </c>
    </row>
    <row r="48" spans="1:5" ht="36" x14ac:dyDescent="0.25">
      <c r="A48" s="100" t="str">
        <f>VLOOKUP(B48,'[1]LISTADO ATM'!$A$2:$C$821,3,0)</f>
        <v>DISTRITO NACIONAL</v>
      </c>
      <c r="B48" s="126">
        <v>580</v>
      </c>
      <c r="C48" s="126" t="str">
        <f>VLOOKUP(B48,'[1]LISTADO ATM'!$A$2:$B$821,2,0)</f>
        <v xml:space="preserve">ATM Edificio Propagas </v>
      </c>
      <c r="D48" s="115" t="s">
        <v>2523</v>
      </c>
      <c r="E48" s="126" t="s">
        <v>2536</v>
      </c>
    </row>
    <row r="49" spans="1:5" ht="36" x14ac:dyDescent="0.25">
      <c r="A49" s="100" t="str">
        <f>VLOOKUP(B49,'[1]LISTADO ATM'!$A$2:$C$821,3,0)</f>
        <v>SUR</v>
      </c>
      <c r="B49" s="126">
        <v>871</v>
      </c>
      <c r="C49" s="126" t="str">
        <f>VLOOKUP(B49,'[1]LISTADO ATM'!$A$2:$B$821,2,0)</f>
        <v>ATM Plaza Cultural San Juan</v>
      </c>
      <c r="D49" s="115" t="s">
        <v>2523</v>
      </c>
      <c r="E49" s="126" t="s">
        <v>2569</v>
      </c>
    </row>
    <row r="50" spans="1:5" ht="36" x14ac:dyDescent="0.25">
      <c r="A50" s="100" t="e">
        <f>VLOOKUP(B50,'[1]LISTADO ATM'!$A$2:$C$821,3,0)</f>
        <v>#N/A</v>
      </c>
      <c r="B50" s="126"/>
      <c r="C50" s="126" t="e">
        <f>VLOOKUP(B50,'[1]LISTADO ATM'!$A$2:$B$821,2,0)</f>
        <v>#N/A</v>
      </c>
      <c r="D50" s="115" t="s">
        <v>2523</v>
      </c>
      <c r="E50" s="126"/>
    </row>
    <row r="51" spans="1:5" ht="18" x14ac:dyDescent="0.25">
      <c r="A51" s="100" t="e">
        <f>VLOOKUP(B51,'[1]LISTADO ATM'!$A$2:$C$821,3,0)</f>
        <v>#N/A</v>
      </c>
      <c r="B51" s="147"/>
      <c r="C51" s="126" t="e">
        <f>VLOOKUP(B51,'[1]LISTADO ATM'!$A$2:$B$821,2,0)</f>
        <v>#N/A</v>
      </c>
      <c r="D51" s="126"/>
      <c r="E51" s="126"/>
    </row>
    <row r="52" spans="1:5" ht="18.75" thickBot="1" x14ac:dyDescent="0.3">
      <c r="A52" s="103" t="s">
        <v>2495</v>
      </c>
      <c r="B52" s="137">
        <f>COUNT(B43:B50)</f>
        <v>7</v>
      </c>
      <c r="C52" s="113"/>
      <c r="D52" s="144"/>
      <c r="E52" s="145"/>
    </row>
    <row r="53" spans="1:5" ht="15.75" thickBot="1" x14ac:dyDescent="0.3">
      <c r="B53" s="105"/>
      <c r="E53" s="105"/>
    </row>
    <row r="54" spans="1:5" ht="18" x14ac:dyDescent="0.25">
      <c r="A54" s="179" t="s">
        <v>2498</v>
      </c>
      <c r="B54" s="180"/>
      <c r="C54" s="180"/>
      <c r="D54" s="180"/>
      <c r="E54" s="181"/>
    </row>
    <row r="55" spans="1:5" ht="18" x14ac:dyDescent="0.25">
      <c r="A55" s="102" t="s">
        <v>15</v>
      </c>
      <c r="B55" s="102" t="s">
        <v>2426</v>
      </c>
      <c r="C55" s="104" t="s">
        <v>46</v>
      </c>
      <c r="D55" s="130" t="s">
        <v>2429</v>
      </c>
      <c r="E55" s="102" t="s">
        <v>2427</v>
      </c>
    </row>
    <row r="56" spans="1:5" ht="36" x14ac:dyDescent="0.25">
      <c r="A56" s="100" t="str">
        <f>VLOOKUP(B56,'[1]LISTADO ATM'!$A$2:$C$821,3,0)</f>
        <v>DISTRITO NACIONAL</v>
      </c>
      <c r="B56" s="126">
        <v>87</v>
      </c>
      <c r="C56" s="126" t="str">
        <f>VLOOKUP(B56,'[1]LISTADO ATM'!$A$2:$B$821,2,0)</f>
        <v xml:space="preserve">ATM Autoservicio Sarasota </v>
      </c>
      <c r="D56" s="126" t="s">
        <v>2526</v>
      </c>
      <c r="E56" s="132">
        <v>335855324</v>
      </c>
    </row>
    <row r="57" spans="1:5" ht="36" x14ac:dyDescent="0.25">
      <c r="A57" s="100" t="str">
        <f>VLOOKUP(B57,'[1]LISTADO ATM'!$A$2:$C$821,3,0)</f>
        <v>DISTRITO NACIONAL</v>
      </c>
      <c r="B57" s="126">
        <v>540</v>
      </c>
      <c r="C57" s="126" t="str">
        <f>VLOOKUP(B57,'[1]LISTADO ATM'!$A$2:$B$821,2,0)</f>
        <v xml:space="preserve">ATM Autoservicio Sambil I </v>
      </c>
      <c r="D57" s="126" t="s">
        <v>2522</v>
      </c>
      <c r="E57" s="132">
        <v>335856282</v>
      </c>
    </row>
    <row r="58" spans="1:5" ht="18.75" thickBot="1" x14ac:dyDescent="0.3">
      <c r="A58" s="103" t="s">
        <v>2495</v>
      </c>
      <c r="B58" s="137">
        <f>COUNT(B56:B57)</f>
        <v>2</v>
      </c>
      <c r="C58" s="113"/>
      <c r="D58" s="131"/>
      <c r="E58" s="131"/>
    </row>
    <row r="59" spans="1:5" ht="15.75" thickBot="1" x14ac:dyDescent="0.3">
      <c r="B59" s="105"/>
      <c r="E59" s="105"/>
    </row>
    <row r="60" spans="1:5" ht="18.75" thickBot="1" x14ac:dyDescent="0.3">
      <c r="A60" s="169" t="s">
        <v>2499</v>
      </c>
      <c r="B60" s="170"/>
      <c r="D60" s="105"/>
      <c r="E60" s="105"/>
    </row>
    <row r="61" spans="1:5" ht="18.75" thickBot="1" x14ac:dyDescent="0.3">
      <c r="A61" s="133">
        <f>+B39+B52+B58</f>
        <v>27</v>
      </c>
      <c r="B61" s="134"/>
    </row>
    <row r="62" spans="1:5" ht="15.75" thickBot="1" x14ac:dyDescent="0.3">
      <c r="B62" s="105"/>
      <c r="E62" s="105"/>
    </row>
    <row r="63" spans="1:5" ht="18.75" thickBot="1" x14ac:dyDescent="0.3">
      <c r="A63" s="171" t="s">
        <v>2500</v>
      </c>
      <c r="B63" s="172"/>
      <c r="C63" s="172"/>
      <c r="D63" s="172"/>
      <c r="E63" s="173"/>
    </row>
    <row r="64" spans="1:5" ht="18" x14ac:dyDescent="0.25">
      <c r="A64" s="106" t="s">
        <v>15</v>
      </c>
      <c r="B64" s="111" t="s">
        <v>2426</v>
      </c>
      <c r="C64" s="104" t="s">
        <v>46</v>
      </c>
      <c r="D64" s="174" t="s">
        <v>2429</v>
      </c>
      <c r="E64" s="175"/>
    </row>
    <row r="65" spans="1:5" ht="36" x14ac:dyDescent="0.25">
      <c r="A65" s="126" t="str">
        <f>VLOOKUP(B65,'[1]LISTADO ATM'!$A$2:$C$821,3,0)</f>
        <v>DISTRITO NACIONAL</v>
      </c>
      <c r="B65" s="126">
        <v>810</v>
      </c>
      <c r="C65" s="126" t="str">
        <f>VLOOKUP(B65,'[1]LISTADO ATM'!$A$2:$B$821,2,0)</f>
        <v xml:space="preserve">ATM UNP Multicentro La Sirena José Contreras </v>
      </c>
      <c r="D65" s="167" t="s">
        <v>2502</v>
      </c>
      <c r="E65" s="168"/>
    </row>
    <row r="66" spans="1:5" ht="36" x14ac:dyDescent="0.25">
      <c r="A66" s="126" t="str">
        <f>VLOOKUP(B66,'[1]LISTADO ATM'!$A$2:$C$821,3,0)</f>
        <v>DISTRITO NACIONAL</v>
      </c>
      <c r="B66" s="126">
        <v>725</v>
      </c>
      <c r="C66" s="126" t="str">
        <f>VLOOKUP(B66,'[1]LISTADO ATM'!$A$2:$B$821,2,0)</f>
        <v xml:space="preserve">ATM El Huacal II  </v>
      </c>
      <c r="D66" s="167" t="s">
        <v>2525</v>
      </c>
      <c r="E66" s="168"/>
    </row>
    <row r="67" spans="1:5" ht="36" x14ac:dyDescent="0.25">
      <c r="A67" s="126" t="str">
        <f>VLOOKUP(B67,'[1]LISTADO ATM'!$A$2:$C$821,3,0)</f>
        <v>DISTRITO NACIONAL</v>
      </c>
      <c r="B67" s="126">
        <v>717</v>
      </c>
      <c r="C67" s="126" t="str">
        <f>VLOOKUP(B67,'[1]LISTADO ATM'!$A$2:$B$821,2,0)</f>
        <v xml:space="preserve">ATM Oficina Los Alcarrizos </v>
      </c>
      <c r="D67" s="167" t="s">
        <v>2525</v>
      </c>
      <c r="E67" s="168"/>
    </row>
    <row r="68" spans="1:5" ht="36" x14ac:dyDescent="0.25">
      <c r="A68" s="126" t="str">
        <f>VLOOKUP(B68,'[1]LISTADO ATM'!$A$2:$C$821,3,0)</f>
        <v>DISTRITO NACIONAL</v>
      </c>
      <c r="B68" s="126">
        <v>578</v>
      </c>
      <c r="C68" s="126" t="str">
        <f>VLOOKUP(B68,'[1]LISTADO ATM'!$A$2:$B$821,2,0)</f>
        <v xml:space="preserve">ATM Procuraduría General de la República </v>
      </c>
      <c r="D68" s="167" t="s">
        <v>2502</v>
      </c>
      <c r="E68" s="168"/>
    </row>
    <row r="69" spans="1:5" ht="36" x14ac:dyDescent="0.25">
      <c r="A69" s="126" t="str">
        <f>VLOOKUP(B69,'[1]LISTADO ATM'!$A$2:$C$821,3,0)</f>
        <v>DISTRITO NACIONAL</v>
      </c>
      <c r="B69" s="126">
        <v>655</v>
      </c>
      <c r="C69" s="126" t="str">
        <f>VLOOKUP(B69,'[1]LISTADO ATM'!$A$2:$B$821,2,0)</f>
        <v>ATM Farmacia Sandra</v>
      </c>
      <c r="D69" s="167" t="s">
        <v>2525</v>
      </c>
      <c r="E69" s="168"/>
    </row>
    <row r="70" spans="1:5" ht="18" x14ac:dyDescent="0.25">
      <c r="A70" s="126" t="str">
        <f>VLOOKUP(B70,'[1]LISTADO ATM'!$A$2:$C$821,3,0)</f>
        <v>NORTE</v>
      </c>
      <c r="B70" s="126">
        <v>874</v>
      </c>
      <c r="C70" s="126" t="str">
        <f>VLOOKUP(B70,'[1]LISTADO ATM'!$A$2:$B$821,2,0)</f>
        <v xml:space="preserve">ATM Zona Franca Esperanza II (Mao) </v>
      </c>
      <c r="D70" s="167" t="s">
        <v>2502</v>
      </c>
      <c r="E70" s="168"/>
    </row>
    <row r="71" spans="1:5" ht="18" x14ac:dyDescent="0.25">
      <c r="A71" s="126" t="str">
        <f>VLOOKUP(B71,'[1]LISTADO ATM'!$A$2:$C$821,3,0)</f>
        <v>NORTE</v>
      </c>
      <c r="B71" s="126">
        <v>903</v>
      </c>
      <c r="C71" s="126" t="str">
        <f>VLOOKUP(B71,'[1]LISTADO ATM'!$A$2:$B$821,2,0)</f>
        <v xml:space="preserve">ATM Oficina La Vega Real I </v>
      </c>
      <c r="D71" s="167" t="s">
        <v>2502</v>
      </c>
      <c r="E71" s="168"/>
    </row>
    <row r="72" spans="1:5" ht="18" x14ac:dyDescent="0.25">
      <c r="A72" s="126" t="str">
        <f>VLOOKUP(B72,'[1]LISTADO ATM'!$A$2:$C$821,3,0)</f>
        <v>SUR</v>
      </c>
      <c r="B72" s="126">
        <v>50</v>
      </c>
      <c r="C72" s="126" t="str">
        <f>VLOOKUP(B72,'[1]LISTADO ATM'!$A$2:$B$821,2,0)</f>
        <v xml:space="preserve">ATM Oficina Padre Las Casas (Azua) </v>
      </c>
      <c r="D72" s="167" t="s">
        <v>2502</v>
      </c>
      <c r="E72" s="168"/>
    </row>
    <row r="73" spans="1:5" ht="36" x14ac:dyDescent="0.25">
      <c r="A73" s="126" t="str">
        <f>VLOOKUP(B73,'[1]LISTADO ATM'!$A$2:$C$821,3,0)</f>
        <v>DISTRITO NACIONAL</v>
      </c>
      <c r="B73" s="126">
        <v>234</v>
      </c>
      <c r="C73" s="126" t="str">
        <f>VLOOKUP(B73,'[1]LISTADO ATM'!$A$2:$B$821,2,0)</f>
        <v xml:space="preserve">ATM Oficina Boca Chica I </v>
      </c>
      <c r="D73" s="167" t="s">
        <v>2502</v>
      </c>
      <c r="E73" s="168"/>
    </row>
    <row r="74" spans="1:5" ht="18" x14ac:dyDescent="0.25">
      <c r="A74" s="126" t="str">
        <f>VLOOKUP(B74,'[1]LISTADO ATM'!$A$2:$C$821,3,0)</f>
        <v>ESTE</v>
      </c>
      <c r="B74" s="126">
        <v>268</v>
      </c>
      <c r="C74" s="126" t="str">
        <f>VLOOKUP(B74,'[1]LISTADO ATM'!$A$2:$B$821,2,0)</f>
        <v xml:space="preserve">ATM Autobanco La Altagracia (Higuey) </v>
      </c>
      <c r="D74" s="167" t="s">
        <v>2502</v>
      </c>
      <c r="E74" s="168"/>
    </row>
    <row r="75" spans="1:5" ht="36" x14ac:dyDescent="0.25">
      <c r="A75" s="126" t="str">
        <f>VLOOKUP(B75,'[1]LISTADO ATM'!$A$2:$C$821,3,0)</f>
        <v>DISTRITO NACIONAL</v>
      </c>
      <c r="B75" s="126">
        <v>382</v>
      </c>
      <c r="C75" s="126" t="str">
        <f>VLOOKUP(B75,'[1]LISTADO ATM'!$A$2:$B$821,2,0)</f>
        <v>ATM Estación del Metro María Montés</v>
      </c>
      <c r="D75" s="167" t="s">
        <v>2502</v>
      </c>
      <c r="E75" s="168"/>
    </row>
    <row r="76" spans="1:5" ht="36" x14ac:dyDescent="0.25">
      <c r="A76" s="126" t="str">
        <f>VLOOKUP(B76,'[1]LISTADO ATM'!$A$2:$C$821,3,0)</f>
        <v>DISTRITO NACIONAL</v>
      </c>
      <c r="B76" s="126">
        <v>722</v>
      </c>
      <c r="C76" s="126" t="str">
        <f>VLOOKUP(B76,'[1]LISTADO ATM'!$A$2:$B$821,2,0)</f>
        <v xml:space="preserve">ATM Oficina Charles de Gaulle III </v>
      </c>
      <c r="D76" s="167" t="s">
        <v>2502</v>
      </c>
      <c r="E76" s="168"/>
    </row>
    <row r="77" spans="1:5" ht="36" x14ac:dyDescent="0.25">
      <c r="A77" s="126" t="str">
        <f>VLOOKUP(B77,'[1]LISTADO ATM'!$A$2:$C$821,3,0)</f>
        <v>DISTRITO NACIONAL</v>
      </c>
      <c r="B77" s="126">
        <v>908</v>
      </c>
      <c r="C77" s="126" t="str">
        <f>VLOOKUP(B77,'[1]LISTADO ATM'!$A$2:$B$821,2,0)</f>
        <v xml:space="preserve">ATM Oficina Plaza Botánika </v>
      </c>
      <c r="D77" s="167" t="s">
        <v>2502</v>
      </c>
      <c r="E77" s="168"/>
    </row>
    <row r="78" spans="1:5" ht="18.75" thickBot="1" x14ac:dyDescent="0.3">
      <c r="A78" s="103" t="s">
        <v>2495</v>
      </c>
      <c r="B78" s="137">
        <f>COUNT(B65:B77)</f>
        <v>13</v>
      </c>
      <c r="C78" s="135"/>
      <c r="D78" s="135"/>
      <c r="E78" s="136"/>
    </row>
  </sheetData>
  <mergeCells count="25">
    <mergeCell ref="D76:E76"/>
    <mergeCell ref="D77:E77"/>
    <mergeCell ref="D73:E73"/>
    <mergeCell ref="D74:E74"/>
    <mergeCell ref="D75:E75"/>
    <mergeCell ref="D70:E70"/>
    <mergeCell ref="D71:E71"/>
    <mergeCell ref="D72:E72"/>
    <mergeCell ref="A60:B60"/>
    <mergeCell ref="A63:E63"/>
    <mergeCell ref="D64:E64"/>
    <mergeCell ref="D65:E65"/>
    <mergeCell ref="D66:E66"/>
    <mergeCell ref="D67:E67"/>
    <mergeCell ref="D68:E68"/>
    <mergeCell ref="A1:E1"/>
    <mergeCell ref="A2:E2"/>
    <mergeCell ref="A7:E7"/>
    <mergeCell ref="C11:E11"/>
    <mergeCell ref="D69:E69"/>
    <mergeCell ref="A13:E13"/>
    <mergeCell ref="C16:E16"/>
    <mergeCell ref="A18:E18"/>
    <mergeCell ref="A41:E41"/>
    <mergeCell ref="A54:E54"/>
  </mergeCells>
  <phoneticPr fontId="46" type="noConversion"/>
  <conditionalFormatting sqref="B1:B7 B9:B13 B15:B18 B20:B41 B50:B54 B56:B77">
    <cfRule type="duplicateValues" dxfId="154" priority="16"/>
    <cfRule type="duplicateValues" dxfId="153" priority="17"/>
  </conditionalFormatting>
  <conditionalFormatting sqref="E78 E52:E55 E39:E41 E58:E66 E1:E7 E11:E13 E15:E18 E43">
    <cfRule type="duplicateValues" dxfId="152" priority="18"/>
  </conditionalFormatting>
  <conditionalFormatting sqref="E67">
    <cfRule type="duplicateValues" dxfId="151" priority="15"/>
  </conditionalFormatting>
  <conditionalFormatting sqref="E67">
    <cfRule type="duplicateValues" dxfId="150" priority="14"/>
  </conditionalFormatting>
  <conditionalFormatting sqref="E68">
    <cfRule type="duplicateValues" dxfId="149" priority="13"/>
  </conditionalFormatting>
  <conditionalFormatting sqref="E68">
    <cfRule type="duplicateValues" dxfId="148" priority="12"/>
  </conditionalFormatting>
  <conditionalFormatting sqref="E69">
    <cfRule type="duplicateValues" dxfId="147" priority="11"/>
  </conditionalFormatting>
  <conditionalFormatting sqref="E69">
    <cfRule type="duplicateValues" dxfId="146" priority="10"/>
  </conditionalFormatting>
  <conditionalFormatting sqref="E70">
    <cfRule type="duplicateValues" dxfId="145" priority="9"/>
  </conditionalFormatting>
  <conditionalFormatting sqref="E70">
    <cfRule type="duplicateValues" dxfId="144" priority="8"/>
  </conditionalFormatting>
  <conditionalFormatting sqref="E15">
    <cfRule type="duplicateValues" dxfId="143" priority="7"/>
  </conditionalFormatting>
  <conditionalFormatting sqref="E20">
    <cfRule type="duplicateValues" dxfId="142" priority="19"/>
  </conditionalFormatting>
  <conditionalFormatting sqref="E21:E27">
    <cfRule type="duplicateValues" dxfId="141" priority="20"/>
  </conditionalFormatting>
  <conditionalFormatting sqref="E71">
    <cfRule type="duplicateValues" dxfId="140" priority="6"/>
  </conditionalFormatting>
  <conditionalFormatting sqref="E78 E1:E7 E39:E41 E15:E18 E20:E27 E43:E66 E10:E13">
    <cfRule type="duplicateValues" dxfId="139" priority="21"/>
  </conditionalFormatting>
  <conditionalFormatting sqref="E30">
    <cfRule type="duplicateValues" dxfId="138" priority="4"/>
  </conditionalFormatting>
  <conditionalFormatting sqref="E30">
    <cfRule type="duplicateValues" dxfId="137" priority="5"/>
  </conditionalFormatting>
  <conditionalFormatting sqref="E56:E57">
    <cfRule type="duplicateValues" dxfId="136" priority="22"/>
  </conditionalFormatting>
  <conditionalFormatting sqref="E44:E51 E10">
    <cfRule type="duplicateValues" dxfId="135" priority="23"/>
  </conditionalFormatting>
  <conditionalFormatting sqref="E28:E29 E9">
    <cfRule type="duplicateValues" dxfId="134" priority="24"/>
  </conditionalFormatting>
  <conditionalFormatting sqref="E31:E37">
    <cfRule type="duplicateValues" dxfId="133" priority="2"/>
  </conditionalFormatting>
  <conditionalFormatting sqref="E31:E37">
    <cfRule type="duplicateValues" dxfId="132" priority="3"/>
  </conditionalFormatting>
  <conditionalFormatting sqref="B43:B49">
    <cfRule type="duplicateValues" dxfId="131" priority="1"/>
  </conditionalFormatting>
  <conditionalFormatting sqref="E72:E77">
    <cfRule type="duplicateValues" dxfId="130" priority="25"/>
  </conditionalFormatting>
  <conditionalFormatting sqref="E71">
    <cfRule type="duplicateValues" dxfId="129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2443</v>
      </c>
      <c r="B18" s="183"/>
      <c r="C18" s="183"/>
      <c r="D18" s="183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28" priority="119326"/>
  </conditionalFormatting>
  <conditionalFormatting sqref="B33">
    <cfRule type="duplicateValues" dxfId="127" priority="119327"/>
    <cfRule type="duplicateValues" dxfId="126" priority="119328"/>
  </conditionalFormatting>
  <conditionalFormatting sqref="A33">
    <cfRule type="duplicateValues" dxfId="125" priority="119340"/>
  </conditionalFormatting>
  <conditionalFormatting sqref="A33">
    <cfRule type="duplicateValues" dxfId="124" priority="119341"/>
    <cfRule type="duplicateValues" dxfId="123" priority="119342"/>
  </conditionalFormatting>
  <conditionalFormatting sqref="B4:B8">
    <cfRule type="duplicateValues" dxfId="122" priority="6"/>
  </conditionalFormatting>
  <conditionalFormatting sqref="B4:B8">
    <cfRule type="duplicateValues" dxfId="121" priority="5"/>
  </conditionalFormatting>
  <conditionalFormatting sqref="A3:A8">
    <cfRule type="duplicateValues" dxfId="120" priority="3"/>
    <cfRule type="duplicateValues" dxfId="119" priority="4"/>
  </conditionalFormatting>
  <conditionalFormatting sqref="B3">
    <cfRule type="duplicateValues" dxfId="118" priority="2"/>
  </conditionalFormatting>
  <conditionalFormatting sqref="B3">
    <cfRule type="duplicateValues" dxfId="1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210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191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190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190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189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188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149.5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148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148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154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107.15079861111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46.6746064814797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6" priority="69"/>
  </conditionalFormatting>
  <conditionalFormatting sqref="E9:E1048576 E1:E2">
    <cfRule type="duplicateValues" dxfId="115" priority="99250"/>
  </conditionalFormatting>
  <conditionalFormatting sqref="E4">
    <cfRule type="duplicateValues" dxfId="114" priority="62"/>
  </conditionalFormatting>
  <conditionalFormatting sqref="E5:E8">
    <cfRule type="duplicateValues" dxfId="113" priority="60"/>
  </conditionalFormatting>
  <conditionalFormatting sqref="B12">
    <cfRule type="duplicateValues" dxfId="112" priority="34"/>
    <cfRule type="duplicateValues" dxfId="111" priority="35"/>
    <cfRule type="duplicateValues" dxfId="110" priority="36"/>
  </conditionalFormatting>
  <conditionalFormatting sqref="B12">
    <cfRule type="duplicateValues" dxfId="109" priority="33"/>
  </conditionalFormatting>
  <conditionalFormatting sqref="B12">
    <cfRule type="duplicateValues" dxfId="108" priority="31"/>
    <cfRule type="duplicateValues" dxfId="107" priority="32"/>
  </conditionalFormatting>
  <conditionalFormatting sqref="B12">
    <cfRule type="duplicateValues" dxfId="106" priority="28"/>
    <cfRule type="duplicateValues" dxfId="105" priority="29"/>
    <cfRule type="duplicateValues" dxfId="104" priority="30"/>
  </conditionalFormatting>
  <conditionalFormatting sqref="B12">
    <cfRule type="duplicateValues" dxfId="103" priority="27"/>
  </conditionalFormatting>
  <conditionalFormatting sqref="B12">
    <cfRule type="duplicateValues" dxfId="102" priority="25"/>
    <cfRule type="duplicateValues" dxfId="101" priority="26"/>
  </conditionalFormatting>
  <conditionalFormatting sqref="B12">
    <cfRule type="duplicateValues" dxfId="100" priority="24"/>
  </conditionalFormatting>
  <conditionalFormatting sqref="B12">
    <cfRule type="duplicateValues" dxfId="99" priority="21"/>
    <cfRule type="duplicateValues" dxfId="98" priority="22"/>
    <cfRule type="duplicateValues" dxfId="97" priority="23"/>
  </conditionalFormatting>
  <conditionalFormatting sqref="B12">
    <cfRule type="duplicateValues" dxfId="96" priority="20"/>
  </conditionalFormatting>
  <conditionalFormatting sqref="B12">
    <cfRule type="duplicateValues" dxfId="95" priority="19"/>
  </conditionalFormatting>
  <conditionalFormatting sqref="B14">
    <cfRule type="duplicateValues" dxfId="94" priority="18"/>
  </conditionalFormatting>
  <conditionalFormatting sqref="B14">
    <cfRule type="duplicateValues" dxfId="93" priority="15"/>
    <cfRule type="duplicateValues" dxfId="92" priority="16"/>
    <cfRule type="duplicateValues" dxfId="91" priority="17"/>
  </conditionalFormatting>
  <conditionalFormatting sqref="B14">
    <cfRule type="duplicateValues" dxfId="90" priority="13"/>
    <cfRule type="duplicateValues" dxfId="89" priority="14"/>
  </conditionalFormatting>
  <conditionalFormatting sqref="B14">
    <cfRule type="duplicateValues" dxfId="88" priority="10"/>
    <cfRule type="duplicateValues" dxfId="87" priority="11"/>
    <cfRule type="duplicateValues" dxfId="86" priority="12"/>
  </conditionalFormatting>
  <conditionalFormatting sqref="B14">
    <cfRule type="duplicateValues" dxfId="85" priority="9"/>
  </conditionalFormatting>
  <conditionalFormatting sqref="B14">
    <cfRule type="duplicateValues" dxfId="84" priority="8"/>
  </conditionalFormatting>
  <conditionalFormatting sqref="B14">
    <cfRule type="duplicateValues" dxfId="83" priority="7"/>
  </conditionalFormatting>
  <conditionalFormatting sqref="B14">
    <cfRule type="duplicateValues" dxfId="82" priority="4"/>
    <cfRule type="duplicateValues" dxfId="81" priority="5"/>
    <cfRule type="duplicateValues" dxfId="80" priority="6"/>
  </conditionalFormatting>
  <conditionalFormatting sqref="B14">
    <cfRule type="duplicateValues" dxfId="79" priority="2"/>
    <cfRule type="duplicateValues" dxfId="78" priority="3"/>
  </conditionalFormatting>
  <conditionalFormatting sqref="C14">
    <cfRule type="duplicateValues" dxfId="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2021-04-17T11:57:53Z</dcterms:modified>
</cp:coreProperties>
</file>