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REPORTE!$A$4:$Q$101</definedName>
    <definedName name="_xlnm._FilterDatabase" localSheetId="1" hidden="1">'Sin Efectivo'!$A$18:$E$22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A66" i="1"/>
  <c r="K67" i="1"/>
  <c r="J67" i="1"/>
  <c r="I67" i="1"/>
  <c r="H67" i="1"/>
  <c r="G67" i="1"/>
  <c r="F67" i="1"/>
  <c r="K66" i="1"/>
  <c r="J66" i="1"/>
  <c r="I66" i="1"/>
  <c r="H66" i="1"/>
  <c r="G66" i="1"/>
  <c r="F66" i="1"/>
  <c r="A79" i="1"/>
  <c r="A80" i="1"/>
  <c r="F79" i="1"/>
  <c r="G79" i="1"/>
  <c r="H79" i="1"/>
  <c r="I79" i="1"/>
  <c r="J79" i="1"/>
  <c r="K79" i="1"/>
  <c r="F80" i="1"/>
  <c r="G80" i="1"/>
  <c r="H80" i="1"/>
  <c r="I80" i="1"/>
  <c r="J80" i="1"/>
  <c r="K80" i="1"/>
  <c r="A5" i="1" l="1"/>
  <c r="A6" i="1"/>
  <c r="A7" i="1"/>
  <c r="A8" i="1"/>
  <c r="A9" i="1"/>
  <c r="A1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57" i="1"/>
  <c r="A99" i="1"/>
  <c r="A15" i="1"/>
  <c r="A62" i="1"/>
  <c r="A63" i="1"/>
  <c r="A78" i="1"/>
  <c r="A16" i="1"/>
  <c r="A28" i="1"/>
  <c r="A92" i="1"/>
  <c r="A61" i="1"/>
  <c r="A56" i="1"/>
  <c r="A74" i="1"/>
  <c r="A39" i="1"/>
  <c r="A72" i="1"/>
  <c r="A36" i="1"/>
  <c r="A41" i="1"/>
  <c r="A42" i="1"/>
  <c r="A77" i="1"/>
  <c r="A75" i="1"/>
  <c r="A21" i="1"/>
  <c r="A19" i="1"/>
  <c r="F57" i="1"/>
  <c r="G57" i="1"/>
  <c r="H57" i="1"/>
  <c r="I57" i="1"/>
  <c r="J57" i="1"/>
  <c r="K57" i="1"/>
  <c r="F99" i="1"/>
  <c r="G99" i="1"/>
  <c r="H99" i="1"/>
  <c r="I99" i="1"/>
  <c r="J99" i="1"/>
  <c r="K99" i="1"/>
  <c r="F15" i="1"/>
  <c r="G15" i="1"/>
  <c r="H15" i="1"/>
  <c r="I15" i="1"/>
  <c r="J15" i="1"/>
  <c r="K15" i="1"/>
  <c r="F62" i="1"/>
  <c r="G62" i="1"/>
  <c r="H62" i="1"/>
  <c r="I62" i="1"/>
  <c r="J62" i="1"/>
  <c r="K62" i="1"/>
  <c r="F63" i="1"/>
  <c r="G63" i="1"/>
  <c r="H63" i="1"/>
  <c r="I63" i="1"/>
  <c r="J63" i="1"/>
  <c r="K63" i="1"/>
  <c r="F78" i="1"/>
  <c r="G78" i="1"/>
  <c r="H78" i="1"/>
  <c r="I78" i="1"/>
  <c r="J78" i="1"/>
  <c r="K78" i="1"/>
  <c r="F16" i="1"/>
  <c r="G16" i="1"/>
  <c r="H16" i="1"/>
  <c r="I16" i="1"/>
  <c r="J16" i="1"/>
  <c r="K16" i="1"/>
  <c r="F28" i="1"/>
  <c r="G28" i="1"/>
  <c r="H28" i="1"/>
  <c r="I28" i="1"/>
  <c r="J28" i="1"/>
  <c r="K28" i="1"/>
  <c r="F92" i="1"/>
  <c r="G92" i="1"/>
  <c r="H92" i="1"/>
  <c r="I92" i="1"/>
  <c r="J92" i="1"/>
  <c r="K92" i="1"/>
  <c r="F61" i="1"/>
  <c r="G61" i="1"/>
  <c r="H61" i="1"/>
  <c r="I61" i="1"/>
  <c r="J61" i="1"/>
  <c r="K61" i="1"/>
  <c r="F56" i="1"/>
  <c r="G56" i="1"/>
  <c r="H56" i="1"/>
  <c r="I56" i="1"/>
  <c r="J56" i="1"/>
  <c r="K56" i="1"/>
  <c r="F74" i="1"/>
  <c r="G74" i="1"/>
  <c r="H74" i="1"/>
  <c r="I74" i="1"/>
  <c r="J74" i="1"/>
  <c r="K74" i="1"/>
  <c r="F39" i="1"/>
  <c r="G39" i="1"/>
  <c r="H39" i="1"/>
  <c r="I39" i="1"/>
  <c r="J39" i="1"/>
  <c r="K39" i="1"/>
  <c r="F72" i="1"/>
  <c r="G72" i="1"/>
  <c r="H72" i="1"/>
  <c r="I72" i="1"/>
  <c r="J72" i="1"/>
  <c r="K72" i="1"/>
  <c r="F36" i="1"/>
  <c r="G36" i="1"/>
  <c r="H36" i="1"/>
  <c r="I36" i="1"/>
  <c r="J36" i="1"/>
  <c r="K36" i="1"/>
  <c r="F41" i="1"/>
  <c r="G41" i="1"/>
  <c r="H41" i="1"/>
  <c r="I41" i="1"/>
  <c r="J41" i="1"/>
  <c r="K41" i="1"/>
  <c r="F42" i="1"/>
  <c r="G42" i="1"/>
  <c r="H42" i="1"/>
  <c r="I42" i="1"/>
  <c r="J42" i="1"/>
  <c r="K42" i="1"/>
  <c r="F77" i="1"/>
  <c r="G77" i="1"/>
  <c r="H77" i="1"/>
  <c r="I77" i="1"/>
  <c r="J77" i="1"/>
  <c r="K77" i="1"/>
  <c r="F75" i="1"/>
  <c r="G75" i="1"/>
  <c r="H75" i="1"/>
  <c r="I75" i="1"/>
  <c r="J75" i="1"/>
  <c r="K75" i="1"/>
  <c r="F21" i="1"/>
  <c r="G21" i="1"/>
  <c r="H21" i="1"/>
  <c r="I21" i="1"/>
  <c r="J21" i="1"/>
  <c r="K21" i="1"/>
  <c r="F19" i="1"/>
  <c r="G19" i="1"/>
  <c r="H19" i="1"/>
  <c r="I19" i="1"/>
  <c r="J19" i="1"/>
  <c r="K19" i="1"/>
  <c r="K24" i="1" l="1"/>
  <c r="J24" i="1"/>
  <c r="I24" i="1"/>
  <c r="H24" i="1"/>
  <c r="G24" i="1"/>
  <c r="F24" i="1"/>
  <c r="A24" i="1"/>
  <c r="K55" i="1"/>
  <c r="J55" i="1"/>
  <c r="I55" i="1"/>
  <c r="H55" i="1"/>
  <c r="G55" i="1"/>
  <c r="F55" i="1"/>
  <c r="A55" i="1"/>
  <c r="K96" i="1"/>
  <c r="J96" i="1"/>
  <c r="I96" i="1"/>
  <c r="H96" i="1"/>
  <c r="G96" i="1"/>
  <c r="F96" i="1"/>
  <c r="A96" i="1"/>
  <c r="K54" i="1"/>
  <c r="J54" i="1"/>
  <c r="I54" i="1"/>
  <c r="H54" i="1"/>
  <c r="G54" i="1"/>
  <c r="F54" i="1"/>
  <c r="A54" i="1"/>
  <c r="K81" i="1"/>
  <c r="J81" i="1"/>
  <c r="I81" i="1"/>
  <c r="H81" i="1"/>
  <c r="G81" i="1"/>
  <c r="F81" i="1"/>
  <c r="A81" i="1"/>
  <c r="K60" i="1"/>
  <c r="J60" i="1"/>
  <c r="I60" i="1"/>
  <c r="H60" i="1"/>
  <c r="G60" i="1"/>
  <c r="F60" i="1"/>
  <c r="A60" i="1"/>
  <c r="K86" i="1"/>
  <c r="J86" i="1"/>
  <c r="I86" i="1"/>
  <c r="H86" i="1"/>
  <c r="G86" i="1"/>
  <c r="F86" i="1"/>
  <c r="A86" i="1"/>
  <c r="K87" i="1"/>
  <c r="J87" i="1"/>
  <c r="I87" i="1"/>
  <c r="H87" i="1"/>
  <c r="G87" i="1"/>
  <c r="F87" i="1"/>
  <c r="A87" i="1"/>
  <c r="K88" i="1"/>
  <c r="J88" i="1"/>
  <c r="I88" i="1"/>
  <c r="H88" i="1"/>
  <c r="G88" i="1"/>
  <c r="F88" i="1"/>
  <c r="A88" i="1"/>
  <c r="K50" i="1"/>
  <c r="J50" i="1"/>
  <c r="I50" i="1"/>
  <c r="H50" i="1"/>
  <c r="G50" i="1"/>
  <c r="F50" i="1"/>
  <c r="A50" i="1"/>
  <c r="K52" i="1"/>
  <c r="J52" i="1"/>
  <c r="I52" i="1"/>
  <c r="H52" i="1"/>
  <c r="G52" i="1"/>
  <c r="F52" i="1"/>
  <c r="A52" i="1"/>
  <c r="K38" i="1"/>
  <c r="J38" i="1"/>
  <c r="I38" i="1"/>
  <c r="H38" i="1"/>
  <c r="G38" i="1"/>
  <c r="F38" i="1"/>
  <c r="A38" i="1"/>
  <c r="F44" i="1" l="1"/>
  <c r="G44" i="1"/>
  <c r="H44" i="1"/>
  <c r="I44" i="1"/>
  <c r="J44" i="1"/>
  <c r="K44" i="1"/>
  <c r="A44" i="1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7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1" i="1" l="1"/>
  <c r="A89" i="1"/>
  <c r="A90" i="1"/>
  <c r="A43" i="1"/>
  <c r="A91" i="1"/>
  <c r="A48" i="1"/>
  <c r="F71" i="1"/>
  <c r="G71" i="1"/>
  <c r="H71" i="1"/>
  <c r="I71" i="1"/>
  <c r="J71" i="1"/>
  <c r="K71" i="1"/>
  <c r="F89" i="1"/>
  <c r="G89" i="1"/>
  <c r="H89" i="1"/>
  <c r="I89" i="1"/>
  <c r="J89" i="1"/>
  <c r="K89" i="1"/>
  <c r="F90" i="1"/>
  <c r="G90" i="1"/>
  <c r="H90" i="1"/>
  <c r="I90" i="1"/>
  <c r="J90" i="1"/>
  <c r="K90" i="1"/>
  <c r="F43" i="1"/>
  <c r="G43" i="1"/>
  <c r="H43" i="1"/>
  <c r="I43" i="1"/>
  <c r="J43" i="1"/>
  <c r="K43" i="1"/>
  <c r="F91" i="1"/>
  <c r="G91" i="1"/>
  <c r="H91" i="1"/>
  <c r="I91" i="1"/>
  <c r="J91" i="1"/>
  <c r="K91" i="1"/>
  <c r="F48" i="1"/>
  <c r="G48" i="1"/>
  <c r="H48" i="1"/>
  <c r="I48" i="1"/>
  <c r="J48" i="1"/>
  <c r="K48" i="1"/>
  <c r="A100" i="1" l="1"/>
  <c r="A93" i="1"/>
  <c r="A101" i="1"/>
  <c r="A25" i="1"/>
  <c r="A51" i="1"/>
  <c r="A33" i="1"/>
  <c r="A94" i="1"/>
  <c r="A12" i="1"/>
  <c r="A69" i="1"/>
  <c r="A14" i="1"/>
  <c r="A13" i="1"/>
  <c r="A73" i="1"/>
  <c r="A70" i="1"/>
  <c r="A31" i="1"/>
  <c r="A65" i="1"/>
  <c r="F100" i="1"/>
  <c r="G100" i="1"/>
  <c r="H100" i="1"/>
  <c r="I100" i="1"/>
  <c r="J100" i="1"/>
  <c r="K100" i="1"/>
  <c r="F93" i="1"/>
  <c r="G93" i="1"/>
  <c r="H93" i="1"/>
  <c r="I93" i="1"/>
  <c r="J93" i="1"/>
  <c r="K93" i="1"/>
  <c r="F101" i="1"/>
  <c r="G101" i="1"/>
  <c r="H101" i="1"/>
  <c r="I101" i="1"/>
  <c r="J101" i="1"/>
  <c r="K101" i="1"/>
  <c r="F25" i="1"/>
  <c r="G25" i="1"/>
  <c r="H25" i="1"/>
  <c r="I25" i="1"/>
  <c r="J25" i="1"/>
  <c r="K25" i="1"/>
  <c r="F51" i="1"/>
  <c r="G51" i="1"/>
  <c r="H51" i="1"/>
  <c r="I51" i="1"/>
  <c r="J51" i="1"/>
  <c r="K51" i="1"/>
  <c r="F33" i="1"/>
  <c r="G33" i="1"/>
  <c r="H33" i="1"/>
  <c r="I33" i="1"/>
  <c r="J33" i="1"/>
  <c r="K33" i="1"/>
  <c r="F94" i="1"/>
  <c r="G94" i="1"/>
  <c r="H94" i="1"/>
  <c r="I94" i="1"/>
  <c r="J94" i="1"/>
  <c r="K94" i="1"/>
  <c r="F12" i="1"/>
  <c r="G12" i="1"/>
  <c r="H12" i="1"/>
  <c r="I12" i="1"/>
  <c r="J12" i="1"/>
  <c r="K12" i="1"/>
  <c r="F69" i="1"/>
  <c r="G69" i="1"/>
  <c r="H69" i="1"/>
  <c r="I69" i="1"/>
  <c r="J69" i="1"/>
  <c r="K69" i="1"/>
  <c r="F14" i="1"/>
  <c r="G14" i="1"/>
  <c r="H14" i="1"/>
  <c r="I14" i="1"/>
  <c r="J14" i="1"/>
  <c r="K14" i="1"/>
  <c r="F13" i="1"/>
  <c r="G13" i="1"/>
  <c r="H13" i="1"/>
  <c r="I13" i="1"/>
  <c r="J13" i="1"/>
  <c r="K13" i="1"/>
  <c r="F73" i="1"/>
  <c r="G73" i="1"/>
  <c r="H73" i="1"/>
  <c r="I73" i="1"/>
  <c r="J73" i="1"/>
  <c r="K73" i="1"/>
  <c r="F70" i="1"/>
  <c r="G70" i="1"/>
  <c r="H70" i="1"/>
  <c r="I70" i="1"/>
  <c r="J70" i="1"/>
  <c r="K70" i="1"/>
  <c r="F31" i="1"/>
  <c r="G31" i="1"/>
  <c r="H31" i="1"/>
  <c r="I31" i="1"/>
  <c r="J31" i="1"/>
  <c r="K31" i="1"/>
  <c r="F65" i="1"/>
  <c r="G65" i="1"/>
  <c r="H65" i="1"/>
  <c r="I65" i="1"/>
  <c r="J65" i="1"/>
  <c r="K65" i="1"/>
  <c r="F20" i="1" l="1"/>
  <c r="G20" i="1"/>
  <c r="H20" i="1"/>
  <c r="I20" i="1"/>
  <c r="J20" i="1"/>
  <c r="K20" i="1"/>
  <c r="F27" i="1"/>
  <c r="G27" i="1"/>
  <c r="H27" i="1"/>
  <c r="I27" i="1"/>
  <c r="J27" i="1"/>
  <c r="K27" i="1"/>
  <c r="F84" i="1"/>
  <c r="G84" i="1"/>
  <c r="H84" i="1"/>
  <c r="I84" i="1"/>
  <c r="J84" i="1"/>
  <c r="K84" i="1"/>
  <c r="F76" i="1"/>
  <c r="G76" i="1"/>
  <c r="H76" i="1"/>
  <c r="I76" i="1"/>
  <c r="J76" i="1"/>
  <c r="K76" i="1"/>
  <c r="A20" i="1"/>
  <c r="A27" i="1"/>
  <c r="A84" i="1"/>
  <c r="A76" i="1"/>
  <c r="F29" i="1" l="1"/>
  <c r="G29" i="1"/>
  <c r="H29" i="1"/>
  <c r="I29" i="1"/>
  <c r="J29" i="1"/>
  <c r="K29" i="1"/>
  <c r="F83" i="1"/>
  <c r="G83" i="1"/>
  <c r="H83" i="1"/>
  <c r="I83" i="1"/>
  <c r="J83" i="1"/>
  <c r="K83" i="1"/>
  <c r="A29" i="1"/>
  <c r="A83" i="1"/>
  <c r="A45" i="1"/>
  <c r="A95" i="1"/>
  <c r="A97" i="1"/>
  <c r="A49" i="1"/>
  <c r="A58" i="1"/>
  <c r="A85" i="1"/>
  <c r="A17" i="1"/>
  <c r="A23" i="1"/>
  <c r="A26" i="1"/>
  <c r="F45" i="1"/>
  <c r="G45" i="1"/>
  <c r="H45" i="1"/>
  <c r="I45" i="1"/>
  <c r="J45" i="1"/>
  <c r="K45" i="1"/>
  <c r="F95" i="1"/>
  <c r="G95" i="1"/>
  <c r="H95" i="1"/>
  <c r="I95" i="1"/>
  <c r="J95" i="1"/>
  <c r="K95" i="1"/>
  <c r="F97" i="1"/>
  <c r="G97" i="1"/>
  <c r="H97" i="1"/>
  <c r="I97" i="1"/>
  <c r="J97" i="1"/>
  <c r="K97" i="1"/>
  <c r="F49" i="1"/>
  <c r="G49" i="1"/>
  <c r="H49" i="1"/>
  <c r="I49" i="1"/>
  <c r="J49" i="1"/>
  <c r="K49" i="1"/>
  <c r="F58" i="1"/>
  <c r="G58" i="1"/>
  <c r="H58" i="1"/>
  <c r="I58" i="1"/>
  <c r="J58" i="1"/>
  <c r="K58" i="1"/>
  <c r="F85" i="1"/>
  <c r="G85" i="1"/>
  <c r="H85" i="1"/>
  <c r="I85" i="1"/>
  <c r="J85" i="1"/>
  <c r="K85" i="1"/>
  <c r="F17" i="1"/>
  <c r="G17" i="1"/>
  <c r="H17" i="1"/>
  <c r="I17" i="1"/>
  <c r="J17" i="1"/>
  <c r="K17" i="1"/>
  <c r="F23" i="1"/>
  <c r="G23" i="1"/>
  <c r="H23" i="1"/>
  <c r="I23" i="1"/>
  <c r="J23" i="1"/>
  <c r="K23" i="1"/>
  <c r="F26" i="1"/>
  <c r="G26" i="1"/>
  <c r="H26" i="1"/>
  <c r="I26" i="1"/>
  <c r="J26" i="1"/>
  <c r="K26" i="1"/>
  <c r="A98" i="1" l="1"/>
  <c r="A59" i="1"/>
  <c r="A68" i="1"/>
  <c r="F98" i="1"/>
  <c r="G98" i="1"/>
  <c r="H98" i="1"/>
  <c r="I98" i="1"/>
  <c r="J98" i="1"/>
  <c r="K98" i="1"/>
  <c r="F59" i="1"/>
  <c r="G59" i="1"/>
  <c r="H59" i="1"/>
  <c r="I59" i="1"/>
  <c r="J59" i="1"/>
  <c r="K59" i="1"/>
  <c r="F68" i="1"/>
  <c r="G68" i="1"/>
  <c r="H68" i="1"/>
  <c r="I68" i="1"/>
  <c r="J68" i="1"/>
  <c r="K68" i="1"/>
  <c r="F18" i="1" l="1"/>
  <c r="G18" i="1"/>
  <c r="H18" i="1"/>
  <c r="I18" i="1"/>
  <c r="J18" i="1"/>
  <c r="K18" i="1"/>
  <c r="F53" i="1"/>
  <c r="G53" i="1"/>
  <c r="H53" i="1"/>
  <c r="I53" i="1"/>
  <c r="J53" i="1"/>
  <c r="K53" i="1"/>
  <c r="A18" i="1"/>
  <c r="A53" i="1"/>
  <c r="A82" i="1" l="1"/>
  <c r="F82" i="1"/>
  <c r="G82" i="1"/>
  <c r="H82" i="1"/>
  <c r="I82" i="1"/>
  <c r="J82" i="1"/>
  <c r="K82" i="1"/>
  <c r="F46" i="1"/>
  <c r="G46" i="1"/>
  <c r="H46" i="1"/>
  <c r="I46" i="1"/>
  <c r="J46" i="1"/>
  <c r="K46" i="1"/>
  <c r="A46" i="1"/>
  <c r="A47" i="1" l="1"/>
  <c r="F47" i="1"/>
  <c r="G47" i="1"/>
  <c r="H47" i="1"/>
  <c r="I47" i="1"/>
  <c r="J47" i="1"/>
  <c r="K47" i="1"/>
  <c r="F32" i="1" l="1"/>
  <c r="G32" i="1"/>
  <c r="H32" i="1"/>
  <c r="I32" i="1"/>
  <c r="J32" i="1"/>
  <c r="K32" i="1"/>
  <c r="F11" i="1"/>
  <c r="G11" i="1"/>
  <c r="H11" i="1"/>
  <c r="I11" i="1"/>
  <c r="J11" i="1"/>
  <c r="K11" i="1"/>
  <c r="A32" i="1"/>
  <c r="A11" i="1"/>
  <c r="F64" i="1"/>
  <c r="G64" i="1"/>
  <c r="H64" i="1"/>
  <c r="I64" i="1"/>
  <c r="J64" i="1"/>
  <c r="K64" i="1"/>
  <c r="A64" i="1"/>
  <c r="F35" i="1" l="1"/>
  <c r="G35" i="1"/>
  <c r="H35" i="1"/>
  <c r="I35" i="1"/>
  <c r="J35" i="1"/>
  <c r="K35" i="1"/>
  <c r="A35" i="1"/>
  <c r="F22" i="1" l="1"/>
  <c r="G22" i="1"/>
  <c r="H22" i="1"/>
  <c r="I22" i="1"/>
  <c r="J22" i="1"/>
  <c r="K22" i="1"/>
  <c r="F40" i="1"/>
  <c r="G40" i="1"/>
  <c r="H40" i="1"/>
  <c r="I40" i="1"/>
  <c r="J40" i="1"/>
  <c r="K40" i="1"/>
  <c r="F34" i="1"/>
  <c r="G34" i="1"/>
  <c r="H34" i="1"/>
  <c r="I34" i="1"/>
  <c r="J34" i="1"/>
  <c r="K34" i="1"/>
  <c r="A22" i="1"/>
  <c r="A40" i="1"/>
  <c r="A34" i="1"/>
  <c r="A30" i="1" l="1"/>
  <c r="F30" i="1"/>
  <c r="G30" i="1"/>
  <c r="H30" i="1"/>
  <c r="I30" i="1"/>
  <c r="J30" i="1"/>
  <c r="K30" i="1"/>
  <c r="K37" i="1" l="1"/>
  <c r="J37" i="1"/>
  <c r="I37" i="1"/>
  <c r="H37" i="1"/>
  <c r="G37" i="1"/>
  <c r="F37" i="1"/>
  <c r="A3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<sst xmlns="http://schemas.openxmlformats.org/spreadsheetml/2006/main" count="13669" uniqueCount="2688">
  <si>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</si>
  <si>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</si>
  <si>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</si>
  <si>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</si>
  <si>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</si>
  <si>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</si>
  <si>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</si>
  <si>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</si>
  <si>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</si>
  <si>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</si>
  <si>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</si>
  <si>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</si>
  <si>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</si>
  <si>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</si>
  <si>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</si>
  <si>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</si>
  <si>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</si>
  <si>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</si>
  <si>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</si>
  <si>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</si>
  <si>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</si>
  <si>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</si>
  <si>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</si>
  <si>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</si>
  <si>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</si>
  <si>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</si>
  <si>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</si>
  <si>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</si>
  <si>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</si>
  <si>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</si>
  <si>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</si>
  <si>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</si>
  <si>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</si>
  <si>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</si>
  <si>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</si>
  <si>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</si>
  <si>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</si>
  <si>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</si>
  <si>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</si>
  <si>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</si>
  <si>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</si>
  <si>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</si>
  <si>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</si>
  <si>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</si>
  <si>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</si>
  <si>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</si>
  <si>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</si>
  <si>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</si>
  <si>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</si>
  <si>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</si>
  <si>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</si>
  <si>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</si>
  <si>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</si>
  <si>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</si>
  <si>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</si>
  <si>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</si>
  <si>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</si>
  <si>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</si>
  <si>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</si>
  <si>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</si>
  <si>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</si>
  <si>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</si>
  <si>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</si>
  <si>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</si>
  <si>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</si>
  <si>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</si>
  <si>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</si>
  <si>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</si>
  <si>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</si>
  <si>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</si>
  <si>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</si>
  <si>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</si>
  <si>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</si>
  <si>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</si>
  <si>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</si>
  <si>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</si>
  <si>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</si>
  <si>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</si>
  <si>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</si>
  <si>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</si>
  <si>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</si>
  <si>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</si>
  <si>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</si>
  <si>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</si>
  <si>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</si>
  <si>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</si>
  <si>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</si>
  <si>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</si>
  <si>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</si>
  <si>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</si>
  <si>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</si>
  <si>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</si>
  <si>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</si>
  <si>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</si>
  <si>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</si>
  <si>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</si>
  <si>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</si>
  <si>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</si>
  <si>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</si>
  <si>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</si>
  <si>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</si>
  <si>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</si>
  <si>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</si>
  <si>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</si>
  <si>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</si>
  <si>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</si>
  <si>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</si>
  <si>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</si>
  <si>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</si>
  <si>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</si>
  <si>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</si>
  <si>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</si>
  <si>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</si>
  <si>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</si>
  <si>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</si>
  <si>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</si>
  <si>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</si>
  <si>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</si>
  <si>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</si>
  <si>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</si>
  <si>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</si>
  <si>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</si>
  <si>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</si>
  <si>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</si>
  <si>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</si>
  <si>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</si>
  <si>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</si>
  <si>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</si>
  <si>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</si>
  <si>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</si>
  <si>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</si>
  <si>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</si>
  <si>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</si>
  <si>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</si>
  <si>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</si>
  <si>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</si>
  <si>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</si>
  <si>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</si>
  <si>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</si>
  <si>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</si>
  <si>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</si>
  <si>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</si>
  <si>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</si>
  <si>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</si>
  <si>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</si>
  <si>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</si>
  <si>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</si>
  <si>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</si>
  <si>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</si>
  <si>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</si>
  <si>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</si>
  <si>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</si>
  <si>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</si>
  <si>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</si>
  <si>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</si>
  <si>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</si>
  <si>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</si>
  <si>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</si>
  <si>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</si>
  <si>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</si>
  <si>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</si>
  <si>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</si>
  <si>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</si>
  <si>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</si>
  <si>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</si>
  <si>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</si>
  <si>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</si>
  <si>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</si>
  <si>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</si>
  <si>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</si>
  <si>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</si>
  <si>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</si>
  <si>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</si>
  <si>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</si>
  <si>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</si>
  <si>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</si>
  <si>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</si>
  <si>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</si>
  <si>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</si>
  <si>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</si>
  <si>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</si>
  <si>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</si>
  <si>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</si>
  <si>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</si>
  <si>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</si>
  <si>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</si>
  <si>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</si>
  <si>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</si>
  <si>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</si>
  <si>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</si>
  <si>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</si>
  <si>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</si>
  <si>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</si>
  <si>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</si>
  <si>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</si>
  <si>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</si>
  <si>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</si>
  <si>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</si>
  <si>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</si>
  <si>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</si>
  <si>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</si>
  <si>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</si>
  <si>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</si>
  <si>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</si>
  <si>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</si>
  <si>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</si>
  <si>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</si>
  <si>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</si>
  <si>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</si>
  <si>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</si>
  <si>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</si>
  <si>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</si>
  <si>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</si>
  <si>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</si>
  <si>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</si>
  <si>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</si>
  <si>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</si>
  <si>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</si>
  <si>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</si>
  <si>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</si>
  <si>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</si>
  <si>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</si>
  <si>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</si>
  <si>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</si>
  <si>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</si>
  <si>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</si>
  <si>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</si>
  <si>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</si>
  <si>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</si>
  <si>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</si>
  <si>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</si>
  <si>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</si>
  <si>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</si>
  <si>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</si>
  <si>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</si>
  <si>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</si>
  <si>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</si>
  <si>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</si>
  <si>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</si>
  <si>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</si>
  <si>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</si>
  <si>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</si>
  <si>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</si>
  <si>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</si>
  <si>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</si>
  <si>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</si>
  <si>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</si>
  <si>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</si>
  <si>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</si>
  <si>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</si>
  <si>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</si>
  <si>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</si>
  <si>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</si>
  <si>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</si>
  <si>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</si>
  <si>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</si>
  <si>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</si>
  <si>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</si>
  <si>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</si>
  <si>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</si>
  <si>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</si>
  <si>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</si>
  <si>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</si>
  <si>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</si>
  <si>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</si>
  <si>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</si>
  <si>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</si>
  <si>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</si>
  <si>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</si>
  <si>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</si>
  <si>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</si>
  <si>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</si>
  <si>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</si>
  <si>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</si>
  <si>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</si>
  <si>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</si>
  <si>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</si>
  <si>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</si>
  <si>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</si>
  <si>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</si>
  <si>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</si>
  <si>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</si>
  <si>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</si>
  <si>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</si>
  <si>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</si>
  <si>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</si>
  <si>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</si>
  <si>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</si>
  <si>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</si>
  <si>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</si>
  <si>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</si>
  <si>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</si>
  <si>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</si>
  <si>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</si>
  <si>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</si>
  <si>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</si>
  <si>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</si>
  <si>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</si>
  <si>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</si>
  <si>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</si>
  <si>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</si>
  <si>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</si>
  <si>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</si>
  <si>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</si>
  <si>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</si>
  <si>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</si>
  <si>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</si>
  <si>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</si>
  <si>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</si>
  <si>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</si>
  <si>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</si>
  <si>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</si>
  <si>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</si>
  <si>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</si>
  <si>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</si>
  <si>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</si>
  <si>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</si>
  <si>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</si>
  <si>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</si>
  <si>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</si>
  <si>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</si>
  <si>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</si>
  <si>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</si>
  <si>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</si>
  <si>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</si>
  <si>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</si>
  <si>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</si>
  <si>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</si>
  <si>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</si>
  <si>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</si>
  <si>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</si>
  <si>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</si>
  <si>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</si>
  <si>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</si>
  <si>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</si>
  <si>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</si>
  <si>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</si>
  <si>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</si>
  <si>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</si>
  <si>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</si>
  <si>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</si>
  <si>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</si>
  <si>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</si>
  <si>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</si>
  <si>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</si>
  <si>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</si>
  <si>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</si>
  <si>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</si>
  <si>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</si>
  <si>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</si>
  <si>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</si>
  <si>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</si>
  <si>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</si>
  <si>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</si>
  <si>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</si>
  <si>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</si>
  <si>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</si>
  <si>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</si>
  <si>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</si>
  <si>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</si>
  <si>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</si>
  <si>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</si>
  <si>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</si>
  <si>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</si>
  <si>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</si>
  <si>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</si>
  <si>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</si>
  <si>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</si>
  <si>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</si>
  <si>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</si>
  <si>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</si>
  <si>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</si>
  <si>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</si>
  <si>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</si>
  <si>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</si>
  <si>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</si>
  <si>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</si>
  <si>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</si>
  <si>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</si>
  <si>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</si>
  <si>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</si>
  <si>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</si>
  <si>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</si>
  <si>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</si>
  <si>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</si>
  <si>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</si>
  <si>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</si>
  <si>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</si>
  <si>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</si>
  <si>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</si>
  <si>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</si>
  <si>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</si>
  <si>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</si>
  <si>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</si>
  <si>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</si>
  <si>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</si>
  <si>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</si>
  <si>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</si>
  <si>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</si>
  <si>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</si>
  <si>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</si>
  <si>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</si>
  <si>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</si>
  <si>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</si>
  <si>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</si>
  <si>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</si>
  <si>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</si>
  <si>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</si>
  <si>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</si>
  <si>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</si>
  <si>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</si>
  <si>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</si>
  <si>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</si>
  <si>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</si>
  <si>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</si>
  <si>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</si>
  <si>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</si>
  <si>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</si>
  <si>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</si>
  <si>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</si>
  <si>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</si>
  <si>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</si>
  <si>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</si>
  <si>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</si>
  <si>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</si>
  <si>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</si>
  <si>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</si>
  <si>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</si>
  <si>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</si>
  <si>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</si>
  <si>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</si>
  <si>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</si>
  <si>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</si>
  <si>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</si>
  <si>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</si>
  <si>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</si>
  <si>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</si>
  <si>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</si>
  <si>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</si>
  <si>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</si>
  <si>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</si>
  <si>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</si>
  <si>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</si>
  <si>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</si>
  <si>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</si>
  <si>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</si>
  <si>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</si>
  <si>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</si>
  <si>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</si>
  <si>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</si>
  <si>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</si>
  <si>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</si>
  <si>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</si>
  <si>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</si>
  <si>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</si>
  <si>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</si>
  <si>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</si>
  <si>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</si>
  <si>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</si>
  <si>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</si>
  <si>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</si>
  <si>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</si>
  <si>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</si>
  <si>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</si>
  <si>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</si>
  <si>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</si>
  <si>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</si>
  <si>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</si>
  <si>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</si>
  <si>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</si>
  <si>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</si>
  <si>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</si>
  <si>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</si>
  <si>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</si>
  <si>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</si>
  <si>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</si>
  <si>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</si>
  <si>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</si>
  <si>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</si>
  <si>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</si>
  <si>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</si>
  <si>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</si>
  <si>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</si>
  <si>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</si>
  <si>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</si>
  <si>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</si>
  <si>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</si>
  <si>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</si>
  <si>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</si>
  <si>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</si>
  <si>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</si>
  <si>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</si>
  <si>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</si>
  <si>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</si>
  <si>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</si>
  <si>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</si>
  <si>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</si>
  <si>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</si>
  <si>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</si>
  <si>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</si>
  <si>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</si>
  <si>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</si>
  <si>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</si>
  <si>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</si>
  <si>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</si>
  <si>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</si>
  <si>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</si>
  <si>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</si>
  <si>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</si>
  <si>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</si>
  <si>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</si>
  <si>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</si>
  <si>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</si>
  <si>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</si>
  <si>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</si>
  <si>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</si>
  <si>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</si>
  <si>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</si>
  <si>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</si>
  <si>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</si>
  <si>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</si>
  <si>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</si>
  <si>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</si>
  <si>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</si>
  <si>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</si>
  <si>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</si>
  <si>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</si>
  <si>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</si>
  <si>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</si>
  <si>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</si>
  <si>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</si>
  <si>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</si>
  <si>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</si>
  <si>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</si>
  <si>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</si>
  <si>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</si>
  <si>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</si>
  <si>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</si>
  <si>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</si>
  <si>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</si>
  <si>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</si>
  <si>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</si>
  <si>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</si>
  <si>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</si>
  <si>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</si>
  <si>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</si>
  <si>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</si>
  <si>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</si>
  <si>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</si>
  <si>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</si>
  <si>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</si>
  <si>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</si>
  <si>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</si>
  <si>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</si>
  <si>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</si>
  <si>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</si>
  <si>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</si>
  <si>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</si>
  <si>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</si>
  <si>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</si>
  <si>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</si>
  <si>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</si>
  <si>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</si>
  <si>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</si>
  <si>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</si>
  <si>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</si>
  <si>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</si>
  <si>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</si>
  <si>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</si>
  <si>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</si>
  <si>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</si>
  <si>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</si>
  <si>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</si>
  <si>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</si>
  <si>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</si>
  <si>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</si>
  <si>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</si>
  <si>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</si>
  <si>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</si>
  <si>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</si>
  <si>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</si>
  <si>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</si>
  <si>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</si>
  <si>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</si>
  <si>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</si>
  <si>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</si>
  <si>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</si>
  <si>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</si>
  <si>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</si>
  <si>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</si>
  <si>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</si>
  <si>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</si>
  <si>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</si>
  <si>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</si>
  <si>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</si>
  <si>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</si>
  <si>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</si>
  <si>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</si>
  <si>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</si>
  <si>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</si>
  <si>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</si>
  <si>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</si>
  <si>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</si>
  <si>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</si>
  <si>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</si>
  <si>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</si>
  <si>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</si>
  <si>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</si>
  <si>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</si>
  <si>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</si>
  <si>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</si>
  <si>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</si>
  <si>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</si>
  <si>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</si>
  <si>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</si>
  <si>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</si>
  <si>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</si>
  <si>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</si>
  <si>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</si>
  <si>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</si>
  <si>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</si>
  <si>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</si>
  <si>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</si>
  <si>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</si>
  <si>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</si>
  <si>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</si>
  <si>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</si>
  <si>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</si>
  <si>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</si>
  <si>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</si>
  <si>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</si>
  <si>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</si>
  <si>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</si>
  <si>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</si>
  <si>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</si>
  <si>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</si>
  <si>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</si>
  <si>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</si>
  <si>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</si>
  <si>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</si>
  <si>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</si>
  <si>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</si>
  <si>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</si>
  <si>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</si>
  <si>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</si>
  <si>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</si>
  <si>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</si>
  <si>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</si>
  <si>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</si>
  <si>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</si>
  <si>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</si>
  <si>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</si>
  <si>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</si>
  <si>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</si>
  <si>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</si>
  <si>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</si>
  <si>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</si>
  <si>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</si>
  <si>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</si>
  <si>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</si>
  <si>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</si>
  <si>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</si>
  <si>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</si>
  <si>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</si>
  <si>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</si>
  <si>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</si>
  <si>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</si>
  <si>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</si>
  <si>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</si>
  <si>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</si>
  <si>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</si>
  <si>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</si>
  <si>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</si>
  <si>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</si>
  <si>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</si>
  <si>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</si>
  <si>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</si>
  <si>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</si>
  <si>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</si>
  <si>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</si>
  <si>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</si>
  <si>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</si>
  <si>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</si>
  <si>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</si>
  <si>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</si>
  <si>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</si>
  <si>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</si>
  <si>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</si>
  <si>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</si>
  <si>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</si>
  <si>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</si>
  <si>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</si>
  <si>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</si>
  <si>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</si>
  <si>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</si>
  <si>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</si>
  <si>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</si>
  <si>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</si>
  <si>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</si>
  <si>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</si>
  <si>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</si>
  <si>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</si>
  <si>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</si>
  <si>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</si>
  <si>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</si>
  <si>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</si>
  <si>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</si>
  <si>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</si>
  <si>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</si>
  <si>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</si>
  <si>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</si>
  <si>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</si>
  <si>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</si>
  <si>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</si>
  <si>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</si>
  <si>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</si>
  <si>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</si>
  <si>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</si>
  <si>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</si>
  <si>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</si>
  <si>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</si>
  <si>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</si>
  <si>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</si>
  <si>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</si>
  <si>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</si>
  <si>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</si>
  <si>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</si>
  <si>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</si>
  <si>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</si>
  <si>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</si>
  <si>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</si>
  <si>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</si>
  <si>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</si>
  <si>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</si>
  <si>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</si>
  <si>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</si>
  <si>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</si>
  <si>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</si>
  <si>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</si>
  <si>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</si>
  <si>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</si>
  <si>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</si>
  <si>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</si>
  <si>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</si>
  <si>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</si>
  <si>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</si>
  <si>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</si>
  <si>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</si>
  <si>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</si>
  <si>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</si>
  <si>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</si>
  <si>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</si>
  <si>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</si>
  <si>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</si>
  <si>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</si>
  <si>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</si>
  <si>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</si>
  <si>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</si>
  <si>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</si>
  <si>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</si>
  <si>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</si>
  <si>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</si>
  <si>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</si>
  <si>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</si>
  <si>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</si>
  <si>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</si>
  <si>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</si>
  <si>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</si>
  <si>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</si>
  <si>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</si>
  <si>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</si>
  <si>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</si>
  <si>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</si>
  <si>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</si>
  <si>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</si>
  <si>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</si>
  <si>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</si>
  <si>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</si>
  <si>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</si>
  <si>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</si>
  <si>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</si>
  <si>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</si>
  <si>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</si>
  <si>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</si>
  <si>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</si>
  <si>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</si>
  <si>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</si>
  <si>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</si>
  <si>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</si>
  <si>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</si>
  <si>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</si>
  <si>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</si>
  <si>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</si>
  <si>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</si>
  <si>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</si>
  <si>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</si>
  <si>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</si>
  <si>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</si>
  <si>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</si>
  <si>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</si>
  <si>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</si>
  <si>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</si>
  <si>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</si>
  <si>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</si>
  <si>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</si>
  <si>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</si>
  <si>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</si>
  <si>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</si>
  <si>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</si>
  <si>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</si>
  <si>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</si>
  <si>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</si>
  <si>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</si>
  <si>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</si>
  <si>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</si>
  <si>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</si>
  <si>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</si>
  <si>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</si>
  <si>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</si>
  <si>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</si>
  <si>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</si>
  <si>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</si>
  <si>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</si>
  <si>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</si>
  <si>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</si>
  <si>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</si>
  <si>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</si>
  <si>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</si>
  <si>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</si>
  <si>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</si>
  <si>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</si>
  <si>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</si>
  <si>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</si>
  <si>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</si>
  <si>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</si>
  <si>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</si>
  <si>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</si>
  <si>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</si>
  <si>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</si>
  <si>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</si>
  <si>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</si>
  <si>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</si>
  <si>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</si>
  <si>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</si>
  <si>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</si>
  <si>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</si>
  <si>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</si>
  <si>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</si>
  <si>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</si>
  <si>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</si>
  <si>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</si>
  <si>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</si>
  <si>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</si>
  <si>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</si>
  <si>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</si>
  <si>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</si>
  <si>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</si>
  <si>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</si>
  <si>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</si>
  <si>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</si>
  <si>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</si>
  <si>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</si>
  <si>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</si>
  <si>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</si>
  <si>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</si>
  <si>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</si>
  <si>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</si>
  <si>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</si>
  <si>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</si>
  <si>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</si>
  <si>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</si>
  <si>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</si>
  <si>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</si>
  <si>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</si>
  <si>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</si>
  <si>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</si>
  <si>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</si>
  <si>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</si>
  <si>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</si>
  <si>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</si>
  <si>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</si>
  <si>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</si>
  <si>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</si>
  <si>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</si>
  <si>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</si>
  <si>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</si>
  <si>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</si>
  <si>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</si>
  <si>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</si>
  <si>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</si>
  <si>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</si>
  <si>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</si>
  <si>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</si>
  <si>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</si>
  <si>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</si>
  <si>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</si>
  <si>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</si>
  <si>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</si>
  <si>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</si>
  <si>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</si>
  <si>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</si>
  <si>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</si>
  <si>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</si>
  <si>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</si>
  <si>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</si>
  <si>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</si>
  <si>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</si>
  <si>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</si>
  <si>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</si>
  <si>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</si>
  <si>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</si>
  <si>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</si>
  <si>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</si>
  <si>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</si>
  <si>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</si>
  <si>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</si>
  <si>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</si>
  <si>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</si>
  <si>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</si>
  <si>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</si>
  <si>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</si>
  <si>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</si>
  <si>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</si>
  <si>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</si>
  <si>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</si>
  <si>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</si>
  <si>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</si>
  <si>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</si>
  <si>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</si>
  <si>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</si>
  <si>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</si>
  <si>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</si>
  <si>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</si>
  <si>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</si>
  <si>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</si>
  <si>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</si>
  <si>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</si>
  <si>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</si>
  <si>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</si>
  <si>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</si>
  <si>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</si>
  <si>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</si>
  <si>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</si>
  <si>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</si>
  <si>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</si>
  <si>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</si>
  <si>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</si>
  <si>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</si>
  <si>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</si>
  <si>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</si>
  <si>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</si>
  <si>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</si>
  <si>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</si>
  <si>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</si>
  <si>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</si>
  <si>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</si>
  <si>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</si>
  <si>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</si>
  <si>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</si>
  <si>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</si>
  <si>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</si>
  <si>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</si>
  <si>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</si>
  <si>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</si>
  <si>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</si>
  <si>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</si>
  <si>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</si>
  <si>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</si>
  <si>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</si>
  <si>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</si>
  <si>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</si>
  <si>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</si>
  <si>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</si>
  <si>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</si>
  <si>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</si>
  <si>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</si>
  <si>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</si>
  <si>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</si>
  <si>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</si>
  <si>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</si>
  <si>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</si>
  <si>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</si>
  <si>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</si>
  <si>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</si>
  <si>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</si>
  <si>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</si>
  <si>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</si>
  <si>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</si>
  <si>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</si>
  <si>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</si>
  <si>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</si>
  <si>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</si>
  <si>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</si>
  <si>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</si>
  <si>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</si>
  <si>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</si>
  <si>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</si>
  <si>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</si>
  <si>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</si>
  <si>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</si>
  <si>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</si>
  <si>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</si>
  <si>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</si>
  <si>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</si>
  <si>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</si>
  <si>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</si>
  <si>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</si>
  <si>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</si>
  <si>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</si>
  <si>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</si>
  <si>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</si>
  <si>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</si>
  <si>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</si>
  <si>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</si>
  <si>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</si>
  <si>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</si>
  <si>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</si>
  <si>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</si>
  <si>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</si>
  <si>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</si>
  <si>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</si>
  <si>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</si>
  <si>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</si>
  <si>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</si>
  <si>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</si>
  <si>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</si>
  <si>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</si>
  <si>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</si>
  <si>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</si>
  <si>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</si>
  <si>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</si>
  <si>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</si>
  <si>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</si>
  <si>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</si>
  <si>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</si>
  <si>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</si>
  <si>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</si>
  <si>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</si>
  <si>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</si>
  <si>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</si>
  <si>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</si>
  <si>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</si>
  <si>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</si>
  <si>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</si>
  <si>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</si>
  <si>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</si>
  <si>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</si>
  <si>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</si>
  <si>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</si>
  <si>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</si>
  <si>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</si>
  <si>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</si>
  <si>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</si>
  <si>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</si>
  <si>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</si>
  <si>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</si>
  <si>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</si>
  <si>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</si>
  <si>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</si>
  <si>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</si>
  <si>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</si>
  <si>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</si>
  <si>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</si>
  <si>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</si>
  <si>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</si>
  <si>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</si>
  <si>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</si>
  <si>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</si>
  <si>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</si>
  <si>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</si>
  <si>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</si>
  <si>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</si>
  <si>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</si>
  <si>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</si>
  <si>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</si>
  <si>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</si>
  <si>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</si>
  <si>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</si>
  <si>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</si>
  <si>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</si>
  <si>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</si>
  <si>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</si>
  <si>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</si>
  <si>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</si>
  <si>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</si>
  <si>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</si>
  <si>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</si>
  <si>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</si>
  <si>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</si>
  <si>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</si>
  <si>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</si>
  <si>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</si>
  <si>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</si>
  <si>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</si>
  <si>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</si>
  <si>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</si>
  <si>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</si>
  <si>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</si>
  <si>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</si>
  <si>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</si>
  <si>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</si>
  <si>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</si>
  <si>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</si>
  <si>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</si>
  <si>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</si>
  <si>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</si>
  <si>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</si>
  <si>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</si>
  <si>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</si>
  <si>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</si>
  <si>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</si>
  <si>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</si>
  <si>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</si>
  <si>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</si>
  <si>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</si>
  <si>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</si>
  <si>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</si>
  <si>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</si>
  <si>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</si>
  <si>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</si>
  <si>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</si>
  <si>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</si>
  <si>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</si>
  <si>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</si>
  <si>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</si>
  <si>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</si>
  <si>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</si>
  <si>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</si>
  <si>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</si>
  <si>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</si>
  <si>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</si>
  <si>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</si>
  <si>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</si>
  <si>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</si>
  <si>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</si>
  <si>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</si>
  <si>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</si>
  <si>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</si>
  <si>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</si>
  <si>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</si>
  <si>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</si>
  <si>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</si>
  <si>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</si>
  <si>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</si>
  <si>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</si>
  <si>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</si>
  <si>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</si>
  <si>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</si>
  <si>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</si>
  <si>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</si>
  <si>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</si>
  <si>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</si>
  <si>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</si>
  <si>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</si>
  <si>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</si>
  <si>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</si>
  <si>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</si>
  <si>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</si>
  <si>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</si>
  <si>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</si>
  <si>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</si>
  <si>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</si>
  <si>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</si>
  <si>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</si>
  <si>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</si>
  <si>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</si>
  <si>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</si>
  <si>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</si>
  <si>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</si>
  <si>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</si>
  <si>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</si>
  <si>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</si>
  <si>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</si>
  <si>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</si>
  <si>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</si>
  <si>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</si>
  <si>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</si>
  <si>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</si>
  <si>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</si>
  <si>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</si>
  <si>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</si>
  <si>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</si>
  <si>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</si>
  <si>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</si>
  <si>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</si>
  <si>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</si>
  <si>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</si>
  <si>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</si>
  <si>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</si>
  <si>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</si>
  <si>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</si>
  <si>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</si>
  <si>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</si>
  <si>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</si>
  <si>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</si>
  <si>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</si>
  <si>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</si>
  <si>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</si>
  <si>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</si>
  <si>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</si>
  <si>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</si>
  <si>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</si>
  <si>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</si>
  <si>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</si>
  <si>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</si>
  <si>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</si>
  <si>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</si>
  <si>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</si>
  <si>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</si>
  <si>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</si>
  <si>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</si>
  <si>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</si>
  <si>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</si>
  <si>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</si>
  <si>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</si>
  <si>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</si>
  <si>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</si>
  <si>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</si>
  <si>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</si>
  <si>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</si>
  <si>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</si>
  <si>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</si>
  <si>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</si>
  <si>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</si>
  <si>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</si>
  <si>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</si>
  <si>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</si>
  <si>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</si>
  <si>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</si>
  <si>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</si>
  <si>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</si>
  <si>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</si>
  <si>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</si>
  <si>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</si>
  <si>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</si>
  <si>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</si>
  <si>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</si>
  <si>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</si>
  <si>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</si>
  <si>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</si>
  <si>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</si>
  <si>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</si>
  <si>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</si>
  <si>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</si>
  <si>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</si>
  <si>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</si>
  <si>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</si>
  <si>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</si>
  <si>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</si>
  <si>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</si>
  <si>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</si>
  <si>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</si>
  <si>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</si>
  <si>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</si>
  <si>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</si>
  <si>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</si>
  <si>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</si>
  <si>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</si>
  <si>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</si>
  <si>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</si>
  <si>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</si>
  <si>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</si>
  <si>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</si>
  <si>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</si>
  <si>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</si>
  <si>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</si>
  <si>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</si>
  <si>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</si>
  <si>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</si>
  <si>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</si>
  <si>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</si>
  <si>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</si>
  <si>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</si>
  <si>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</si>
  <si>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</si>
  <si>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</si>
  <si>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</si>
  <si>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</si>
  <si>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</si>
  <si>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</si>
  <si>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</si>
  <si>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</si>
  <si>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</si>
  <si>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</si>
  <si>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</si>
  <si>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</si>
  <si>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</si>
  <si>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</si>
  <si>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</si>
  <si>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</si>
  <si>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</si>
  <si>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</si>
  <si>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</si>
  <si>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</si>
  <si>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</si>
  <si>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</si>
  <si>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</si>
  <si>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</si>
  <si>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</si>
  <si>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</si>
  <si>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</si>
  <si>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</si>
  <si>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</si>
  <si>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</si>
  <si>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</si>
  <si>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</si>
  <si>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</si>
  <si>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</si>
  <si>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</si>
  <si>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</si>
  <si>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</si>
  <si>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</si>
  <si>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</si>
  <si>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</si>
  <si>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</si>
  <si>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</si>
  <si>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</si>
  <si>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</si>
  <si>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</si>
  <si>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</si>
  <si>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</si>
  <si>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</si>
  <si>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</si>
  <si>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</si>
  <si>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</si>
  <si>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</si>
  <si>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</si>
  <si>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</si>
  <si>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</si>
  <si>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</si>
  <si>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</si>
  <si>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</si>
  <si>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</si>
  <si>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</si>
  <si>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</si>
  <si>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</si>
  <si>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</si>
  <si>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</si>
  <si>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</si>
  <si>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</si>
  <si>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</si>
  <si>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</si>
  <si>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</si>
  <si>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</si>
  <si>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</si>
  <si>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</si>
  <si>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</si>
  <si>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</si>
  <si>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</si>
  <si>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</si>
  <si>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</si>
  <si>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</si>
  <si>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</si>
  <si>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</si>
  <si>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</si>
  <si>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</si>
  <si>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</si>
  <si>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</si>
  <si>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</si>
  <si>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</si>
  <si>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</si>
  <si>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</si>
  <si>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</si>
  <si>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</si>
  <si>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</si>
  <si>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</si>
  <si>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</si>
  <si>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</si>
  <si>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</si>
  <si>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</si>
  <si>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</si>
  <si>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</si>
  <si>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</si>
  <si>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</si>
  <si>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</si>
  <si>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</si>
  <si>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</si>
  <si>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</si>
  <si>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</si>
  <si>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</si>
  <si>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</si>
  <si>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</si>
  <si>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</si>
  <si>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</si>
  <si>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</si>
  <si>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</si>
  <si>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</si>
  <si>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</si>
  <si>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</si>
  <si>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</si>
  <si>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</si>
  <si>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</si>
  <si>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</si>
  <si>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</si>
  <si>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</si>
  <si>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</si>
  <si>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</si>
  <si>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</si>
  <si>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</si>
  <si>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</si>
  <si>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</si>
  <si>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</si>
  <si>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</si>
  <si>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</si>
  <si>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</si>
  <si>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</si>
  <si>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</si>
  <si>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</si>
  <si>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</si>
  <si>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</si>
  <si>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</si>
  <si>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</si>
  <si>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</si>
  <si>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</si>
  <si>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</si>
  <si>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</si>
  <si>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</si>
  <si>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</si>
  <si>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</si>
  <si>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</si>
  <si>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</si>
  <si>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</si>
  <si>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</si>
  <si>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</si>
  <si>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</si>
  <si>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</si>
  <si>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</si>
  <si>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</si>
  <si>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</si>
  <si>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</si>
  <si>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</si>
  <si>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</si>
  <si>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</si>
  <si>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</si>
  <si>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</si>
  <si>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</si>
  <si>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</si>
  <si>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</si>
  <si>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</si>
  <si>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</si>
  <si>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</si>
  <si>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</si>
  <si>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</si>
  <si>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</si>
  <si>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</si>
  <si>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</si>
  <si>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</si>
  <si>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</si>
  <si>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</si>
  <si>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</si>
  <si>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</si>
  <si>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</si>
  <si>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</si>
  <si>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</si>
  <si>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</si>
  <si>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</si>
  <si>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</si>
  <si>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</si>
  <si>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</si>
  <si>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</si>
  <si>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</si>
  <si>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</si>
  <si>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</si>
  <si>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</si>
  <si>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</si>
  <si>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</si>
  <si>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</si>
  <si>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</si>
  <si>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</si>
  <si>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</si>
  <si>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</si>
  <si>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</si>
  <si>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</si>
  <si>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</si>
  <si>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</si>
  <si>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</si>
  <si>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</si>
  <si>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</si>
  <si>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</si>
  <si>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</si>
  <si>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</si>
  <si>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</si>
  <si>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</si>
  <si>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</si>
  <si>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</si>
  <si>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</si>
  <si>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</si>
  <si>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</si>
  <si>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</si>
  <si>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</si>
  <si>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</si>
  <si>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</si>
  <si>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</si>
  <si>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</si>
  <si>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</si>
  <si>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</si>
  <si>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</si>
  <si>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</si>
  <si>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</si>
  <si>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</si>
  <si>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</si>
  <si>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</si>
  <si>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</si>
  <si>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</si>
  <si>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</si>
  <si>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</si>
  <si>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</si>
  <si>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</si>
  <si>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</si>
  <si>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</si>
  <si>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</si>
  <si>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</si>
  <si>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</si>
  <si>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</si>
  <si>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</si>
  <si>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</si>
  <si>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</si>
  <si>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</si>
  <si>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</si>
  <si>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</si>
  <si>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</si>
  <si>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</si>
  <si>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</si>
  <si>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</si>
  <si>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</si>
  <si>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</si>
  <si>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</si>
  <si>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</si>
  <si>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</si>
  <si>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</si>
  <si>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</si>
  <si>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</si>
  <si>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</si>
  <si>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</si>
  <si>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</si>
  <si>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</si>
  <si>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</si>
  <si>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</si>
  <si>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</si>
  <si>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</si>
  <si>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</si>
  <si>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</si>
  <si>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</si>
  <si>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</si>
  <si>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</si>
  <si>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</si>
  <si>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</si>
  <si>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</si>
  <si>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</si>
  <si>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</si>
  <si>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</si>
  <si>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</si>
  <si>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</si>
  <si>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</si>
  <si>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</si>
  <si>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</si>
  <si>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</si>
  <si>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</si>
  <si>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</si>
  <si>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</si>
  <si>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</si>
  <si>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</si>
  <si>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</si>
  <si>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</si>
  <si>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</si>
  <si>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</si>
  <si>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</si>
  <si>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</si>
  <si>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</si>
  <si>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</si>
  <si>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</si>
  <si>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</si>
  <si>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</si>
  <si>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</si>
  <si>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</si>
  <si>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</si>
  <si>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</si>
  <si>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</si>
  <si>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</si>
  <si>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</si>
  <si>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</si>
  <si>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</si>
  <si>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</si>
  <si>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</si>
  <si>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</si>
  <si>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</si>
  <si>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</si>
  <si>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</si>
  <si>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</si>
  <si>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</si>
  <si>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</si>
  <si>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</si>
  <si>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</si>
  <si>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</si>
  <si>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</si>
  <si>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</si>
  <si>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</si>
  <si>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</si>
  <si>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</si>
  <si>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</si>
  <si>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</si>
  <si>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</si>
  <si>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</si>
  <si>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</si>
  <si>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</si>
  <si>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</si>
  <si>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</si>
  <si>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</si>
  <si>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</si>
  <si>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</si>
  <si>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</si>
  <si>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</si>
  <si>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</si>
  <si>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</si>
  <si>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</si>
  <si>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</si>
  <si>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</si>
  <si>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</si>
  <si>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</si>
  <si>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</si>
  <si>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</si>
  <si>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</si>
  <si>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</si>
  <si>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</si>
  <si>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</si>
  <si>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</si>
  <si>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</si>
  <si>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</si>
  <si>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</si>
  <si>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</si>
  <si>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</si>
  <si>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</si>
  <si>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</si>
  <si>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</si>
  <si>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</si>
  <si>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</si>
  <si>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</si>
  <si>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</si>
  <si>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</si>
  <si>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</si>
  <si>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</si>
  <si>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</si>
  <si>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</si>
  <si>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</si>
  <si>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</si>
  <si>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</si>
  <si>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</si>
  <si>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</si>
  <si>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</si>
  <si>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</si>
  <si>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</si>
  <si>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</si>
  <si>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</si>
  <si>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</si>
  <si>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</si>
  <si>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</si>
  <si>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</si>
  <si>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</si>
  <si>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</si>
  <si>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</si>
  <si>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</si>
  <si>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</si>
  <si>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</si>
  <si>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</si>
  <si>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</si>
  <si>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</si>
  <si>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</si>
  <si>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</si>
  <si>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</si>
  <si>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</si>
  <si>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</si>
  <si>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</si>
  <si>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</si>
  <si>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</si>
  <si>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</si>
  <si>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</si>
  <si>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</si>
  <si>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</si>
  <si>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</si>
  <si>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</si>
  <si>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</si>
  <si>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</si>
  <si>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</si>
  <si>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</si>
  <si>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</si>
  <si>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</si>
  <si>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</si>
  <si>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</si>
  <si>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</si>
  <si>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</si>
  <si>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</si>
  <si>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</si>
  <si>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</si>
  <si>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</si>
  <si>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</si>
  <si>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</si>
  <si>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</si>
  <si>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</si>
  <si>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</si>
  <si>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</si>
  <si>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</si>
  <si>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</si>
  <si>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</si>
  <si>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</si>
  <si>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</si>
  <si>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</si>
  <si>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</si>
  <si>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</si>
  <si>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</si>
  <si>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</si>
  <si>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</si>
  <si>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</si>
  <si>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</si>
  <si>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</si>
  <si>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</si>
  <si>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</si>
  <si>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</si>
  <si>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</si>
  <si>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</si>
  <si>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</si>
  <si>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</si>
  <si>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</si>
  <si>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</si>
  <si>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</si>
  <si>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</si>
  <si>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</si>
  <si>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</si>
  <si>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</si>
  <si>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</si>
  <si>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</si>
  <si>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</si>
  <si>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</si>
  <si>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</si>
  <si>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</si>
  <si>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</si>
  <si>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</si>
  <si>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</si>
  <si>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</si>
  <si>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</si>
  <si>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</si>
  <si>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</si>
  <si>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</si>
  <si>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</si>
  <si>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</si>
  <si>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</si>
  <si>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</si>
  <si>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</si>
  <si>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</si>
  <si>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</si>
  <si>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</si>
  <si>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</si>
  <si>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</si>
  <si>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</si>
  <si>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</si>
  <si>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</si>
  <si>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</si>
  <si>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</si>
  <si>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</si>
  <si>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</si>
  <si>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</si>
  <si>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</si>
  <si>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</si>
  <si>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</si>
  <si>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</si>
  <si>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</si>
  <si>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</si>
  <si>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</si>
  <si>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</si>
  <si>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</si>
  <si>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</si>
  <si>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</si>
  <si>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</si>
  <si>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</si>
  <si>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</si>
  <si>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</si>
  <si>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</si>
  <si>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</si>
  <si>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</si>
  <si>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</si>
  <si>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</si>
  <si>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</si>
  <si>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</si>
  <si>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</si>
  <si>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</si>
  <si>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</si>
  <si>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</si>
  <si>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</si>
  <si>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</si>
  <si>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</si>
  <si>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</si>
  <si>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</si>
  <si>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</si>
  <si>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</si>
  <si>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</si>
  <si>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</si>
  <si>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</si>
  <si>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</si>
  <si>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</si>
  <si>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</si>
  <si>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</si>
  <si>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</si>
  <si>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</si>
  <si>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</si>
  <si>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</si>
  <si>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</si>
  <si>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</si>
  <si>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</si>
  <si>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</si>
  <si>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</si>
  <si>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</si>
  <si>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</si>
  <si>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</si>
  <si>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</si>
  <si>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</si>
  <si>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</si>
  <si>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</si>
  <si>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</si>
  <si>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</si>
  <si>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</si>
  <si>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</si>
  <si>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</si>
  <si>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</si>
  <si>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</si>
  <si>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</si>
  <si>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</si>
  <si>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</si>
  <si>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</si>
  <si>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</si>
  <si>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</si>
  <si>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</si>
  <si>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</si>
  <si>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</si>
  <si>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</si>
  <si>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</si>
  <si>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</si>
  <si>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</si>
  <si>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</si>
  <si>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</si>
  <si>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</si>
  <si>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</si>
  <si>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</si>
  <si>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</si>
  <si>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</si>
  <si>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</si>
  <si>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</si>
  <si>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</si>
  <si>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</si>
  <si>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</si>
  <si>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</si>
  <si>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</si>
  <si>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</si>
  <si>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</si>
  <si>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</si>
  <si>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</si>
  <si>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</si>
  <si>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</si>
  <si>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</si>
  <si>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</si>
  <si>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</si>
  <si>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</si>
  <si>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</si>
  <si>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</si>
  <si>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</si>
  <si>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</si>
  <si>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</si>
  <si>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</si>
  <si>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</si>
  <si>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</si>
  <si>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</si>
  <si>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</si>
  <si>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</si>
  <si>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</si>
  <si>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</si>
  <si>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</si>
  <si>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</si>
  <si>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</si>
  <si>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</si>
  <si>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</si>
  <si>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</si>
  <si>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</si>
  <si>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</si>
  <si>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</si>
  <si>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</si>
  <si>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</si>
  <si>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</si>
  <si>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</si>
  <si>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</si>
  <si>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</si>
  <si>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</si>
  <si>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</si>
  <si>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</si>
  <si>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</si>
  <si>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</si>
  <si>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</si>
  <si>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</si>
  <si>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</si>
  <si>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</si>
  <si>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</si>
  <si>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</si>
  <si>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</si>
  <si>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</si>
  <si>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</si>
  <si>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</si>
  <si>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</si>
  <si>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</si>
  <si>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</si>
  <si>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</si>
  <si>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</si>
  <si>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</si>
  <si>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</si>
  <si>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</si>
  <si>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</si>
  <si>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</si>
  <si>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</si>
  <si>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</si>
  <si>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</si>
  <si>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</si>
  <si>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</si>
  <si>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</si>
  <si>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</si>
  <si>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</si>
  <si>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</si>
  <si>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</si>
  <si>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</si>
  <si>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</si>
  <si>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</si>
  <si>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</si>
  <si>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</si>
  <si>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</si>
  <si>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</si>
  <si>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</si>
  <si>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</si>
  <si>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</si>
  <si>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</si>
  <si>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</si>
  <si>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</si>
  <si>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</si>
  <si>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</si>
  <si>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</si>
  <si>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</si>
  <si>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</si>
  <si>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</si>
  <si>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</si>
  <si>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</si>
  <si>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</si>
  <si>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</si>
  <si>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</si>
  <si>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</si>
  <si>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</si>
  <si>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</si>
  <si>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</si>
  <si>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</si>
  <si>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</si>
  <si>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</si>
  <si>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</si>
  <si>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</si>
  <si>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</si>
  <si>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</si>
  <si>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</si>
  <si>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</si>
  <si>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</si>
  <si>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</si>
  <si>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</si>
  <si>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</si>
  <si>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</si>
  <si>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</si>
  <si>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</si>
  <si>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</si>
  <si>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</si>
  <si>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</si>
  <si>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</si>
  <si>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</si>
  <si>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</si>
  <si>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</si>
  <si>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</si>
  <si>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</si>
  <si>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</si>
  <si>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</si>
  <si>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</si>
  <si>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</si>
  <si>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</si>
  <si>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</si>
  <si>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</si>
  <si>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</si>
  <si>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</si>
  <si>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</si>
  <si>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</si>
  <si>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</si>
  <si>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</si>
  <si>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</si>
  <si>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</si>
  <si>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</si>
  <si>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</si>
  <si>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</si>
  <si>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</si>
  <si>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</si>
  <si>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</si>
  <si>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</si>
  <si>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</si>
  <si>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</si>
  <si>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</si>
  <si>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</si>
  <si>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</si>
  <si>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</si>
  <si>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</si>
  <si>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</si>
  <si>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</si>
  <si>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</si>
  <si>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</si>
  <si>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</si>
  <si>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</si>
  <si>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</si>
  <si>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</si>
  <si>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</si>
  <si>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</si>
  <si>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</si>
  <si>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</si>
  <si>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</si>
  <si>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</si>
  <si>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</si>
  <si>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</si>
  <si>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</si>
  <si>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</si>
  <si>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</si>
  <si>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</si>
  <si>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</si>
  <si>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</si>
  <si>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</si>
  <si>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</si>
  <si>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</si>
  <si>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</si>
  <si>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</si>
  <si>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</si>
  <si>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</si>
  <si>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</si>
  <si>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</si>
  <si>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</si>
  <si>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</si>
  <si>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</si>
  <si>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</si>
  <si>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</si>
  <si>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</si>
  <si>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</si>
  <si>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</si>
  <si>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</si>
  <si>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</si>
  <si>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</si>
  <si>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</si>
  <si>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</si>
  <si>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</si>
  <si>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</si>
  <si>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</si>
  <si>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</si>
  <si>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</si>
  <si>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</si>
  <si>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</si>
  <si>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</si>
  <si>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</si>
  <si>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</si>
  <si>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</si>
  <si>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</si>
  <si>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</si>
  <si>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</si>
  <si>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</si>
  <si>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</si>
  <si>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</si>
  <si>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</si>
  <si>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</si>
  <si>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</si>
  <si>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</si>
  <si>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</si>
  <si>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</si>
  <si>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</si>
  <si>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</si>
  <si>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</si>
  <si>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</si>
  <si>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</si>
  <si>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</si>
  <si>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</si>
  <si>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</si>
  <si>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</si>
  <si>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</si>
  <si>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</si>
  <si>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</si>
  <si>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</si>
  <si>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</si>
  <si>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</si>
  <si>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</si>
  <si>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</si>
  <si>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</si>
  <si>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</si>
  <si>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</si>
  <si>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</si>
  <si>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</si>
  <si>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</si>
  <si>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</si>
  <si>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</si>
  <si>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</si>
  <si>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</si>
  <si>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</si>
  <si>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</si>
  <si>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</si>
  <si>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</si>
  <si>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</si>
  <si>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</si>
  <si>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</si>
  <si>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</si>
  <si>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</si>
  <si>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</si>
  <si>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</si>
  <si>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</si>
  <si>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</si>
  <si>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</si>
  <si>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</si>
  <si>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</si>
  <si>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</si>
  <si>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</si>
  <si>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</si>
  <si>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</si>
  <si>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</si>
  <si>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</si>
  <si>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</si>
  <si>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</si>
  <si>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</si>
  <si>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</si>
  <si>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</si>
  <si>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</si>
  <si>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</si>
  <si>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</si>
  <si>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</si>
  <si>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</si>
  <si>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</si>
  <si>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</si>
  <si>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</si>
  <si>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</si>
  <si>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</si>
  <si>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</si>
  <si>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</si>
  <si>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</si>
  <si>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</si>
  <si>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</si>
  <si>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</si>
  <si>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</si>
  <si>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</si>
  <si>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</si>
  <si>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</si>
  <si>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</si>
  <si>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</si>
  <si>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</si>
  <si>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</si>
  <si>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</si>
  <si>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</si>
  <si>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</si>
  <si>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</si>
  <si>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</si>
  <si>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</si>
  <si>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</si>
  <si>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</si>
  <si>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</si>
  <si>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</si>
  <si>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</si>
  <si>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</si>
  <si>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</si>
  <si>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</si>
  <si>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</si>
  <si>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</si>
  <si>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</si>
  <si>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</si>
  <si>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</si>
  <si>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</si>
  <si>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</si>
  <si>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</si>
  <si>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</si>
  <si>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</si>
  <si>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</si>
  <si>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</si>
  <si>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</si>
  <si>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</si>
  <si>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</si>
  <si>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</si>
  <si>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</si>
  <si>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</si>
  <si>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</si>
  <si>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</si>
  <si>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</si>
  <si>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</si>
  <si>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</si>
  <si>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</si>
  <si>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</si>
  <si>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</si>
  <si>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</si>
  <si>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</si>
  <si>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</si>
  <si>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</si>
  <si>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</si>
  <si>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</si>
  <si>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</si>
  <si>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</si>
  <si>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</si>
  <si>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</si>
  <si>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</si>
  <si>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</si>
  <si>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</si>
  <si>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</si>
  <si>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</si>
  <si>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</si>
  <si>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</si>
  <si>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</si>
  <si>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</si>
  <si>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</si>
  <si>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</si>
  <si>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</si>
  <si>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</si>
  <si>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</si>
  <si>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</si>
  <si>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</si>
  <si>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</si>
  <si>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</si>
  <si>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</si>
  <si>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</si>
  <si>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</si>
  <si>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</si>
  <si>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</si>
  <si>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</si>
  <si>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</si>
  <si>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</si>
  <si>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</si>
  <si>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</si>
  <si>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</si>
  <si>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</si>
  <si>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</si>
  <si>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</si>
  <si>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</si>
  <si>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</si>
  <si>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</si>
  <si>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</si>
  <si>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</si>
  <si>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</si>
  <si>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</si>
  <si>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</si>
  <si>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</si>
  <si>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</si>
  <si>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</si>
  <si>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</si>
  <si>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</si>
  <si>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</si>
  <si>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</si>
  <si>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</si>
  <si>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</si>
  <si>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</si>
  <si>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</si>
  <si>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</si>
  <si>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</si>
  <si>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</si>
  <si>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</si>
  <si>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</si>
  <si>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</si>
  <si>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</si>
  <si>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</si>
  <si>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</si>
  <si>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</si>
  <si>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</si>
  <si>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</si>
  <si>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</si>
  <si>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</si>
  <si>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</si>
  <si>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</si>
  <si>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</si>
  <si>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</si>
  <si>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</si>
  <si>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</si>
  <si>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</si>
  <si>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</si>
  <si>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</si>
  <si>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</si>
  <si>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</si>
  <si>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</si>
  <si>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</si>
  <si>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</si>
  <si>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</si>
  <si>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</si>
  <si>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</si>
  <si>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</si>
  <si>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</si>
  <si>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</si>
  <si>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</si>
  <si>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</si>
  <si>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</si>
  <si>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</si>
  <si>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</si>
  <si>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</si>
  <si>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</si>
  <si>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</si>
  <si>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</si>
  <si>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</si>
  <si>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</si>
  <si>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</si>
  <si>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</si>
  <si>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</si>
  <si>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</si>
  <si>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</si>
  <si>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</si>
  <si>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</si>
  <si>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</si>
  <si>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</si>
  <si>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</si>
  <si>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</si>
  <si>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</si>
  <si>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</si>
  <si>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</si>
  <si>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</si>
  <si>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</si>
  <si>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</si>
  <si>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</si>
  <si>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</si>
  <si>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</si>
  <si>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</si>
  <si>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</si>
  <si>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</si>
  <si>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</si>
  <si>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</si>
  <si>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</si>
  <si>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</si>
  <si>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</si>
  <si>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</si>
  <si>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</si>
  <si>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</si>
  <si>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</si>
  <si>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</si>
  <si>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</si>
  <si>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</si>
  <si>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</si>
  <si>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</si>
  <si>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</si>
  <si>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</si>
  <si>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</si>
  <si>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</si>
  <si>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</si>
  <si>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</si>
  <si>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</si>
  <si>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</si>
  <si>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</si>
  <si>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</si>
  <si>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</si>
  <si>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</si>
  <si>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</si>
  <si>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</si>
  <si>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</si>
  <si>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</si>
  <si>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</si>
  <si>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</si>
  <si>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</si>
  <si>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</si>
  <si>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</si>
  <si>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</si>
  <si>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</si>
  <si>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</si>
  <si>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</si>
  <si>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</si>
  <si>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</si>
  <si>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</si>
  <si>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</si>
  <si>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</si>
  <si>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</si>
  <si>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</si>
  <si>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</si>
  <si>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</si>
  <si>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</si>
  <si>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</si>
  <si>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</si>
  <si>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</si>
  <si>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</si>
  <si>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</si>
  <si>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</si>
  <si>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</si>
  <si>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</si>
  <si>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</si>
  <si>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</si>
  <si>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</si>
  <si>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</si>
  <si>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</si>
  <si>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</si>
  <si>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</si>
  <si>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</si>
  <si>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</si>
  <si>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</si>
  <si>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</si>
  <si>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</si>
  <si>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</si>
  <si>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</si>
  <si>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</si>
  <si>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</si>
  <si>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</si>
  <si>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</si>
  <si>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</si>
  <si>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</si>
  <si>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</si>
  <si>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</si>
  <si>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</si>
  <si>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</si>
  <si>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</si>
  <si>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</si>
  <si>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</si>
  <si>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</si>
  <si>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</si>
  <si>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</si>
  <si>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</si>
  <si>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</si>
  <si>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</si>
  <si>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</si>
  <si>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</si>
  <si>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</si>
  <si>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</si>
  <si>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</si>
  <si>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</si>
  <si>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</si>
  <si>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</si>
  <si>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</si>
  <si>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</si>
  <si>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</si>
  <si>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</si>
  <si>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</si>
  <si>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</si>
  <si>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</si>
  <si>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</si>
  <si>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</si>
  <si>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</si>
  <si>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</si>
  <si>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</si>
  <si>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</si>
  <si>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</si>
  <si>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</si>
  <si>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</si>
  <si>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</si>
  <si>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</si>
  <si>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</si>
  <si>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</si>
  <si>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</si>
  <si>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</si>
  <si>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</si>
  <si>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</si>
  <si>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</si>
  <si>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</si>
  <si>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</si>
  <si>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</si>
  <si>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</si>
  <si>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</si>
  <si>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</si>
  <si>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</si>
  <si>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</si>
  <si>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</si>
  <si>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</si>
  <si>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</si>
  <si>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</si>
  <si>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</si>
  <si>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</si>
  <si>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</si>
  <si>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</si>
  <si>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</si>
  <si>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</si>
  <si>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</si>
  <si>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</si>
  <si>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</si>
  <si>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</si>
  <si>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</si>
  <si>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</si>
  <si>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</si>
  <si>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</si>
  <si>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</si>
  <si>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</si>
  <si>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</si>
  <si>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</si>
  <si>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</si>
  <si>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</si>
  <si>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</si>
  <si>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</si>
  <si>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</si>
  <si>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</si>
  <si>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</si>
  <si>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</si>
  <si>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</si>
  <si>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</si>
  <si>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</si>
  <si>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</si>
  <si>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</si>
  <si>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</si>
  <si>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</si>
  <si>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</si>
  <si>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</si>
  <si>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</si>
  <si>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</si>
  <si>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</si>
  <si>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</si>
  <si>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</si>
  <si>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</si>
  <si>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</si>
  <si>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</si>
  <si>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</si>
  <si>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</si>
  <si>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</si>
  <si>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</si>
  <si>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</si>
  <si>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</si>
  <si>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</si>
  <si>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</si>
  <si>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</si>
  <si>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</si>
  <si>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</si>
  <si>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</si>
  <si>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</si>
  <si>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</si>
  <si>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</si>
  <si>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</si>
  <si>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</si>
  <si>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</si>
  <si>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</si>
  <si>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</si>
  <si>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</si>
  <si>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</si>
  <si>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</si>
  <si>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</si>
  <si>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</si>
  <si>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</si>
  <si>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</si>
  <si>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</si>
  <si>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</si>
  <si>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</si>
  <si>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</si>
  <si>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</si>
  <si>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</si>
  <si>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</si>
  <si>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</si>
  <si>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</si>
  <si>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</si>
  <si>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</si>
  <si>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</si>
  <si>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</si>
  <si>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</si>
  <si>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</si>
  <si>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</si>
  <si>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</si>
  <si>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</si>
  <si>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</si>
  <si>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</si>
  <si>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</si>
  <si>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</si>
  <si>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</si>
  <si>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</si>
  <si>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</si>
  <si>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</si>
  <si>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</si>
  <si>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</si>
  <si>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</si>
  <si>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</si>
  <si>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</si>
  <si>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</si>
  <si>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</si>
  <si>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</si>
  <si>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</si>
  <si>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</si>
  <si>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</si>
  <si>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</si>
  <si>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</si>
  <si>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</si>
  <si>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</si>
  <si>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</si>
  <si>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</si>
  <si>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</si>
  <si>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</si>
  <si>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</si>
  <si>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</si>
  <si>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</si>
  <si>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</si>
  <si>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</si>
  <si>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</si>
  <si>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</si>
  <si>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</si>
  <si>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</si>
  <si>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</si>
  <si>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</si>
  <si>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3335867800</t>
  </si>
  <si>
    <t>3335867510</t>
  </si>
  <si>
    <t>3335867452</t>
  </si>
  <si>
    <t>3335868031</t>
  </si>
  <si>
    <t>3335868684</t>
  </si>
  <si>
    <t>3335868829</t>
  </si>
  <si>
    <t>3335868824</t>
  </si>
  <si>
    <t>3335869212</t>
  </si>
  <si>
    <t>GAVETA DE DEPOSITO LLENO</t>
  </si>
  <si>
    <t>2 Gavetas Vacias + 1 Gavetas Fallando</t>
  </si>
  <si>
    <t>3335869261</t>
  </si>
  <si>
    <t>3335869292</t>
  </si>
  <si>
    <t>3335869268</t>
  </si>
  <si>
    <t>3335869627</t>
  </si>
  <si>
    <t>3335869501</t>
  </si>
  <si>
    <t>3335869446</t>
  </si>
  <si>
    <t>3335870098</t>
  </si>
  <si>
    <t>ReservaC Norte</t>
  </si>
  <si>
    <t>3335870093</t>
  </si>
  <si>
    <t>3335870087</t>
  </si>
  <si>
    <t>3335870068</t>
  </si>
  <si>
    <t>3335870044</t>
  </si>
  <si>
    <t>3335869992</t>
  </si>
  <si>
    <t>3335869899</t>
  </si>
  <si>
    <t>3335869882</t>
  </si>
  <si>
    <t>3335869867</t>
  </si>
  <si>
    <t xml:space="preserve">Brioso Luciano, Cristino </t>
  </si>
  <si>
    <t>GAVETA DE DEPOSITO LLENA</t>
  </si>
  <si>
    <t>3335870164</t>
  </si>
  <si>
    <t>3335870140</t>
  </si>
  <si>
    <t>3335870259</t>
  </si>
  <si>
    <t>3335870245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</si>
  <si>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</si>
  <si>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</si>
  <si>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</si>
  <si>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</si>
  <si>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</si>
  <si>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</si>
  <si>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</si>
  <si>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</si>
  <si>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</si>
  <si>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</si>
  <si>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3335870462</t>
  </si>
  <si>
    <t>3335870456</t>
  </si>
  <si>
    <t>3335870446</t>
  </si>
  <si>
    <t>3335870430</t>
  </si>
  <si>
    <t>3335870421</t>
  </si>
  <si>
    <t>3335870414</t>
  </si>
  <si>
    <t>3335870365</t>
  </si>
  <si>
    <t>GAVETAS DE DEPOSITO LLENA</t>
  </si>
  <si>
    <t>3335870492</t>
  </si>
  <si>
    <t>3335870491</t>
  </si>
  <si>
    <t>3335870490</t>
  </si>
  <si>
    <t>3335870487</t>
  </si>
  <si>
    <t>3335870485</t>
  </si>
  <si>
    <t>3335870483</t>
  </si>
  <si>
    <t>3335870467 </t>
  </si>
  <si>
    <t>30 Abril de 2021</t>
  </si>
  <si>
    <t>En Servicio</t>
  </si>
  <si>
    <t>3335870503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</si>
  <si>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</si>
  <si>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</si>
  <si>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</si>
  <si>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</si>
  <si>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</si>
  <si>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</si>
  <si>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</si>
  <si>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</si>
  <si>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3335870549</t>
  </si>
  <si>
    <t>3335870552</t>
  </si>
  <si>
    <t>3335870557</t>
  </si>
  <si>
    <t>3335870821</t>
  </si>
  <si>
    <t>3335870820</t>
  </si>
  <si>
    <t>3335870804</t>
  </si>
  <si>
    <t>3335870794</t>
  </si>
  <si>
    <t>3335870790</t>
  </si>
  <si>
    <t>3335870750</t>
  </si>
  <si>
    <t>3335870736</t>
  </si>
  <si>
    <t>3335870726</t>
  </si>
  <si>
    <t>3335870714</t>
  </si>
  <si>
    <t>3335870710</t>
  </si>
  <si>
    <t>3335870693</t>
  </si>
  <si>
    <t>3335870682</t>
  </si>
  <si>
    <t>3335870679</t>
  </si>
  <si>
    <t>3335870674</t>
  </si>
  <si>
    <t>3335870668</t>
  </si>
  <si>
    <t>3335870641</t>
  </si>
  <si>
    <t>3335870637</t>
  </si>
  <si>
    <t>3335870613</t>
  </si>
  <si>
    <t>3335870606</t>
  </si>
  <si>
    <t>3335870602</t>
  </si>
  <si>
    <t>3335870599</t>
  </si>
  <si>
    <t>Triinet</t>
  </si>
  <si>
    <t>SIN ACTIVIDAD DE RETIRO</t>
  </si>
  <si>
    <t>Reyes Martinez, Samuel Elymax</t>
  </si>
  <si>
    <t xml:space="preserve">Perez Almonte, Franklin </t>
  </si>
  <si>
    <t>REINICIO FALLIDO</t>
  </si>
  <si>
    <t>3335870889</t>
  </si>
  <si>
    <t>3335870888</t>
  </si>
  <si>
    <t>3335870879</t>
  </si>
  <si>
    <t>3335870856</t>
  </si>
  <si>
    <t>3335870852</t>
  </si>
  <si>
    <t>3335870824</t>
  </si>
  <si>
    <t>Closed</t>
  </si>
  <si>
    <t>Peguero Solano, Victor Manuel</t>
  </si>
  <si>
    <t xml:space="preserve">Martinez Perez, Jeffrey 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</si>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</sst>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5" xfId="0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1"/>
  <sheetViews>
    <sheetView tabSelected="1" topLeftCell="C1" zoomScale="85" zoomScaleNormal="85" workbookViewId="0">
      <pane ySplit="4" topLeftCell="A5" activePane="bottomLeft" state="frozen"/>
      <selection pane="bottomLeft" activeCell="F15" sqref="F15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bestFit="1" customWidth="1"/>
    <col min="5" max="5" width="11.42578125" style="85" bestFit="1" customWidth="1"/>
    <col min="6" max="6" width="11.28515625" style="47" customWidth="1"/>
    <col min="7" max="7" width="55.7109375" style="47" bestFit="1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bestFit="1" customWidth="1"/>
    <col min="15" max="15" width="42.85546875" style="90" customWidth="1"/>
    <col min="16" max="16" width="24" style="92" bestFit="1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5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8" ht="18" x14ac:dyDescent="0.25">
      <c r="A2" s="164" t="s">
        <v>2151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18" ht="18.75" thickBot="1" x14ac:dyDescent="0.3">
      <c r="A3" s="166" t="s">
        <v>2637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VLOOKUP(E5,'[1]LISTADO ATM'!$A$2:$C$900,3,0)</f>
        <v>DISTRITO NACIONAL</v>
      </c>
      <c r="B5" s="132" t="s">
        <v>2677</v>
      </c>
      <c r="C5" s="118">
        <v>44316.431828703702</v>
      </c>
      <c r="D5" s="118" t="s">
        <v>2485</v>
      </c>
      <c r="E5" s="120">
        <v>14</v>
      </c>
      <c r="F5" s="145" t="str">
        <f>VLOOKUP(E5,[1]VIP!$A$2:$O12933,2,0)</f>
        <v>DRBR014</v>
      </c>
      <c r="G5" s="119" t="str">
        <f>VLOOKUP(E5,'[1]LISTADO ATM'!$A$2:$B$899,2,0)</f>
        <v xml:space="preserve">ATM Oficina Aeropuerto Las Américas I </v>
      </c>
      <c r="H5" s="119" t="str">
        <f>VLOOKUP(E5,[1]VIP!$A$2:$O17854,7,FALSE)</f>
        <v>Si</v>
      </c>
      <c r="I5" s="119" t="str">
        <f>VLOOKUP(E5,[1]VIP!$A$2:$O9819,8,FALSE)</f>
        <v>Si</v>
      </c>
      <c r="J5" s="119" t="str">
        <f>VLOOKUP(E5,[1]VIP!$A$2:$O9769,8,FALSE)</f>
        <v>Si</v>
      </c>
      <c r="K5" s="119" t="str">
        <f>VLOOKUP(E5,[1]VIP!$A$2:$O13343,6,0)</f>
        <v>NO</v>
      </c>
      <c r="L5" s="143" t="s">
        <v>2470</v>
      </c>
      <c r="M5" s="157" t="s">
        <v>2638</v>
      </c>
      <c r="N5" s="157" t="s">
        <v>2683</v>
      </c>
      <c r="O5" s="145" t="s">
        <v>2684</v>
      </c>
      <c r="P5" s="157" t="s">
        <v>2687</v>
      </c>
      <c r="Q5" s="205" t="s">
        <v>2470</v>
      </c>
    </row>
    <row r="6" spans="1:18" s="99" customFormat="1" ht="18" x14ac:dyDescent="0.25">
      <c r="A6" s="119" t="str">
        <f>VLOOKUP(E6,'[1]LISTADO ATM'!$A$2:$C$900,3,0)</f>
        <v>NORTE</v>
      </c>
      <c r="B6" s="132" t="s">
        <v>2678</v>
      </c>
      <c r="C6" s="118">
        <v>44316.430625000001</v>
      </c>
      <c r="D6" s="118" t="s">
        <v>2485</v>
      </c>
      <c r="E6" s="120">
        <v>142</v>
      </c>
      <c r="F6" s="145" t="str">
        <f>VLOOKUP(E6,[1]VIP!$A$2:$O12934,2,0)</f>
        <v>DRBR142</v>
      </c>
      <c r="G6" s="119" t="str">
        <f>VLOOKUP(E6,'[1]LISTADO ATM'!$A$2:$B$899,2,0)</f>
        <v xml:space="preserve">ATM Centro de Caja Galerías Bonao </v>
      </c>
      <c r="H6" s="119" t="str">
        <f>VLOOKUP(E6,[1]VIP!$A$2:$O17855,7,FALSE)</f>
        <v>Si</v>
      </c>
      <c r="I6" s="119" t="str">
        <f>VLOOKUP(E6,[1]VIP!$A$2:$O9820,8,FALSE)</f>
        <v>Si</v>
      </c>
      <c r="J6" s="119" t="str">
        <f>VLOOKUP(E6,[1]VIP!$A$2:$O9770,8,FALSE)</f>
        <v>Si</v>
      </c>
      <c r="K6" s="119" t="str">
        <f>VLOOKUP(E6,[1]VIP!$A$2:$O13344,6,0)</f>
        <v>SI</v>
      </c>
      <c r="L6" s="143" t="s">
        <v>2470</v>
      </c>
      <c r="M6" s="157" t="s">
        <v>2638</v>
      </c>
      <c r="N6" s="157" t="s">
        <v>2683</v>
      </c>
      <c r="O6" s="145" t="s">
        <v>2684</v>
      </c>
      <c r="P6" s="157" t="s">
        <v>2687</v>
      </c>
      <c r="Q6" s="205" t="s">
        <v>2470</v>
      </c>
    </row>
    <row r="7" spans="1:18" s="99" customFormat="1" ht="18" x14ac:dyDescent="0.25">
      <c r="A7" s="119" t="str">
        <f>VLOOKUP(E7,'[1]LISTADO ATM'!$A$2:$C$900,3,0)</f>
        <v>DISTRITO NACIONAL</v>
      </c>
      <c r="B7" s="132" t="s">
        <v>2679</v>
      </c>
      <c r="C7" s="118">
        <v>44316.42759259259</v>
      </c>
      <c r="D7" s="118" t="s">
        <v>2485</v>
      </c>
      <c r="E7" s="120">
        <v>701</v>
      </c>
      <c r="F7" s="145" t="str">
        <f>VLOOKUP(E7,[1]VIP!$A$2:$O12935,2,0)</f>
        <v>DRBR701</v>
      </c>
      <c r="G7" s="119" t="str">
        <f>VLOOKUP(E7,'[1]LISTADO ATM'!$A$2:$B$899,2,0)</f>
        <v>ATM Autoservicio Los Alcarrizos</v>
      </c>
      <c r="H7" s="119" t="str">
        <f>VLOOKUP(E7,[1]VIP!$A$2:$O17856,7,FALSE)</f>
        <v>Si</v>
      </c>
      <c r="I7" s="119" t="str">
        <f>VLOOKUP(E7,[1]VIP!$A$2:$O9821,8,FALSE)</f>
        <v>Si</v>
      </c>
      <c r="J7" s="119" t="str">
        <f>VLOOKUP(E7,[1]VIP!$A$2:$O9771,8,FALSE)</f>
        <v>Si</v>
      </c>
      <c r="K7" s="119" t="str">
        <f>VLOOKUP(E7,[1]VIP!$A$2:$O13345,6,0)</f>
        <v>NO</v>
      </c>
      <c r="L7" s="143" t="s">
        <v>2470</v>
      </c>
      <c r="M7" s="157" t="s">
        <v>2638</v>
      </c>
      <c r="N7" s="157" t="s">
        <v>2683</v>
      </c>
      <c r="O7" s="145" t="s">
        <v>2684</v>
      </c>
      <c r="P7" s="204" t="s">
        <v>2687</v>
      </c>
      <c r="Q7" s="205" t="s">
        <v>2470</v>
      </c>
    </row>
    <row r="8" spans="1:18" s="99" customFormat="1" ht="18" x14ac:dyDescent="0.25">
      <c r="A8" s="119" t="str">
        <f>VLOOKUP(E8,'[1]LISTADO ATM'!$A$2:$C$900,3,0)</f>
        <v>DISTRITO NACIONAL</v>
      </c>
      <c r="B8" s="132" t="s">
        <v>2680</v>
      </c>
      <c r="C8" s="118">
        <v>44316.416944444441</v>
      </c>
      <c r="D8" s="118" t="s">
        <v>2485</v>
      </c>
      <c r="E8" s="120">
        <v>338</v>
      </c>
      <c r="F8" s="145" t="str">
        <f>VLOOKUP(E8,[1]VIP!$A$2:$O12936,2,0)</f>
        <v>DRBR338</v>
      </c>
      <c r="G8" s="119" t="str">
        <f>VLOOKUP(E8,'[1]LISTADO ATM'!$A$2:$B$899,2,0)</f>
        <v>ATM S/M Aprezio Pantoja</v>
      </c>
      <c r="H8" s="119" t="str">
        <f>VLOOKUP(E8,[1]VIP!$A$2:$O17857,7,FALSE)</f>
        <v>Si</v>
      </c>
      <c r="I8" s="119" t="str">
        <f>VLOOKUP(E8,[1]VIP!$A$2:$O9822,8,FALSE)</f>
        <v>Si</v>
      </c>
      <c r="J8" s="119" t="str">
        <f>VLOOKUP(E8,[1]VIP!$A$2:$O9772,8,FALSE)</f>
        <v>Si</v>
      </c>
      <c r="K8" s="119" t="str">
        <f>VLOOKUP(E8,[1]VIP!$A$2:$O13346,6,0)</f>
        <v>NO</v>
      </c>
      <c r="L8" s="143" t="s">
        <v>2470</v>
      </c>
      <c r="M8" s="157" t="s">
        <v>2638</v>
      </c>
      <c r="N8" s="157" t="s">
        <v>2683</v>
      </c>
      <c r="O8" s="145" t="s">
        <v>2685</v>
      </c>
      <c r="P8" s="204" t="s">
        <v>2687</v>
      </c>
      <c r="Q8" s="157" t="s">
        <v>2470</v>
      </c>
    </row>
    <row r="9" spans="1:18" s="99" customFormat="1" ht="18" x14ac:dyDescent="0.25">
      <c r="A9" s="119" t="str">
        <f>VLOOKUP(E9,'[1]LISTADO ATM'!$A$2:$C$900,3,0)</f>
        <v>DISTRITO NACIONAL</v>
      </c>
      <c r="B9" s="132" t="s">
        <v>2681</v>
      </c>
      <c r="C9" s="118">
        <v>44316.414988425924</v>
      </c>
      <c r="D9" s="118" t="s">
        <v>2485</v>
      </c>
      <c r="E9" s="120">
        <v>810</v>
      </c>
      <c r="F9" s="145" t="str">
        <f>VLOOKUP(E9,[1]VIP!$A$2:$O12937,2,0)</f>
        <v>DRBR810</v>
      </c>
      <c r="G9" s="119" t="str">
        <f>VLOOKUP(E9,'[1]LISTADO ATM'!$A$2:$B$899,2,0)</f>
        <v xml:space="preserve">ATM UNP Multicentro La Sirena José Contreras </v>
      </c>
      <c r="H9" s="119" t="str">
        <f>VLOOKUP(E9,[1]VIP!$A$2:$O17858,7,FALSE)</f>
        <v>Si</v>
      </c>
      <c r="I9" s="119" t="str">
        <f>VLOOKUP(E9,[1]VIP!$A$2:$O9823,8,FALSE)</f>
        <v>Si</v>
      </c>
      <c r="J9" s="119" t="str">
        <f>VLOOKUP(E9,[1]VIP!$A$2:$O9773,8,FALSE)</f>
        <v>Si</v>
      </c>
      <c r="K9" s="119" t="str">
        <f>VLOOKUP(E9,[1]VIP!$A$2:$O13347,6,0)</f>
        <v>NO</v>
      </c>
      <c r="L9" s="143" t="s">
        <v>2470</v>
      </c>
      <c r="M9" s="157" t="s">
        <v>2638</v>
      </c>
      <c r="N9" s="157" t="s">
        <v>2683</v>
      </c>
      <c r="O9" s="145" t="s">
        <v>2685</v>
      </c>
      <c r="P9" s="157" t="s">
        <v>2687</v>
      </c>
      <c r="Q9" s="205" t="s">
        <v>2470</v>
      </c>
    </row>
    <row r="10" spans="1:18" s="99" customFormat="1" ht="18" x14ac:dyDescent="0.25">
      <c r="A10" s="119" t="str">
        <f>VLOOKUP(E10,'[1]LISTADO ATM'!$A$2:$C$900,3,0)</f>
        <v>NORTE</v>
      </c>
      <c r="B10" s="132" t="s">
        <v>2682</v>
      </c>
      <c r="C10" s="118">
        <v>44316.40834490741</v>
      </c>
      <c r="D10" s="118" t="s">
        <v>2485</v>
      </c>
      <c r="E10" s="120">
        <v>872</v>
      </c>
      <c r="F10" s="145" t="str">
        <f>VLOOKUP(E10,[1]VIP!$A$2:$O12938,2,0)</f>
        <v>DRBR872</v>
      </c>
      <c r="G10" s="119" t="str">
        <f>VLOOKUP(E10,'[1]LISTADO ATM'!$A$2:$B$899,2,0)</f>
        <v xml:space="preserve">ATM Zona Franca Pisano II (Santiago) </v>
      </c>
      <c r="H10" s="119" t="str">
        <f>VLOOKUP(E10,[1]VIP!$A$2:$O17859,7,FALSE)</f>
        <v>Si</v>
      </c>
      <c r="I10" s="119" t="str">
        <f>VLOOKUP(E10,[1]VIP!$A$2:$O9824,8,FALSE)</f>
        <v>Si</v>
      </c>
      <c r="J10" s="119" t="str">
        <f>VLOOKUP(E10,[1]VIP!$A$2:$O9774,8,FALSE)</f>
        <v>Si</v>
      </c>
      <c r="K10" s="119" t="str">
        <f>VLOOKUP(E10,[1]VIP!$A$2:$O13348,6,0)</f>
        <v>NO</v>
      </c>
      <c r="L10" s="143" t="s">
        <v>2430</v>
      </c>
      <c r="M10" s="157" t="s">
        <v>2638</v>
      </c>
      <c r="N10" s="157" t="s">
        <v>2683</v>
      </c>
      <c r="O10" s="145" t="s">
        <v>2685</v>
      </c>
      <c r="P10" s="157" t="s">
        <v>2686</v>
      </c>
      <c r="Q10" s="205" t="s">
        <v>2430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2586</v>
      </c>
      <c r="C11" s="118">
        <v>44314.587997685187</v>
      </c>
      <c r="D11" s="118" t="s">
        <v>2182</v>
      </c>
      <c r="E11" s="120">
        <v>793</v>
      </c>
      <c r="F11" s="145" t="str">
        <f>VLOOKUP(E11,VIP!$A$2:$O12877,2,0)</f>
        <v>DRBR793</v>
      </c>
      <c r="G11" s="119" t="str">
        <f>VLOOKUP(E11,'LISTADO ATM'!$A$2:$B$899,2,0)</f>
        <v xml:space="preserve">ATM Centro de Caja Agora Mall </v>
      </c>
      <c r="H11" s="119" t="str">
        <f>VLOOKUP(E11,VIP!$A$2:$O17798,7,FALSE)</f>
        <v>Si</v>
      </c>
      <c r="I11" s="119" t="str">
        <f>VLOOKUP(E11,VIP!$A$2:$O9763,8,FALSE)</f>
        <v>Si</v>
      </c>
      <c r="J11" s="119" t="str">
        <f>VLOOKUP(E11,VIP!$A$2:$O9713,8,FALSE)</f>
        <v>Si</v>
      </c>
      <c r="K11" s="119" t="str">
        <f>VLOOKUP(E11,VIP!$A$2:$O13287,6,0)</f>
        <v>NO</v>
      </c>
      <c r="L11" s="143" t="s">
        <v>2247</v>
      </c>
      <c r="M11" s="117" t="s">
        <v>2458</v>
      </c>
      <c r="N11" s="117" t="s">
        <v>2465</v>
      </c>
      <c r="O11" s="145" t="s">
        <v>2467</v>
      </c>
      <c r="P11" s="117" t="s">
        <v>2676</v>
      </c>
      <c r="Q11" s="151" t="s">
        <v>2247</v>
      </c>
    </row>
    <row r="12" spans="1:18" s="99" customFormat="1" ht="18" x14ac:dyDescent="0.25">
      <c r="A12" s="119" t="str">
        <f>VLOOKUP(E12,'LISTADO ATM'!$A$2:$C$900,3,0)</f>
        <v>SUR</v>
      </c>
      <c r="B12" s="132" t="s">
        <v>2621</v>
      </c>
      <c r="C12" s="118">
        <v>44315.791168981479</v>
      </c>
      <c r="D12" s="118" t="s">
        <v>2182</v>
      </c>
      <c r="E12" s="120">
        <v>584</v>
      </c>
      <c r="F12" s="145" t="str">
        <f>VLOOKUP(E12,VIP!$A$2:$O12930,2,0)</f>
        <v>DRBR404</v>
      </c>
      <c r="G12" s="119" t="str">
        <f>VLOOKUP(E12,'LISTADO ATM'!$A$2:$B$899,2,0)</f>
        <v xml:space="preserve">ATM Oficina San Cristóbal I </v>
      </c>
      <c r="H12" s="119" t="str">
        <f>VLOOKUP(E12,VIP!$A$2:$O17851,7,FALSE)</f>
        <v>Si</v>
      </c>
      <c r="I12" s="119" t="str">
        <f>VLOOKUP(E12,VIP!$A$2:$O9816,8,FALSE)</f>
        <v>Si</v>
      </c>
      <c r="J12" s="119" t="str">
        <f>VLOOKUP(E12,VIP!$A$2:$O9766,8,FALSE)</f>
        <v>Si</v>
      </c>
      <c r="K12" s="119" t="str">
        <f>VLOOKUP(E12,VIP!$A$2:$O13340,6,0)</f>
        <v>SI</v>
      </c>
      <c r="L12" s="143" t="s">
        <v>2481</v>
      </c>
      <c r="M12" s="157" t="s">
        <v>2638</v>
      </c>
      <c r="N12" s="117" t="s">
        <v>2465</v>
      </c>
      <c r="O12" s="145" t="s">
        <v>2467</v>
      </c>
      <c r="P12" s="117" t="s">
        <v>2676</v>
      </c>
      <c r="Q12" s="159">
        <v>44316.321527777778</v>
      </c>
    </row>
    <row r="13" spans="1:18" s="99" customFormat="1" ht="18" x14ac:dyDescent="0.25">
      <c r="A13" s="119" t="str">
        <f>VLOOKUP(E13,'LISTADO ATM'!$A$2:$C$900,3,0)</f>
        <v>NORTE</v>
      </c>
      <c r="B13" s="132" t="s">
        <v>2624</v>
      </c>
      <c r="C13" s="118">
        <v>44315.745740740742</v>
      </c>
      <c r="D13" s="118" t="s">
        <v>2183</v>
      </c>
      <c r="E13" s="120">
        <v>497</v>
      </c>
      <c r="F13" s="145" t="str">
        <f>VLOOKUP(E13,VIP!$A$2:$O12934,2,0)</f>
        <v>DRBR497</v>
      </c>
      <c r="G13" s="119" t="str">
        <f>VLOOKUP(E13,'LISTADO ATM'!$A$2:$B$899,2,0)</f>
        <v xml:space="preserve">ATM Oficina El Portal II (Santiago) </v>
      </c>
      <c r="H13" s="119" t="str">
        <f>VLOOKUP(E13,VIP!$A$2:$O17855,7,FALSE)</f>
        <v>Si</v>
      </c>
      <c r="I13" s="119" t="str">
        <f>VLOOKUP(E13,VIP!$A$2:$O9820,8,FALSE)</f>
        <v>Si</v>
      </c>
      <c r="J13" s="119" t="str">
        <f>VLOOKUP(E13,VIP!$A$2:$O9770,8,FALSE)</f>
        <v>Si</v>
      </c>
      <c r="K13" s="119" t="str">
        <f>VLOOKUP(E13,VIP!$A$2:$O13344,6,0)</f>
        <v>SI</v>
      </c>
      <c r="L13" s="143" t="s">
        <v>2221</v>
      </c>
      <c r="M13" s="157" t="s">
        <v>2638</v>
      </c>
      <c r="N13" s="117" t="s">
        <v>2465</v>
      </c>
      <c r="O13" s="145" t="s">
        <v>2494</v>
      </c>
      <c r="P13" s="137"/>
      <c r="Q13" s="159">
        <v>44316.301388888889</v>
      </c>
    </row>
    <row r="14" spans="1:18" s="99" customFormat="1" ht="18" x14ac:dyDescent="0.25">
      <c r="A14" s="119" t="str">
        <f>VLOOKUP(E14,'LISTADO ATM'!$A$2:$C$900,3,0)</f>
        <v>NORTE</v>
      </c>
      <c r="B14" s="132" t="s">
        <v>2623</v>
      </c>
      <c r="C14" s="118">
        <v>44315.76054398148</v>
      </c>
      <c r="D14" s="118" t="s">
        <v>2485</v>
      </c>
      <c r="E14" s="120">
        <v>965</v>
      </c>
      <c r="F14" s="145" t="str">
        <f>VLOOKUP(E14,VIP!$A$2:$O12932,2,0)</f>
        <v>DRBR965</v>
      </c>
      <c r="G14" s="119" t="str">
        <f>VLOOKUP(E14,'LISTADO ATM'!$A$2:$B$899,2,0)</f>
        <v xml:space="preserve">ATM S/M La Fuente FUN (Santiago) </v>
      </c>
      <c r="H14" s="119" t="str">
        <f>VLOOKUP(E14,VIP!$A$2:$O17853,7,FALSE)</f>
        <v>Si</v>
      </c>
      <c r="I14" s="119" t="str">
        <f>VLOOKUP(E14,VIP!$A$2:$O9818,8,FALSE)</f>
        <v>Si</v>
      </c>
      <c r="J14" s="119" t="str">
        <f>VLOOKUP(E14,VIP!$A$2:$O9768,8,FALSE)</f>
        <v>Si</v>
      </c>
      <c r="K14" s="119" t="str">
        <f>VLOOKUP(E14,VIP!$A$2:$O13342,6,0)</f>
        <v>NO</v>
      </c>
      <c r="L14" s="143" t="s">
        <v>2221</v>
      </c>
      <c r="M14" s="157" t="s">
        <v>2638</v>
      </c>
      <c r="N14" s="117" t="s">
        <v>2465</v>
      </c>
      <c r="O14" s="145" t="s">
        <v>2486</v>
      </c>
      <c r="P14" s="137"/>
      <c r="Q14" s="159">
        <v>44316.42083333333</v>
      </c>
    </row>
    <row r="15" spans="1:18" s="99" customFormat="1" ht="18" x14ac:dyDescent="0.25">
      <c r="A15" s="119" t="str">
        <f>VLOOKUP(E15,'[1]LISTADO ATM'!$A$2:$C$900,3,0)</f>
        <v>SUR</v>
      </c>
      <c r="B15" s="132" t="s">
        <v>2653</v>
      </c>
      <c r="C15" s="118">
        <v>44316.401932870373</v>
      </c>
      <c r="D15" s="118" t="s">
        <v>2182</v>
      </c>
      <c r="E15" s="120">
        <v>5</v>
      </c>
      <c r="F15" s="145" t="str">
        <f>VLOOKUP(E15,[1]VIP!$A$2:$O12934,2,0)</f>
        <v>DRBR005</v>
      </c>
      <c r="G15" s="119" t="str">
        <f>VLOOKUP(E15,'[1]LISTADO ATM'!$A$2:$B$899,2,0)</f>
        <v>ATM Oficina Autoservicio Villa Ofelia (San Juan)</v>
      </c>
      <c r="H15" s="119" t="str">
        <f>VLOOKUP(E15,[1]VIP!$A$2:$O17855,7,FALSE)</f>
        <v>Si</v>
      </c>
      <c r="I15" s="119" t="str">
        <f>VLOOKUP(E15,[1]VIP!$A$2:$O9820,8,FALSE)</f>
        <v>Si</v>
      </c>
      <c r="J15" s="119" t="str">
        <f>VLOOKUP(E15,[1]VIP!$A$2:$O9770,8,FALSE)</f>
        <v>Si</v>
      </c>
      <c r="K15" s="119" t="str">
        <f>VLOOKUP(E15,[1]VIP!$A$2:$O13344,6,0)</f>
        <v>NO</v>
      </c>
      <c r="L15" s="143" t="s">
        <v>2221</v>
      </c>
      <c r="M15" s="117" t="s">
        <v>2458</v>
      </c>
      <c r="N15" s="117" t="s">
        <v>2465</v>
      </c>
      <c r="O15" s="145" t="s">
        <v>2467</v>
      </c>
      <c r="P15" s="137"/>
      <c r="Q15" s="151" t="s">
        <v>2221</v>
      </c>
    </row>
    <row r="16" spans="1:18" s="99" customFormat="1" ht="18" x14ac:dyDescent="0.25">
      <c r="A16" s="119" t="str">
        <f>VLOOKUP(E16,'[1]LISTADO ATM'!$A$2:$C$900,3,0)</f>
        <v>SUR</v>
      </c>
      <c r="B16" s="132" t="s">
        <v>2657</v>
      </c>
      <c r="C16" s="118">
        <v>44316.386030092595</v>
      </c>
      <c r="D16" s="118" t="s">
        <v>2182</v>
      </c>
      <c r="E16" s="120">
        <v>50</v>
      </c>
      <c r="F16" s="145" t="str">
        <f>VLOOKUP(E16,[1]VIP!$A$2:$O12938,2,0)</f>
        <v>DRBR050</v>
      </c>
      <c r="G16" s="119" t="str">
        <f>VLOOKUP(E16,'[1]LISTADO ATM'!$A$2:$B$899,2,0)</f>
        <v xml:space="preserve">ATM Oficina Padre Las Casas (Azua) </v>
      </c>
      <c r="H16" s="119" t="str">
        <f>VLOOKUP(E16,[1]VIP!$A$2:$O17859,7,FALSE)</f>
        <v>Si</v>
      </c>
      <c r="I16" s="119" t="str">
        <f>VLOOKUP(E16,[1]VIP!$A$2:$O9824,8,FALSE)</f>
        <v>Si</v>
      </c>
      <c r="J16" s="119" t="str">
        <f>VLOOKUP(E16,[1]VIP!$A$2:$O9774,8,FALSE)</f>
        <v>Si</v>
      </c>
      <c r="K16" s="119" t="str">
        <f>VLOOKUP(E16,[1]VIP!$A$2:$O13348,6,0)</f>
        <v>NO</v>
      </c>
      <c r="L16" s="143" t="s">
        <v>2221</v>
      </c>
      <c r="M16" s="117" t="s">
        <v>2458</v>
      </c>
      <c r="N16" s="117" t="s">
        <v>2465</v>
      </c>
      <c r="O16" s="145" t="s">
        <v>2467</v>
      </c>
      <c r="P16" s="137"/>
      <c r="Q16" s="151" t="s">
        <v>2221</v>
      </c>
    </row>
    <row r="17" spans="1:17" s="99" customFormat="1" ht="18" x14ac:dyDescent="0.25">
      <c r="A17" s="119" t="str">
        <f>VLOOKUP(E17,'LISTADO ATM'!$A$2:$C$900,3,0)</f>
        <v>ESTE</v>
      </c>
      <c r="B17" s="132" t="s">
        <v>2603</v>
      </c>
      <c r="C17" s="118">
        <v>44315.501238425924</v>
      </c>
      <c r="D17" s="118" t="s">
        <v>2182</v>
      </c>
      <c r="E17" s="120">
        <v>68</v>
      </c>
      <c r="F17" s="145" t="str">
        <f>VLOOKUP(E17,VIP!$A$2:$O12940,2,0)</f>
        <v>DRBR068</v>
      </c>
      <c r="G17" s="119" t="str">
        <f>VLOOKUP(E17,'LISTADO ATM'!$A$2:$B$899,2,0)</f>
        <v xml:space="preserve">ATM Hotel Nickelodeon (Punta Cana) </v>
      </c>
      <c r="H17" s="119" t="str">
        <f>VLOOKUP(E17,VIP!$A$2:$O17861,7,FALSE)</f>
        <v>Si</v>
      </c>
      <c r="I17" s="119" t="str">
        <f>VLOOKUP(E17,VIP!$A$2:$O9826,8,FALSE)</f>
        <v>Si</v>
      </c>
      <c r="J17" s="119" t="str">
        <f>VLOOKUP(E17,VIP!$A$2:$O9776,8,FALSE)</f>
        <v>Si</v>
      </c>
      <c r="K17" s="119" t="str">
        <f>VLOOKUP(E17,VIP!$A$2:$O13350,6,0)</f>
        <v>NO</v>
      </c>
      <c r="L17" s="143" t="s">
        <v>2221</v>
      </c>
      <c r="M17" s="117" t="s">
        <v>2458</v>
      </c>
      <c r="N17" s="117" t="s">
        <v>2465</v>
      </c>
      <c r="O17" s="145" t="s">
        <v>2467</v>
      </c>
      <c r="P17" s="137"/>
      <c r="Q17" s="151" t="s">
        <v>2221</v>
      </c>
    </row>
    <row r="18" spans="1:17" s="99" customFormat="1" ht="18" x14ac:dyDescent="0.25">
      <c r="A18" s="119" t="str">
        <f>VLOOKUP(E18,'LISTADO ATM'!$A$2:$C$900,3,0)</f>
        <v>SUR</v>
      </c>
      <c r="B18" s="132" t="s">
        <v>2591</v>
      </c>
      <c r="C18" s="118">
        <v>44315.331087962964</v>
      </c>
      <c r="D18" s="118" t="s">
        <v>2182</v>
      </c>
      <c r="E18" s="120">
        <v>84</v>
      </c>
      <c r="F18" s="145" t="str">
        <f>VLOOKUP(E18,VIP!$A$2:$O12926,2,0)</f>
        <v>DRBR084</v>
      </c>
      <c r="G18" s="119" t="str">
        <f>VLOOKUP(E18,'LISTADO ATM'!$A$2:$B$899,2,0)</f>
        <v xml:space="preserve">ATM Oficina Multicentro Sirena San Cristóbal </v>
      </c>
      <c r="H18" s="119" t="str">
        <f>VLOOKUP(E18,VIP!$A$2:$O17847,7,FALSE)</f>
        <v>Si</v>
      </c>
      <c r="I18" s="119" t="str">
        <f>VLOOKUP(E18,VIP!$A$2:$O9812,8,FALSE)</f>
        <v>Si</v>
      </c>
      <c r="J18" s="119" t="str">
        <f>VLOOKUP(E18,VIP!$A$2:$O9762,8,FALSE)</f>
        <v>Si</v>
      </c>
      <c r="K18" s="119" t="str">
        <f>VLOOKUP(E18,VIP!$A$2:$O13336,6,0)</f>
        <v>SI</v>
      </c>
      <c r="L18" s="143" t="s">
        <v>2221</v>
      </c>
      <c r="M18" s="117" t="s">
        <v>2458</v>
      </c>
      <c r="N18" s="117" t="s">
        <v>2499</v>
      </c>
      <c r="O18" s="145" t="s">
        <v>2467</v>
      </c>
      <c r="P18" s="137"/>
      <c r="Q18" s="151" t="s">
        <v>2221</v>
      </c>
    </row>
    <row r="19" spans="1:17" s="99" customFormat="1" ht="18" x14ac:dyDescent="0.25">
      <c r="A19" s="119" t="str">
        <f>VLOOKUP(E19,'[1]LISTADO ATM'!$A$2:$C$900,3,0)</f>
        <v>NORTE</v>
      </c>
      <c r="B19" s="132" t="s">
        <v>2671</v>
      </c>
      <c r="C19" s="118">
        <v>44316.34957175926</v>
      </c>
      <c r="D19" s="118" t="s">
        <v>2183</v>
      </c>
      <c r="E19" s="120">
        <v>95</v>
      </c>
      <c r="F19" s="145" t="str">
        <f>VLOOKUP(E19,[1]VIP!$A$2:$O12952,2,0)</f>
        <v>DRBR095</v>
      </c>
      <c r="G19" s="119" t="str">
        <f>VLOOKUP(E19,'[1]LISTADO ATM'!$A$2:$B$899,2,0)</f>
        <v xml:space="preserve">ATM Oficina Tenares </v>
      </c>
      <c r="H19" s="119" t="str">
        <f>VLOOKUP(E19,[1]VIP!$A$2:$O17873,7,FALSE)</f>
        <v>Si</v>
      </c>
      <c r="I19" s="119" t="str">
        <f>VLOOKUP(E19,[1]VIP!$A$2:$O9838,8,FALSE)</f>
        <v>Si</v>
      </c>
      <c r="J19" s="119" t="str">
        <f>VLOOKUP(E19,[1]VIP!$A$2:$O9788,8,FALSE)</f>
        <v>Si</v>
      </c>
      <c r="K19" s="119" t="str">
        <f>VLOOKUP(E19,[1]VIP!$A$2:$O13362,6,0)</f>
        <v>SI</v>
      </c>
      <c r="L19" s="143" t="s">
        <v>2221</v>
      </c>
      <c r="M19" s="117" t="s">
        <v>2458</v>
      </c>
      <c r="N19" s="117" t="s">
        <v>2465</v>
      </c>
      <c r="O19" s="145" t="s">
        <v>2674</v>
      </c>
      <c r="P19" s="137"/>
      <c r="Q19" s="151" t="s">
        <v>2221</v>
      </c>
    </row>
    <row r="20" spans="1:17" s="99" customFormat="1" ht="18" x14ac:dyDescent="0.25">
      <c r="A20" s="119" t="str">
        <f>VLOOKUP(E20,'LISTADO ATM'!$A$2:$C$900,3,0)</f>
        <v>ESTE</v>
      </c>
      <c r="B20" s="132" t="s">
        <v>2610</v>
      </c>
      <c r="C20" s="118">
        <v>44315.653564814813</v>
      </c>
      <c r="D20" s="118" t="s">
        <v>2182</v>
      </c>
      <c r="E20" s="120">
        <v>114</v>
      </c>
      <c r="F20" s="145" t="str">
        <f>VLOOKUP(E20,VIP!$A$2:$O12922,2,0)</f>
        <v>DRBR114</v>
      </c>
      <c r="G20" s="119" t="str">
        <f>VLOOKUP(E20,'LISTADO ATM'!$A$2:$B$899,2,0)</f>
        <v xml:space="preserve">ATM Oficina Hato Mayor </v>
      </c>
      <c r="H20" s="119" t="str">
        <f>VLOOKUP(E20,VIP!$A$2:$O17843,7,FALSE)</f>
        <v>Si</v>
      </c>
      <c r="I20" s="119" t="str">
        <f>VLOOKUP(E20,VIP!$A$2:$O9808,8,FALSE)</f>
        <v>Si</v>
      </c>
      <c r="J20" s="119" t="str">
        <f>VLOOKUP(E20,VIP!$A$2:$O9758,8,FALSE)</f>
        <v>Si</v>
      </c>
      <c r="K20" s="119" t="str">
        <f>VLOOKUP(E20,VIP!$A$2:$O13332,6,0)</f>
        <v>NO</v>
      </c>
      <c r="L20" s="143" t="s">
        <v>2221</v>
      </c>
      <c r="M20" s="117" t="s">
        <v>2458</v>
      </c>
      <c r="N20" s="117" t="s">
        <v>2465</v>
      </c>
      <c r="O20" s="145" t="s">
        <v>2467</v>
      </c>
      <c r="P20" s="137"/>
      <c r="Q20" s="151" t="s">
        <v>2221</v>
      </c>
    </row>
    <row r="21" spans="1:17" s="99" customFormat="1" ht="18" x14ac:dyDescent="0.25">
      <c r="A21" s="119" t="str">
        <f>VLOOKUP(E21,'[1]LISTADO ATM'!$A$2:$C$900,3,0)</f>
        <v>SUR</v>
      </c>
      <c r="B21" s="132" t="s">
        <v>2670</v>
      </c>
      <c r="C21" s="118">
        <v>44316.350266203706</v>
      </c>
      <c r="D21" s="118" t="s">
        <v>2182</v>
      </c>
      <c r="E21" s="120">
        <v>134</v>
      </c>
      <c r="F21" s="145" t="str">
        <f>VLOOKUP(E21,[1]VIP!$A$2:$O12951,2,0)</f>
        <v>DRBR134</v>
      </c>
      <c r="G21" s="119" t="str">
        <f>VLOOKUP(E21,'[1]LISTADO ATM'!$A$2:$B$899,2,0)</f>
        <v xml:space="preserve">ATM Oficina San José de Ocoa </v>
      </c>
      <c r="H21" s="119" t="str">
        <f>VLOOKUP(E21,[1]VIP!$A$2:$O17872,7,FALSE)</f>
        <v>Si</v>
      </c>
      <c r="I21" s="119" t="str">
        <f>VLOOKUP(E21,[1]VIP!$A$2:$O9837,8,FALSE)</f>
        <v>Si</v>
      </c>
      <c r="J21" s="119" t="str">
        <f>VLOOKUP(E21,[1]VIP!$A$2:$O9787,8,FALSE)</f>
        <v>Si</v>
      </c>
      <c r="K21" s="119" t="str">
        <f>VLOOKUP(E21,[1]VIP!$A$2:$O13361,6,0)</f>
        <v>SI</v>
      </c>
      <c r="L21" s="143" t="s">
        <v>2221</v>
      </c>
      <c r="M21" s="117" t="s">
        <v>2458</v>
      </c>
      <c r="N21" s="117" t="s">
        <v>2465</v>
      </c>
      <c r="O21" s="145" t="s">
        <v>2467</v>
      </c>
      <c r="P21" s="137"/>
      <c r="Q21" s="151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2579</v>
      </c>
      <c r="C22" s="118">
        <v>44313.719884259262</v>
      </c>
      <c r="D22" s="118" t="s">
        <v>2182</v>
      </c>
      <c r="E22" s="120">
        <v>139</v>
      </c>
      <c r="F22" s="145" t="str">
        <f>VLOOKUP(E22,VIP!$A$2:$O12915,2,0)</f>
        <v>DRBR139</v>
      </c>
      <c r="G22" s="119" t="str">
        <f>VLOOKUP(E22,'LISTADO ATM'!$A$2:$B$899,2,0)</f>
        <v xml:space="preserve">ATM Oficina Plaza Lama Zona Oriental I </v>
      </c>
      <c r="H22" s="119" t="str">
        <f>VLOOKUP(E22,VIP!$A$2:$O17836,7,FALSE)</f>
        <v>Si</v>
      </c>
      <c r="I22" s="119" t="str">
        <f>VLOOKUP(E22,VIP!$A$2:$O9801,8,FALSE)</f>
        <v>Si</v>
      </c>
      <c r="J22" s="119" t="str">
        <f>VLOOKUP(E22,VIP!$A$2:$O9751,8,FALSE)</f>
        <v>Si</v>
      </c>
      <c r="K22" s="119" t="str">
        <f>VLOOKUP(E22,VIP!$A$2:$O13325,6,0)</f>
        <v>NO</v>
      </c>
      <c r="L22" s="143" t="s">
        <v>2221</v>
      </c>
      <c r="M22" s="117" t="s">
        <v>2458</v>
      </c>
      <c r="N22" s="117" t="s">
        <v>2465</v>
      </c>
      <c r="O22" s="145" t="s">
        <v>2467</v>
      </c>
      <c r="P22" s="137"/>
      <c r="Q22" s="151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2" t="s">
        <v>2604</v>
      </c>
      <c r="C23" s="118">
        <v>44315.496145833335</v>
      </c>
      <c r="D23" s="118" t="s">
        <v>2182</v>
      </c>
      <c r="E23" s="120">
        <v>146</v>
      </c>
      <c r="F23" s="145" t="str">
        <f>VLOOKUP(E23,VIP!$A$2:$O12941,2,0)</f>
        <v>DRBR146</v>
      </c>
      <c r="G23" s="119" t="str">
        <f>VLOOKUP(E23,'LISTADO ATM'!$A$2:$B$899,2,0)</f>
        <v xml:space="preserve">ATM Tribunal Superior Constitucional </v>
      </c>
      <c r="H23" s="119" t="str">
        <f>VLOOKUP(E23,VIP!$A$2:$O17862,7,FALSE)</f>
        <v>Si</v>
      </c>
      <c r="I23" s="119" t="str">
        <f>VLOOKUP(E23,VIP!$A$2:$O9827,8,FALSE)</f>
        <v>Si</v>
      </c>
      <c r="J23" s="119" t="str">
        <f>VLOOKUP(E23,VIP!$A$2:$O9777,8,FALSE)</f>
        <v>Si</v>
      </c>
      <c r="K23" s="119" t="str">
        <f>VLOOKUP(E23,VIP!$A$2:$O13351,6,0)</f>
        <v>NO</v>
      </c>
      <c r="L23" s="143" t="s">
        <v>2221</v>
      </c>
      <c r="M23" s="117" t="s">
        <v>2458</v>
      </c>
      <c r="N23" s="117" t="s">
        <v>2465</v>
      </c>
      <c r="O23" s="145" t="s">
        <v>2467</v>
      </c>
      <c r="P23" s="137"/>
      <c r="Q23" s="151" t="s">
        <v>2221</v>
      </c>
    </row>
    <row r="24" spans="1:17" s="99" customFormat="1" ht="18" x14ac:dyDescent="0.25">
      <c r="A24" s="119" t="str">
        <f>VLOOKUP(E24,'[1]LISTADO ATM'!$A$2:$C$900,3,0)</f>
        <v>DISTRITO NACIONAL</v>
      </c>
      <c r="B24" s="132" t="s">
        <v>2650</v>
      </c>
      <c r="C24" s="118">
        <v>44316.331909722219</v>
      </c>
      <c r="D24" s="118" t="s">
        <v>2182</v>
      </c>
      <c r="E24" s="120">
        <v>149</v>
      </c>
      <c r="F24" s="145" t="str">
        <f>VLOOKUP(E24,[1]VIP!$A$2:$O12931,2,0)</f>
        <v>DRBR149</v>
      </c>
      <c r="G24" s="119" t="str">
        <f>VLOOKUP(E24,'[1]LISTADO ATM'!$A$2:$B$899,2,0)</f>
        <v>ATM Estación Metro Concepción</v>
      </c>
      <c r="H24" s="119" t="str">
        <f>VLOOKUP(E24,[1]VIP!$A$2:$O17852,7,FALSE)</f>
        <v>N/A</v>
      </c>
      <c r="I24" s="119" t="str">
        <f>VLOOKUP(E24,[1]VIP!$A$2:$O9817,8,FALSE)</f>
        <v>N/A</v>
      </c>
      <c r="J24" s="119" t="str">
        <f>VLOOKUP(E24,[1]VIP!$A$2:$O9767,8,FALSE)</f>
        <v>N/A</v>
      </c>
      <c r="K24" s="119" t="str">
        <f>VLOOKUP(E24,[1]VIP!$A$2:$O13341,6,0)</f>
        <v>N/A</v>
      </c>
      <c r="L24" s="143" t="s">
        <v>2221</v>
      </c>
      <c r="M24" s="117" t="s">
        <v>2458</v>
      </c>
      <c r="N24" s="117" t="s">
        <v>2465</v>
      </c>
      <c r="O24" s="145" t="s">
        <v>2467</v>
      </c>
      <c r="P24" s="137"/>
      <c r="Q24" s="151" t="s">
        <v>2221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2617</v>
      </c>
      <c r="C25" s="118">
        <v>44315.808587962965</v>
      </c>
      <c r="D25" s="118" t="s">
        <v>2182</v>
      </c>
      <c r="E25" s="120">
        <v>160</v>
      </c>
      <c r="F25" s="145" t="str">
        <f>VLOOKUP(E25,VIP!$A$2:$O12926,2,0)</f>
        <v>DRBR160</v>
      </c>
      <c r="G25" s="119" t="str">
        <f>VLOOKUP(E25,'LISTADO ATM'!$A$2:$B$899,2,0)</f>
        <v xml:space="preserve">ATM Oficina Herrera </v>
      </c>
      <c r="H25" s="119" t="str">
        <f>VLOOKUP(E25,VIP!$A$2:$O17847,7,FALSE)</f>
        <v>Si</v>
      </c>
      <c r="I25" s="119" t="str">
        <f>VLOOKUP(E25,VIP!$A$2:$O9812,8,FALSE)</f>
        <v>Si</v>
      </c>
      <c r="J25" s="119" t="str">
        <f>VLOOKUP(E25,VIP!$A$2:$O9762,8,FALSE)</f>
        <v>Si</v>
      </c>
      <c r="K25" s="119" t="str">
        <f>VLOOKUP(E25,VIP!$A$2:$O13336,6,0)</f>
        <v>NO</v>
      </c>
      <c r="L25" s="143" t="s">
        <v>2221</v>
      </c>
      <c r="M25" s="117" t="s">
        <v>2458</v>
      </c>
      <c r="N25" s="117" t="s">
        <v>2465</v>
      </c>
      <c r="O25" s="145" t="s">
        <v>2467</v>
      </c>
      <c r="P25" s="137"/>
      <c r="Q25" s="117" t="s">
        <v>2221</v>
      </c>
    </row>
    <row r="26" spans="1:17" s="99" customFormat="1" ht="18" x14ac:dyDescent="0.25">
      <c r="A26" s="119" t="str">
        <f>VLOOKUP(E26,'LISTADO ATM'!$A$2:$C$900,3,0)</f>
        <v>ESTE</v>
      </c>
      <c r="B26" s="132" t="s">
        <v>2605</v>
      </c>
      <c r="C26" s="118">
        <v>44315.492951388886</v>
      </c>
      <c r="D26" s="118" t="s">
        <v>2182</v>
      </c>
      <c r="E26" s="120">
        <v>222</v>
      </c>
      <c r="F26" s="145" t="str">
        <f>VLOOKUP(E26,VIP!$A$2:$O12942,2,0)</f>
        <v>DRBR222</v>
      </c>
      <c r="G26" s="119" t="str">
        <f>VLOOKUP(E26,'LISTADO ATM'!$A$2:$B$899,2,0)</f>
        <v xml:space="preserve">ATM UNP Dominicus (La Romana) </v>
      </c>
      <c r="H26" s="119" t="str">
        <f>VLOOKUP(E26,VIP!$A$2:$O17863,7,FALSE)</f>
        <v>Si</v>
      </c>
      <c r="I26" s="119" t="str">
        <f>VLOOKUP(E26,VIP!$A$2:$O9828,8,FALSE)</f>
        <v>Si</v>
      </c>
      <c r="J26" s="119" t="str">
        <f>VLOOKUP(E26,VIP!$A$2:$O9778,8,FALSE)</f>
        <v>Si</v>
      </c>
      <c r="K26" s="119" t="str">
        <f>VLOOKUP(E26,VIP!$A$2:$O13352,6,0)</f>
        <v>NO</v>
      </c>
      <c r="L26" s="143" t="s">
        <v>2221</v>
      </c>
      <c r="M26" s="117" t="s">
        <v>2458</v>
      </c>
      <c r="N26" s="117" t="s">
        <v>2465</v>
      </c>
      <c r="O26" s="145" t="s">
        <v>2467</v>
      </c>
      <c r="P26" s="137"/>
      <c r="Q26" s="117" t="s">
        <v>2221</v>
      </c>
    </row>
    <row r="27" spans="1:17" s="99" customFormat="1" ht="18" x14ac:dyDescent="0.25">
      <c r="A27" s="119" t="str">
        <f>VLOOKUP(E27,'LISTADO ATM'!$A$2:$C$900,3,0)</f>
        <v>ESTE</v>
      </c>
      <c r="B27" s="132" t="s">
        <v>2611</v>
      </c>
      <c r="C27" s="118">
        <v>44315.6484375</v>
      </c>
      <c r="D27" s="118" t="s">
        <v>2182</v>
      </c>
      <c r="E27" s="120">
        <v>293</v>
      </c>
      <c r="F27" s="145" t="str">
        <f>VLOOKUP(E27,VIP!$A$2:$O12923,2,0)</f>
        <v>DRBR293</v>
      </c>
      <c r="G27" s="119" t="str">
        <f>VLOOKUP(E27,'LISTADO ATM'!$A$2:$B$899,2,0)</f>
        <v xml:space="preserve">ATM S/M Nueva Visión (San Pedro) </v>
      </c>
      <c r="H27" s="119" t="str">
        <f>VLOOKUP(E27,VIP!$A$2:$O17844,7,FALSE)</f>
        <v>Si</v>
      </c>
      <c r="I27" s="119" t="str">
        <f>VLOOKUP(E27,VIP!$A$2:$O9809,8,FALSE)</f>
        <v>Si</v>
      </c>
      <c r="J27" s="119" t="str">
        <f>VLOOKUP(E27,VIP!$A$2:$O9759,8,FALSE)</f>
        <v>Si</v>
      </c>
      <c r="K27" s="119" t="str">
        <f>VLOOKUP(E27,VIP!$A$2:$O13333,6,0)</f>
        <v>NO</v>
      </c>
      <c r="L27" s="143" t="s">
        <v>2221</v>
      </c>
      <c r="M27" s="117" t="s">
        <v>2458</v>
      </c>
      <c r="N27" s="117" t="s">
        <v>2499</v>
      </c>
      <c r="O27" s="145" t="s">
        <v>2467</v>
      </c>
      <c r="P27" s="137"/>
      <c r="Q27" s="151" t="s">
        <v>2221</v>
      </c>
    </row>
    <row r="28" spans="1:17" s="99" customFormat="1" ht="18" x14ac:dyDescent="0.25">
      <c r="A28" s="119" t="str">
        <f>VLOOKUP(E28,'[1]LISTADO ATM'!$A$2:$C$900,3,0)</f>
        <v>ESTE</v>
      </c>
      <c r="B28" s="132" t="s">
        <v>2658</v>
      </c>
      <c r="C28" s="118">
        <v>44316.384201388886</v>
      </c>
      <c r="D28" s="118" t="s">
        <v>2182</v>
      </c>
      <c r="E28" s="120">
        <v>345</v>
      </c>
      <c r="F28" s="145" t="str">
        <f>VLOOKUP(E28,[1]VIP!$A$2:$O12939,2,0)</f>
        <v>DRBR345</v>
      </c>
      <c r="G28" s="119" t="str">
        <f>VLOOKUP(E28,'[1]LISTADO ATM'!$A$2:$B$899,2,0)</f>
        <v>ATM Oficina Yamasá  II</v>
      </c>
      <c r="H28" s="119" t="str">
        <f>VLOOKUP(E28,[1]VIP!$A$2:$O17860,7,FALSE)</f>
        <v>N/A</v>
      </c>
      <c r="I28" s="119" t="str">
        <f>VLOOKUP(E28,[1]VIP!$A$2:$O9825,8,FALSE)</f>
        <v>N/A</v>
      </c>
      <c r="J28" s="119" t="str">
        <f>VLOOKUP(E28,[1]VIP!$A$2:$O9775,8,FALSE)</f>
        <v>N/A</v>
      </c>
      <c r="K28" s="119" t="str">
        <f>VLOOKUP(E28,[1]VIP!$A$2:$O13349,6,0)</f>
        <v>N/A</v>
      </c>
      <c r="L28" s="143" t="s">
        <v>2221</v>
      </c>
      <c r="M28" s="117" t="s">
        <v>2458</v>
      </c>
      <c r="N28" s="117" t="s">
        <v>2465</v>
      </c>
      <c r="O28" s="145" t="s">
        <v>2467</v>
      </c>
      <c r="P28" s="137"/>
      <c r="Q28" s="151" t="s">
        <v>2221</v>
      </c>
    </row>
    <row r="29" spans="1:17" s="99" customFormat="1" ht="18" x14ac:dyDescent="0.25">
      <c r="A29" s="119" t="str">
        <f>VLOOKUP(E29,'LISTADO ATM'!$A$2:$C$900,3,0)</f>
        <v>ESTE</v>
      </c>
      <c r="B29" s="132" t="s">
        <v>2608</v>
      </c>
      <c r="C29" s="118">
        <v>44315.617002314815</v>
      </c>
      <c r="D29" s="118" t="s">
        <v>2182</v>
      </c>
      <c r="E29" s="120">
        <v>353</v>
      </c>
      <c r="F29" s="145" t="str">
        <f>VLOOKUP(E29,VIP!$A$2:$O12921,2,0)</f>
        <v>DRBR353</v>
      </c>
      <c r="G29" s="119" t="str">
        <f>VLOOKUP(E29,'LISTADO ATM'!$A$2:$B$899,2,0)</f>
        <v xml:space="preserve">ATM Estación Boulevard Juan Dolio </v>
      </c>
      <c r="H29" s="119" t="str">
        <f>VLOOKUP(E29,VIP!$A$2:$O17842,7,FALSE)</f>
        <v>Si</v>
      </c>
      <c r="I29" s="119" t="str">
        <f>VLOOKUP(E29,VIP!$A$2:$O9807,8,FALSE)</f>
        <v>Si</v>
      </c>
      <c r="J29" s="119" t="str">
        <f>VLOOKUP(E29,VIP!$A$2:$O9757,8,FALSE)</f>
        <v>Si</v>
      </c>
      <c r="K29" s="119" t="str">
        <f>VLOOKUP(E29,VIP!$A$2:$O13331,6,0)</f>
        <v>NO</v>
      </c>
      <c r="L29" s="143" t="s">
        <v>2221</v>
      </c>
      <c r="M29" s="117" t="s">
        <v>2458</v>
      </c>
      <c r="N29" s="117" t="s">
        <v>2465</v>
      </c>
      <c r="O29" s="145" t="s">
        <v>2467</v>
      </c>
      <c r="P29" s="137"/>
      <c r="Q29" s="151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2" t="s">
        <v>2577</v>
      </c>
      <c r="C30" s="118">
        <v>44312.544004629628</v>
      </c>
      <c r="D30" s="118" t="s">
        <v>2182</v>
      </c>
      <c r="E30" s="120">
        <v>434</v>
      </c>
      <c r="F30" s="145" t="str">
        <f>VLOOKUP(E30,VIP!$A$2:$O12890,2,0)</f>
        <v>DRBR434</v>
      </c>
      <c r="G30" s="119" t="str">
        <f>VLOOKUP(E30,'LISTADO ATM'!$A$2:$B$899,2,0)</f>
        <v xml:space="preserve">ATM Generadora Hidroeléctrica Dom. (EGEHID) </v>
      </c>
      <c r="H30" s="119" t="str">
        <f>VLOOKUP(E30,VIP!$A$2:$O17811,7,FALSE)</f>
        <v>Si</v>
      </c>
      <c r="I30" s="119" t="str">
        <f>VLOOKUP(E30,VIP!$A$2:$O9776,8,FALSE)</f>
        <v>Si</v>
      </c>
      <c r="J30" s="119" t="str">
        <f>VLOOKUP(E30,VIP!$A$2:$O9726,8,FALSE)</f>
        <v>Si</v>
      </c>
      <c r="K30" s="119" t="str">
        <f>VLOOKUP(E30,VIP!$A$2:$O13300,6,0)</f>
        <v>NO</v>
      </c>
      <c r="L30" s="143" t="s">
        <v>2221</v>
      </c>
      <c r="M30" s="117" t="s">
        <v>2458</v>
      </c>
      <c r="N30" s="117" t="s">
        <v>2499</v>
      </c>
      <c r="O30" s="145" t="s">
        <v>2467</v>
      </c>
      <c r="P30" s="137"/>
      <c r="Q30" s="151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2627</v>
      </c>
      <c r="C31" s="118">
        <v>44315.72084490741</v>
      </c>
      <c r="D31" s="118" t="s">
        <v>2182</v>
      </c>
      <c r="E31" s="120">
        <v>517</v>
      </c>
      <c r="F31" s="147" t="str">
        <f>VLOOKUP(E31,VIP!$A$2:$O12938,2,0)</f>
        <v>DRBR517</v>
      </c>
      <c r="G31" s="119" t="str">
        <f>VLOOKUP(E31,'LISTADO ATM'!$A$2:$B$899,2,0)</f>
        <v xml:space="preserve">ATM Autobanco Oficina Sans Soucí </v>
      </c>
      <c r="H31" s="119" t="str">
        <f>VLOOKUP(E31,VIP!$A$2:$O17859,7,FALSE)</f>
        <v>Si</v>
      </c>
      <c r="I31" s="119" t="str">
        <f>VLOOKUP(E31,VIP!$A$2:$O9824,8,FALSE)</f>
        <v>Si</v>
      </c>
      <c r="J31" s="119" t="str">
        <f>VLOOKUP(E31,VIP!$A$2:$O9774,8,FALSE)</f>
        <v>Si</v>
      </c>
      <c r="K31" s="119" t="str">
        <f>VLOOKUP(E31,VIP!$A$2:$O13348,6,0)</f>
        <v>SI</v>
      </c>
      <c r="L31" s="143" t="s">
        <v>2221</v>
      </c>
      <c r="M31" s="117" t="s">
        <v>2458</v>
      </c>
      <c r="N31" s="117" t="s">
        <v>2465</v>
      </c>
      <c r="O31" s="147" t="s">
        <v>2467</v>
      </c>
      <c r="P31" s="137"/>
      <c r="Q31" s="151" t="s">
        <v>2221</v>
      </c>
    </row>
    <row r="32" spans="1:17" s="99" customFormat="1" ht="18" x14ac:dyDescent="0.25">
      <c r="A32" s="119" t="str">
        <f>VLOOKUP(E32,'LISTADO ATM'!$A$2:$C$900,3,0)</f>
        <v>ESTE</v>
      </c>
      <c r="B32" s="132" t="s">
        <v>2585</v>
      </c>
      <c r="C32" s="118">
        <v>44314.592152777775</v>
      </c>
      <c r="D32" s="118" t="s">
        <v>2182</v>
      </c>
      <c r="E32" s="120">
        <v>519</v>
      </c>
      <c r="F32" s="147" t="str">
        <f>VLOOKUP(E32,VIP!$A$2:$O12876,2,0)</f>
        <v>DRBR519</v>
      </c>
      <c r="G32" s="119" t="str">
        <f>VLOOKUP(E32,'LISTADO ATM'!$A$2:$B$899,2,0)</f>
        <v xml:space="preserve">ATM Plaza Estrella (Bávaro) </v>
      </c>
      <c r="H32" s="119" t="str">
        <f>VLOOKUP(E32,VIP!$A$2:$O17797,7,FALSE)</f>
        <v>Si</v>
      </c>
      <c r="I32" s="119" t="str">
        <f>VLOOKUP(E32,VIP!$A$2:$O9762,8,FALSE)</f>
        <v>Si</v>
      </c>
      <c r="J32" s="119" t="str">
        <f>VLOOKUP(E32,VIP!$A$2:$O9712,8,FALSE)</f>
        <v>Si</v>
      </c>
      <c r="K32" s="119" t="str">
        <f>VLOOKUP(E32,VIP!$A$2:$O13286,6,0)</f>
        <v>NO</v>
      </c>
      <c r="L32" s="143" t="s">
        <v>2221</v>
      </c>
      <c r="M32" s="117" t="s">
        <v>2458</v>
      </c>
      <c r="N32" s="117" t="s">
        <v>2465</v>
      </c>
      <c r="O32" s="147" t="s">
        <v>2467</v>
      </c>
      <c r="P32" s="137"/>
      <c r="Q32" s="151" t="s">
        <v>2221</v>
      </c>
    </row>
    <row r="33" spans="1:17" s="99" customFormat="1" ht="18" x14ac:dyDescent="0.25">
      <c r="A33" s="119" t="str">
        <f>VLOOKUP(E33,'LISTADO ATM'!$A$2:$C$900,3,0)</f>
        <v>NORTE</v>
      </c>
      <c r="B33" s="132" t="s">
        <v>2619</v>
      </c>
      <c r="C33" s="118">
        <v>44315.803101851852</v>
      </c>
      <c r="D33" s="118" t="s">
        <v>2183</v>
      </c>
      <c r="E33" s="120">
        <v>595</v>
      </c>
      <c r="F33" s="147" t="str">
        <f>VLOOKUP(E33,VIP!$A$2:$O12928,2,0)</f>
        <v>DRBR595</v>
      </c>
      <c r="G33" s="119" t="str">
        <f>VLOOKUP(E33,'LISTADO ATM'!$A$2:$B$899,2,0)</f>
        <v xml:space="preserve">ATM S/M Central I (Santiago) </v>
      </c>
      <c r="H33" s="119" t="str">
        <f>VLOOKUP(E33,VIP!$A$2:$O17849,7,FALSE)</f>
        <v>Si</v>
      </c>
      <c r="I33" s="119" t="str">
        <f>VLOOKUP(E33,VIP!$A$2:$O9814,8,FALSE)</f>
        <v>Si</v>
      </c>
      <c r="J33" s="119" t="str">
        <f>VLOOKUP(E33,VIP!$A$2:$O9764,8,FALSE)</f>
        <v>Si</v>
      </c>
      <c r="K33" s="119" t="str">
        <f>VLOOKUP(E33,VIP!$A$2:$O13338,6,0)</f>
        <v>NO</v>
      </c>
      <c r="L33" s="143" t="s">
        <v>2221</v>
      </c>
      <c r="M33" s="117" t="s">
        <v>2458</v>
      </c>
      <c r="N33" s="117" t="s">
        <v>2465</v>
      </c>
      <c r="O33" s="147" t="s">
        <v>2494</v>
      </c>
      <c r="P33" s="137"/>
      <c r="Q33" s="151" t="s">
        <v>2221</v>
      </c>
    </row>
    <row r="34" spans="1:17" s="99" customFormat="1" ht="18" x14ac:dyDescent="0.25">
      <c r="A34" s="119" t="str">
        <f>VLOOKUP(E34,'LISTADO ATM'!$A$2:$C$900,3,0)</f>
        <v>SUR</v>
      </c>
      <c r="B34" s="132" t="s">
        <v>2582</v>
      </c>
      <c r="C34" s="118">
        <v>44313.587245370371</v>
      </c>
      <c r="D34" s="118" t="s">
        <v>2182</v>
      </c>
      <c r="E34" s="120">
        <v>616</v>
      </c>
      <c r="F34" s="147" t="str">
        <f>VLOOKUP(E34,VIP!$A$2:$O12936,2,0)</f>
        <v>DRBR187</v>
      </c>
      <c r="G34" s="119" t="str">
        <f>VLOOKUP(E34,'LISTADO ATM'!$A$2:$B$899,2,0)</f>
        <v xml:space="preserve">ATM 5ta. Brigada Barahona </v>
      </c>
      <c r="H34" s="119" t="str">
        <f>VLOOKUP(E34,VIP!$A$2:$O17857,7,FALSE)</f>
        <v>Si</v>
      </c>
      <c r="I34" s="119" t="str">
        <f>VLOOKUP(E34,VIP!$A$2:$O9822,8,FALSE)</f>
        <v>Si</v>
      </c>
      <c r="J34" s="119" t="str">
        <f>VLOOKUP(E34,VIP!$A$2:$O9772,8,FALSE)</f>
        <v>Si</v>
      </c>
      <c r="K34" s="119" t="str">
        <f>VLOOKUP(E34,VIP!$A$2:$O13346,6,0)</f>
        <v>NO</v>
      </c>
      <c r="L34" s="143" t="s">
        <v>2221</v>
      </c>
      <c r="M34" s="117" t="s">
        <v>2458</v>
      </c>
      <c r="N34" s="117" t="s">
        <v>2465</v>
      </c>
      <c r="O34" s="147" t="s">
        <v>2467</v>
      </c>
      <c r="P34" s="137"/>
      <c r="Q34" s="151" t="s">
        <v>2221</v>
      </c>
    </row>
    <row r="35" spans="1:17" s="99" customFormat="1" ht="18" x14ac:dyDescent="0.25">
      <c r="A35" s="119" t="str">
        <f>VLOOKUP(E35,'LISTADO ATM'!$A$2:$C$900,3,0)</f>
        <v>SUR</v>
      </c>
      <c r="B35" s="132" t="s">
        <v>2583</v>
      </c>
      <c r="C35" s="118">
        <v>44314.327893518515</v>
      </c>
      <c r="D35" s="118" t="s">
        <v>2182</v>
      </c>
      <c r="E35" s="120">
        <v>733</v>
      </c>
      <c r="F35" s="147" t="str">
        <f>VLOOKUP(E35,VIP!$A$2:$O12852,2,0)</f>
        <v>DRBR484</v>
      </c>
      <c r="G35" s="119" t="str">
        <f>VLOOKUP(E35,'LISTADO ATM'!$A$2:$B$899,2,0)</f>
        <v xml:space="preserve">ATM Zona Franca Perdenales </v>
      </c>
      <c r="H35" s="119" t="str">
        <f>VLOOKUP(E35,VIP!$A$2:$O17773,7,FALSE)</f>
        <v>Si</v>
      </c>
      <c r="I35" s="119" t="str">
        <f>VLOOKUP(E35,VIP!$A$2:$O9738,8,FALSE)</f>
        <v>Si</v>
      </c>
      <c r="J35" s="119" t="str">
        <f>VLOOKUP(E35,VIP!$A$2:$O9688,8,FALSE)</f>
        <v>Si</v>
      </c>
      <c r="K35" s="119" t="str">
        <f>VLOOKUP(E35,VIP!$A$2:$O13262,6,0)</f>
        <v>NO</v>
      </c>
      <c r="L35" s="143" t="s">
        <v>2221</v>
      </c>
      <c r="M35" s="117" t="s">
        <v>2458</v>
      </c>
      <c r="N35" s="117" t="s">
        <v>2465</v>
      </c>
      <c r="O35" s="147" t="s">
        <v>2467</v>
      </c>
      <c r="P35" s="137"/>
      <c r="Q35" s="151" t="s">
        <v>2221</v>
      </c>
    </row>
    <row r="36" spans="1:17" s="99" customFormat="1" ht="18" x14ac:dyDescent="0.25">
      <c r="A36" s="119" t="str">
        <f>VLOOKUP(E36,'[1]LISTADO ATM'!$A$2:$C$900,3,0)</f>
        <v>ESTE</v>
      </c>
      <c r="B36" s="132" t="s">
        <v>2665</v>
      </c>
      <c r="C36" s="118">
        <v>44316.360219907408</v>
      </c>
      <c r="D36" s="118" t="s">
        <v>2182</v>
      </c>
      <c r="E36" s="120">
        <v>772</v>
      </c>
      <c r="F36" s="147" t="str">
        <f>VLOOKUP(E36,[1]VIP!$A$2:$O12946,2,0)</f>
        <v>DRBR215</v>
      </c>
      <c r="G36" s="119" t="str">
        <f>VLOOKUP(E36,'[1]LISTADO ATM'!$A$2:$B$899,2,0)</f>
        <v xml:space="preserve">ATM UNP Yamasá </v>
      </c>
      <c r="H36" s="119" t="str">
        <f>VLOOKUP(E36,[1]VIP!$A$2:$O17867,7,FALSE)</f>
        <v>Si</v>
      </c>
      <c r="I36" s="119" t="str">
        <f>VLOOKUP(E36,[1]VIP!$A$2:$O9832,8,FALSE)</f>
        <v>Si</v>
      </c>
      <c r="J36" s="119" t="str">
        <f>VLOOKUP(E36,[1]VIP!$A$2:$O9782,8,FALSE)</f>
        <v>Si</v>
      </c>
      <c r="K36" s="119" t="str">
        <f>VLOOKUP(E36,[1]VIP!$A$2:$O13356,6,0)</f>
        <v>NO</v>
      </c>
      <c r="L36" s="143" t="s">
        <v>2221</v>
      </c>
      <c r="M36" s="117" t="s">
        <v>2458</v>
      </c>
      <c r="N36" s="117" t="s">
        <v>2465</v>
      </c>
      <c r="O36" s="147" t="s">
        <v>2467</v>
      </c>
      <c r="P36" s="137"/>
      <c r="Q36" s="151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2">
        <v>3335862866</v>
      </c>
      <c r="C37" s="118">
        <v>44308.709722222222</v>
      </c>
      <c r="D37" s="118" t="s">
        <v>2182</v>
      </c>
      <c r="E37" s="120">
        <v>812</v>
      </c>
      <c r="F37" s="147" t="str">
        <f>VLOOKUP(E37,VIP!$A$2:$O12845,2,0)</f>
        <v>DRBR812</v>
      </c>
      <c r="G37" s="119" t="str">
        <f>VLOOKUP(E37,'LISTADO ATM'!$A$2:$B$899,2,0)</f>
        <v xml:space="preserve">ATM Canasta del Pueblo </v>
      </c>
      <c r="H37" s="119" t="str">
        <f>VLOOKUP(E37,VIP!$A$2:$O17766,7,FALSE)</f>
        <v>Si</v>
      </c>
      <c r="I37" s="119" t="str">
        <f>VLOOKUP(E37,VIP!$A$2:$O9731,8,FALSE)</f>
        <v>Si</v>
      </c>
      <c r="J37" s="119" t="str">
        <f>VLOOKUP(E37,VIP!$A$2:$O9681,8,FALSE)</f>
        <v>Si</v>
      </c>
      <c r="K37" s="119" t="str">
        <f>VLOOKUP(E37,VIP!$A$2:$O13255,6,0)</f>
        <v>NO</v>
      </c>
      <c r="L37" s="143" t="s">
        <v>2221</v>
      </c>
      <c r="M37" s="117" t="s">
        <v>2458</v>
      </c>
      <c r="N37" s="117" t="s">
        <v>2465</v>
      </c>
      <c r="O37" s="147" t="s">
        <v>2467</v>
      </c>
      <c r="P37" s="137"/>
      <c r="Q37" s="151" t="s">
        <v>2221</v>
      </c>
    </row>
    <row r="38" spans="1:17" s="99" customFormat="1" ht="18" x14ac:dyDescent="0.25">
      <c r="A38" s="119" t="str">
        <f>VLOOKUP(E38,'[1]LISTADO ATM'!$A$2:$C$900,3,0)</f>
        <v>NORTE</v>
      </c>
      <c r="B38" s="132" t="s">
        <v>2639</v>
      </c>
      <c r="C38" s="118">
        <v>44316.302395833336</v>
      </c>
      <c r="D38" s="118" t="s">
        <v>2183</v>
      </c>
      <c r="E38" s="120">
        <v>853</v>
      </c>
      <c r="F38" s="147" t="str">
        <f>VLOOKUP(E38,[1]VIP!$A$2:$O12942,2,0)</f>
        <v>DRBR853</v>
      </c>
      <c r="G38" s="119" t="str">
        <f>VLOOKUP(E38,'[1]LISTADO ATM'!$A$2:$B$899,2,0)</f>
        <v xml:space="preserve">ATM Inversiones JF Group (Shell Canabacoa) </v>
      </c>
      <c r="H38" s="119" t="str">
        <f>VLOOKUP(E38,[1]VIP!$A$2:$O17863,7,FALSE)</f>
        <v>Si</v>
      </c>
      <c r="I38" s="119" t="str">
        <f>VLOOKUP(E38,[1]VIP!$A$2:$O9828,8,FALSE)</f>
        <v>Si</v>
      </c>
      <c r="J38" s="119" t="str">
        <f>VLOOKUP(E38,[1]VIP!$A$2:$O9778,8,FALSE)</f>
        <v>Si</v>
      </c>
      <c r="K38" s="119" t="str">
        <f>VLOOKUP(E38,[1]VIP!$A$2:$O13352,6,0)</f>
        <v>NO</v>
      </c>
      <c r="L38" s="143" t="s">
        <v>2221</v>
      </c>
      <c r="M38" s="117" t="s">
        <v>2458</v>
      </c>
      <c r="N38" s="117" t="s">
        <v>2465</v>
      </c>
      <c r="O38" s="147" t="s">
        <v>2494</v>
      </c>
      <c r="P38" s="137"/>
      <c r="Q38" s="151" t="s">
        <v>2221</v>
      </c>
    </row>
    <row r="39" spans="1:17" s="99" customFormat="1" ht="18" x14ac:dyDescent="0.25">
      <c r="A39" s="119" t="str">
        <f>VLOOKUP(E39,'[1]LISTADO ATM'!$A$2:$C$900,3,0)</f>
        <v>ESTE</v>
      </c>
      <c r="B39" s="132" t="s">
        <v>2663</v>
      </c>
      <c r="C39" s="118">
        <v>44316.366724537038</v>
      </c>
      <c r="D39" s="118" t="s">
        <v>2182</v>
      </c>
      <c r="E39" s="120">
        <v>912</v>
      </c>
      <c r="F39" s="147" t="str">
        <f>VLOOKUP(E39,[1]VIP!$A$2:$O12944,2,0)</f>
        <v>DRBR973</v>
      </c>
      <c r="G39" s="119" t="str">
        <f>VLOOKUP(E39,'[1]LISTADO ATM'!$A$2:$B$899,2,0)</f>
        <v xml:space="preserve">ATM Oficina San Pedro II </v>
      </c>
      <c r="H39" s="119" t="str">
        <f>VLOOKUP(E39,[1]VIP!$A$2:$O17865,7,FALSE)</f>
        <v>Si</v>
      </c>
      <c r="I39" s="119" t="str">
        <f>VLOOKUP(E39,[1]VIP!$A$2:$O9830,8,FALSE)</f>
        <v>Si</v>
      </c>
      <c r="J39" s="119" t="str">
        <f>VLOOKUP(E39,[1]VIP!$A$2:$O9780,8,FALSE)</f>
        <v>Si</v>
      </c>
      <c r="K39" s="119" t="str">
        <f>VLOOKUP(E39,[1]VIP!$A$2:$O13354,6,0)</f>
        <v>SI</v>
      </c>
      <c r="L39" s="143" t="s">
        <v>2221</v>
      </c>
      <c r="M39" s="117" t="s">
        <v>2458</v>
      </c>
      <c r="N39" s="117" t="s">
        <v>2465</v>
      </c>
      <c r="O39" s="147" t="s">
        <v>2467</v>
      </c>
      <c r="P39" s="137"/>
      <c r="Q39" s="151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2581</v>
      </c>
      <c r="C40" s="118">
        <v>44313.609571759262</v>
      </c>
      <c r="D40" s="118" t="s">
        <v>2182</v>
      </c>
      <c r="E40" s="120">
        <v>915</v>
      </c>
      <c r="F40" s="147" t="str">
        <f>VLOOKUP(E40,VIP!$A$2:$O12933,2,0)</f>
        <v>DRBR24F</v>
      </c>
      <c r="G40" s="119" t="str">
        <f>VLOOKUP(E40,'LISTADO ATM'!$A$2:$B$899,2,0)</f>
        <v xml:space="preserve">ATM Multicentro La Sirena Aut. Duarte </v>
      </c>
      <c r="H40" s="119" t="str">
        <f>VLOOKUP(E40,VIP!$A$2:$O17854,7,FALSE)</f>
        <v>Si</v>
      </c>
      <c r="I40" s="119" t="str">
        <f>VLOOKUP(E40,VIP!$A$2:$O9819,8,FALSE)</f>
        <v>Si</v>
      </c>
      <c r="J40" s="119" t="str">
        <f>VLOOKUP(E40,VIP!$A$2:$O9769,8,FALSE)</f>
        <v>Si</v>
      </c>
      <c r="K40" s="119" t="str">
        <f>VLOOKUP(E40,VIP!$A$2:$O13343,6,0)</f>
        <v>SI</v>
      </c>
      <c r="L40" s="143" t="s">
        <v>2221</v>
      </c>
      <c r="M40" s="117" t="s">
        <v>2458</v>
      </c>
      <c r="N40" s="117" t="s">
        <v>2465</v>
      </c>
      <c r="O40" s="147" t="s">
        <v>2467</v>
      </c>
      <c r="P40" s="137"/>
      <c r="Q40" s="151" t="s">
        <v>2221</v>
      </c>
    </row>
    <row r="41" spans="1:17" s="99" customFormat="1" ht="18" x14ac:dyDescent="0.25">
      <c r="A41" s="119" t="str">
        <f>VLOOKUP(E41,'[1]LISTADO ATM'!$A$2:$C$900,3,0)</f>
        <v>DISTRITO NACIONAL</v>
      </c>
      <c r="B41" s="132" t="s">
        <v>2666</v>
      </c>
      <c r="C41" s="118">
        <v>44316.356585648151</v>
      </c>
      <c r="D41" s="118" t="s">
        <v>2182</v>
      </c>
      <c r="E41" s="120">
        <v>938</v>
      </c>
      <c r="F41" s="147" t="str">
        <f>VLOOKUP(E41,[1]VIP!$A$2:$O12947,2,0)</f>
        <v>DRBR938</v>
      </c>
      <c r="G41" s="119" t="str">
        <f>VLOOKUP(E41,'[1]LISTADO ATM'!$A$2:$B$899,2,0)</f>
        <v xml:space="preserve">ATM Autobanco Oficina Filadelfia Plaza </v>
      </c>
      <c r="H41" s="119" t="str">
        <f>VLOOKUP(E41,[1]VIP!$A$2:$O17868,7,FALSE)</f>
        <v>Si</v>
      </c>
      <c r="I41" s="119" t="str">
        <f>VLOOKUP(E41,[1]VIP!$A$2:$O9833,8,FALSE)</f>
        <v>Si</v>
      </c>
      <c r="J41" s="119" t="str">
        <f>VLOOKUP(E41,[1]VIP!$A$2:$O9783,8,FALSE)</f>
        <v>Si</v>
      </c>
      <c r="K41" s="119" t="str">
        <f>VLOOKUP(E41,[1]VIP!$A$2:$O13357,6,0)</f>
        <v>NO</v>
      </c>
      <c r="L41" s="143" t="s">
        <v>2221</v>
      </c>
      <c r="M41" s="117" t="s">
        <v>2458</v>
      </c>
      <c r="N41" s="117" t="s">
        <v>2465</v>
      </c>
      <c r="O41" s="147" t="s">
        <v>2467</v>
      </c>
      <c r="P41" s="137"/>
      <c r="Q41" s="151" t="s">
        <v>2221</v>
      </c>
    </row>
    <row r="42" spans="1:17" s="99" customFormat="1" ht="18" x14ac:dyDescent="0.25">
      <c r="A42" s="119" t="str">
        <f>VLOOKUP(E42,'[1]LISTADO ATM'!$A$2:$C$900,3,0)</f>
        <v>DISTRITO NACIONAL</v>
      </c>
      <c r="B42" s="132" t="s">
        <v>2667</v>
      </c>
      <c r="C42" s="118">
        <v>44316.356215277781</v>
      </c>
      <c r="D42" s="118" t="s">
        <v>2182</v>
      </c>
      <c r="E42" s="120">
        <v>952</v>
      </c>
      <c r="F42" s="147" t="str">
        <f>VLOOKUP(E42,[1]VIP!$A$2:$O12948,2,0)</f>
        <v>DRBR16L</v>
      </c>
      <c r="G42" s="119" t="str">
        <f>VLOOKUP(E42,'[1]LISTADO ATM'!$A$2:$B$899,2,0)</f>
        <v xml:space="preserve">ATM Alvarez Rivas </v>
      </c>
      <c r="H42" s="119" t="str">
        <f>VLOOKUP(E42,[1]VIP!$A$2:$O17869,7,FALSE)</f>
        <v>Si</v>
      </c>
      <c r="I42" s="119" t="str">
        <f>VLOOKUP(E42,[1]VIP!$A$2:$O9834,8,FALSE)</f>
        <v>Si</v>
      </c>
      <c r="J42" s="119" t="str">
        <f>VLOOKUP(E42,[1]VIP!$A$2:$O9784,8,FALSE)</f>
        <v>Si</v>
      </c>
      <c r="K42" s="119" t="str">
        <f>VLOOKUP(E42,[1]VIP!$A$2:$O13358,6,0)</f>
        <v>NO</v>
      </c>
      <c r="L42" s="143" t="s">
        <v>2221</v>
      </c>
      <c r="M42" s="117" t="s">
        <v>2458</v>
      </c>
      <c r="N42" s="117" t="s">
        <v>2465</v>
      </c>
      <c r="O42" s="147" t="s">
        <v>2467</v>
      </c>
      <c r="P42" s="137"/>
      <c r="Q42" s="151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2633</v>
      </c>
      <c r="C43" s="118">
        <v>44315.87327546296</v>
      </c>
      <c r="D43" s="118" t="s">
        <v>2182</v>
      </c>
      <c r="E43" s="120">
        <v>883</v>
      </c>
      <c r="F43" s="147" t="str">
        <f>VLOOKUP(E43,VIP!$A$2:$O12927,2,0)</f>
        <v>DRBR883</v>
      </c>
      <c r="G43" s="119" t="str">
        <f>VLOOKUP(E43,'LISTADO ATM'!$A$2:$B$899,2,0)</f>
        <v xml:space="preserve">ATM Oficina Filadelfia Plaza </v>
      </c>
      <c r="H43" s="119" t="str">
        <f>VLOOKUP(E43,VIP!$A$2:$O17848,7,FALSE)</f>
        <v>Si</v>
      </c>
      <c r="I43" s="119" t="str">
        <f>VLOOKUP(E43,VIP!$A$2:$O9813,8,FALSE)</f>
        <v>Si</v>
      </c>
      <c r="J43" s="119" t="str">
        <f>VLOOKUP(E43,VIP!$A$2:$O9763,8,FALSE)</f>
        <v>Si</v>
      </c>
      <c r="K43" s="119" t="str">
        <f>VLOOKUP(E43,VIP!$A$2:$O13337,6,0)</f>
        <v>NO</v>
      </c>
      <c r="L43" s="143" t="s">
        <v>2247</v>
      </c>
      <c r="M43" s="157" t="s">
        <v>2638</v>
      </c>
      <c r="N43" s="117" t="s">
        <v>2465</v>
      </c>
      <c r="O43" s="147" t="s">
        <v>2467</v>
      </c>
      <c r="P43" s="137"/>
      <c r="Q43" s="159">
        <v>44316.310416666667</v>
      </c>
    </row>
    <row r="44" spans="1:17" s="99" customFormat="1" ht="18" x14ac:dyDescent="0.25">
      <c r="A44" s="119" t="str">
        <f>VLOOKUP(E44,'LISTADO ATM'!$A$2:$C$900,3,0)</f>
        <v>SUR</v>
      </c>
      <c r="B44" s="132">
        <v>3335870498</v>
      </c>
      <c r="C44" s="118">
        <v>44316.22152777778</v>
      </c>
      <c r="D44" s="118" t="s">
        <v>2182</v>
      </c>
      <c r="E44" s="120">
        <v>885</v>
      </c>
      <c r="F44" s="147" t="str">
        <f>VLOOKUP(E44,VIP!$A$2:$O12846,2,0)</f>
        <v>DRBR885</v>
      </c>
      <c r="G44" s="119" t="str">
        <f>VLOOKUP(E44,'LISTADO ATM'!$A$2:$B$899,2,0)</f>
        <v xml:space="preserve">ATM UNP Rancho Arriba </v>
      </c>
      <c r="H44" s="119" t="str">
        <f>VLOOKUP(E44,VIP!$A$2:$O17767,7,FALSE)</f>
        <v>Si</v>
      </c>
      <c r="I44" s="119" t="str">
        <f>VLOOKUP(E44,VIP!$A$2:$O9732,8,FALSE)</f>
        <v>Si</v>
      </c>
      <c r="J44" s="119" t="str">
        <f>VLOOKUP(E44,VIP!$A$2:$O9682,8,FALSE)</f>
        <v>Si</v>
      </c>
      <c r="K44" s="119" t="str">
        <f>VLOOKUP(E44,VIP!$A$2:$O13256,6,0)</f>
        <v>NO</v>
      </c>
      <c r="L44" s="143" t="s">
        <v>2247</v>
      </c>
      <c r="M44" s="157" t="s">
        <v>2638</v>
      </c>
      <c r="N44" s="117" t="s">
        <v>2465</v>
      </c>
      <c r="O44" s="147" t="s">
        <v>2467</v>
      </c>
      <c r="P44" s="137"/>
      <c r="Q44" s="159">
        <v>44316.304861111108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2596</v>
      </c>
      <c r="C45" s="118">
        <v>44315.596516203703</v>
      </c>
      <c r="D45" s="118" t="s">
        <v>2182</v>
      </c>
      <c r="E45" s="120">
        <v>983</v>
      </c>
      <c r="F45" s="147" t="str">
        <f>VLOOKUP(E45,VIP!$A$2:$O12921,2,0)</f>
        <v>DRBR983</v>
      </c>
      <c r="G45" s="119" t="str">
        <f>VLOOKUP(E45,'LISTADO ATM'!$A$2:$B$899,2,0)</f>
        <v xml:space="preserve">ATM Bravo República de Colombia </v>
      </c>
      <c r="H45" s="119" t="str">
        <f>VLOOKUP(E45,VIP!$A$2:$O17842,7,FALSE)</f>
        <v>Si</v>
      </c>
      <c r="I45" s="119" t="str">
        <f>VLOOKUP(E45,VIP!$A$2:$O9807,8,FALSE)</f>
        <v>No</v>
      </c>
      <c r="J45" s="119" t="str">
        <f>VLOOKUP(E45,VIP!$A$2:$O9757,8,FALSE)</f>
        <v>No</v>
      </c>
      <c r="K45" s="119" t="str">
        <f>VLOOKUP(E45,VIP!$A$2:$O13331,6,0)</f>
        <v>NO</v>
      </c>
      <c r="L45" s="143" t="s">
        <v>2221</v>
      </c>
      <c r="M45" s="117" t="s">
        <v>2458</v>
      </c>
      <c r="N45" s="117" t="s">
        <v>2465</v>
      </c>
      <c r="O45" s="147" t="s">
        <v>2467</v>
      </c>
      <c r="P45" s="137"/>
      <c r="Q45" s="151" t="s">
        <v>2221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2590</v>
      </c>
      <c r="C46" s="118">
        <v>44314.99559027778</v>
      </c>
      <c r="D46" s="118" t="s">
        <v>2182</v>
      </c>
      <c r="E46" s="120">
        <v>118</v>
      </c>
      <c r="F46" s="147" t="str">
        <f>VLOOKUP(E46,VIP!$A$2:$O12923,2,0)</f>
        <v>DRBR118</v>
      </c>
      <c r="G46" s="119" t="str">
        <f>VLOOKUP(E46,'LISTADO ATM'!$A$2:$B$899,2,0)</f>
        <v>ATM Plaza Torino</v>
      </c>
      <c r="H46" s="119" t="str">
        <f>VLOOKUP(E46,VIP!$A$2:$O17844,7,FALSE)</f>
        <v>N/A</v>
      </c>
      <c r="I46" s="119" t="str">
        <f>VLOOKUP(E46,VIP!$A$2:$O9809,8,FALSE)</f>
        <v>N/A</v>
      </c>
      <c r="J46" s="119" t="str">
        <f>VLOOKUP(E46,VIP!$A$2:$O9759,8,FALSE)</f>
        <v>N/A</v>
      </c>
      <c r="K46" s="119" t="str">
        <f>VLOOKUP(E46,VIP!$A$2:$O13333,6,0)</f>
        <v>N/A</v>
      </c>
      <c r="L46" s="143" t="s">
        <v>2247</v>
      </c>
      <c r="M46" s="117" t="s">
        <v>2458</v>
      </c>
      <c r="N46" s="117" t="s">
        <v>2465</v>
      </c>
      <c r="O46" s="147" t="s">
        <v>2467</v>
      </c>
      <c r="P46" s="137"/>
      <c r="Q46" s="151" t="s">
        <v>2247</v>
      </c>
    </row>
    <row r="47" spans="1:17" s="99" customFormat="1" ht="18" x14ac:dyDescent="0.25">
      <c r="A47" s="119" t="str">
        <f>VLOOKUP(E47,'LISTADO ATM'!$A$2:$C$900,3,0)</f>
        <v>ESTE</v>
      </c>
      <c r="B47" s="132" t="s">
        <v>2587</v>
      </c>
      <c r="C47" s="118">
        <v>44314.771597222221</v>
      </c>
      <c r="D47" s="118" t="s">
        <v>2182</v>
      </c>
      <c r="E47" s="120">
        <v>289</v>
      </c>
      <c r="F47" s="147" t="str">
        <f>VLOOKUP(E47,VIP!$A$2:$O12888,2,0)</f>
        <v>DRBR910</v>
      </c>
      <c r="G47" s="119" t="str">
        <f>VLOOKUP(E47,'LISTADO ATM'!$A$2:$B$899,2,0)</f>
        <v>ATM Oficina Bávaro II</v>
      </c>
      <c r="H47" s="119" t="str">
        <f>VLOOKUP(E47,VIP!$A$2:$O17809,7,FALSE)</f>
        <v>Si</v>
      </c>
      <c r="I47" s="119" t="str">
        <f>VLOOKUP(E47,VIP!$A$2:$O9774,8,FALSE)</f>
        <v>Si</v>
      </c>
      <c r="J47" s="119" t="str">
        <f>VLOOKUP(E47,VIP!$A$2:$O9724,8,FALSE)</f>
        <v>Si</v>
      </c>
      <c r="K47" s="119" t="str">
        <f>VLOOKUP(E47,VIP!$A$2:$O13298,6,0)</f>
        <v>NO</v>
      </c>
      <c r="L47" s="143" t="s">
        <v>2247</v>
      </c>
      <c r="M47" s="117" t="s">
        <v>2458</v>
      </c>
      <c r="N47" s="117" t="s">
        <v>2465</v>
      </c>
      <c r="O47" s="147" t="s">
        <v>2467</v>
      </c>
      <c r="P47" s="137"/>
      <c r="Q47" s="151" t="s">
        <v>2247</v>
      </c>
    </row>
    <row r="48" spans="1:17" s="99" customFormat="1" ht="18" x14ac:dyDescent="0.25">
      <c r="A48" s="119" t="str">
        <f>VLOOKUP(E48,'LISTADO ATM'!$A$2:$C$900,3,0)</f>
        <v>NORTE</v>
      </c>
      <c r="B48" s="132" t="s">
        <v>2635</v>
      </c>
      <c r="C48" s="118">
        <v>44315.847650462965</v>
      </c>
      <c r="D48" s="118" t="s">
        <v>2183</v>
      </c>
      <c r="E48" s="120">
        <v>775</v>
      </c>
      <c r="F48" s="147" t="str">
        <f>VLOOKUP(E48,VIP!$A$2:$O12930,2,0)</f>
        <v>DRBR450</v>
      </c>
      <c r="G48" s="119" t="str">
        <f>VLOOKUP(E48,'LISTADO ATM'!$A$2:$B$899,2,0)</f>
        <v xml:space="preserve">ATM S/M Lilo (Montecristi) </v>
      </c>
      <c r="H48" s="119" t="str">
        <f>VLOOKUP(E48,VIP!$A$2:$O17851,7,FALSE)</f>
        <v>Si</v>
      </c>
      <c r="I48" s="119" t="str">
        <f>VLOOKUP(E48,VIP!$A$2:$O9816,8,FALSE)</f>
        <v>Si</v>
      </c>
      <c r="J48" s="119" t="str">
        <f>VLOOKUP(E48,VIP!$A$2:$O9766,8,FALSE)</f>
        <v>Si</v>
      </c>
      <c r="K48" s="119" t="str">
        <f>VLOOKUP(E48,VIP!$A$2:$O13340,6,0)</f>
        <v>NO</v>
      </c>
      <c r="L48" s="143" t="s">
        <v>2247</v>
      </c>
      <c r="M48" s="117" t="s">
        <v>2458</v>
      </c>
      <c r="N48" s="117" t="s">
        <v>2465</v>
      </c>
      <c r="O48" s="147" t="s">
        <v>2494</v>
      </c>
      <c r="P48" s="137"/>
      <c r="Q48" s="151" t="s">
        <v>2247</v>
      </c>
    </row>
    <row r="49" spans="1:17" s="99" customFormat="1" ht="18" x14ac:dyDescent="0.25">
      <c r="A49" s="119" t="str">
        <f>VLOOKUP(E49,'LISTADO ATM'!$A$2:$C$900,3,0)</f>
        <v>SUR</v>
      </c>
      <c r="B49" s="132" t="s">
        <v>2600</v>
      </c>
      <c r="C49" s="118">
        <v>44315.580914351849</v>
      </c>
      <c r="D49" s="118" t="s">
        <v>2485</v>
      </c>
      <c r="E49" s="120">
        <v>101</v>
      </c>
      <c r="F49" s="147" t="str">
        <f>VLOOKUP(E49,VIP!$A$2:$O12927,2,0)</f>
        <v>DRBR101</v>
      </c>
      <c r="G49" s="119" t="str">
        <f>VLOOKUP(E49,'LISTADO ATM'!$A$2:$B$899,2,0)</f>
        <v xml:space="preserve">ATM Oficina San Juan de la Maguana I </v>
      </c>
      <c r="H49" s="119" t="str">
        <f>VLOOKUP(E49,VIP!$A$2:$O17848,7,FALSE)</f>
        <v>Si</v>
      </c>
      <c r="I49" s="119" t="str">
        <f>VLOOKUP(E49,VIP!$A$2:$O9813,8,FALSE)</f>
        <v>Si</v>
      </c>
      <c r="J49" s="119" t="str">
        <f>VLOOKUP(E49,VIP!$A$2:$O9763,8,FALSE)</f>
        <v>Si</v>
      </c>
      <c r="K49" s="119" t="str">
        <f>VLOOKUP(E49,VIP!$A$2:$O13337,6,0)</f>
        <v>SI</v>
      </c>
      <c r="L49" s="143" t="s">
        <v>2607</v>
      </c>
      <c r="M49" s="117" t="s">
        <v>2458</v>
      </c>
      <c r="N49" s="117" t="s">
        <v>2465</v>
      </c>
      <c r="O49" s="147" t="s">
        <v>2486</v>
      </c>
      <c r="P49" s="137"/>
      <c r="Q49" s="151" t="s">
        <v>2607</v>
      </c>
    </row>
    <row r="50" spans="1:17" s="99" customFormat="1" ht="18" x14ac:dyDescent="0.25">
      <c r="A50" s="119" t="str">
        <f>VLOOKUP(E50,'[1]LISTADO ATM'!$A$2:$C$900,3,0)</f>
        <v>ESTE</v>
      </c>
      <c r="B50" s="132" t="s">
        <v>2641</v>
      </c>
      <c r="C50" s="118">
        <v>44316.310972222222</v>
      </c>
      <c r="D50" s="118" t="s">
        <v>2461</v>
      </c>
      <c r="E50" s="120">
        <v>114</v>
      </c>
      <c r="F50" s="147" t="str">
        <f>VLOOKUP(E50,[1]VIP!$A$2:$O12940,2,0)</f>
        <v>DRBR114</v>
      </c>
      <c r="G50" s="119" t="str">
        <f>VLOOKUP(E50,'[1]LISTADO ATM'!$A$2:$B$899,2,0)</f>
        <v xml:space="preserve">ATM Oficina Hato Mayor </v>
      </c>
      <c r="H50" s="119" t="str">
        <f>VLOOKUP(E50,[1]VIP!$A$2:$O17861,7,FALSE)</f>
        <v>Si</v>
      </c>
      <c r="I50" s="119" t="str">
        <f>VLOOKUP(E50,[1]VIP!$A$2:$O9826,8,FALSE)</f>
        <v>Si</v>
      </c>
      <c r="J50" s="119" t="str">
        <f>VLOOKUP(E50,[1]VIP!$A$2:$O9776,8,FALSE)</f>
        <v>Si</v>
      </c>
      <c r="K50" s="119" t="str">
        <f>VLOOKUP(E50,[1]VIP!$A$2:$O13350,6,0)</f>
        <v>NO</v>
      </c>
      <c r="L50" s="143" t="s">
        <v>2607</v>
      </c>
      <c r="M50" s="117" t="s">
        <v>2458</v>
      </c>
      <c r="N50" s="117" t="s">
        <v>2465</v>
      </c>
      <c r="O50" s="147" t="s">
        <v>2466</v>
      </c>
      <c r="P50" s="137"/>
      <c r="Q50" s="151" t="s">
        <v>2607</v>
      </c>
    </row>
    <row r="51" spans="1:17" s="99" customFormat="1" ht="18" x14ac:dyDescent="0.25">
      <c r="A51" s="119" t="str">
        <f>VLOOKUP(E51,'LISTADO ATM'!$A$2:$C$900,3,0)</f>
        <v>DISTRITO NACIONAL</v>
      </c>
      <c r="B51" s="132" t="s">
        <v>2618</v>
      </c>
      <c r="C51" s="118">
        <v>44315.805509259262</v>
      </c>
      <c r="D51" s="118" t="s">
        <v>2461</v>
      </c>
      <c r="E51" s="120">
        <v>540</v>
      </c>
      <c r="F51" s="147" t="str">
        <f>VLOOKUP(E51,VIP!$A$2:$O12927,2,0)</f>
        <v>DRBR540</v>
      </c>
      <c r="G51" s="119" t="str">
        <f>VLOOKUP(E51,'LISTADO ATM'!$A$2:$B$899,2,0)</f>
        <v xml:space="preserve">ATM Autoservicio Sambil I </v>
      </c>
      <c r="H51" s="119" t="str">
        <f>VLOOKUP(E51,VIP!$A$2:$O17848,7,FALSE)</f>
        <v>Si</v>
      </c>
      <c r="I51" s="119" t="str">
        <f>VLOOKUP(E51,VIP!$A$2:$O9813,8,FALSE)</f>
        <v>Si</v>
      </c>
      <c r="J51" s="119" t="str">
        <f>VLOOKUP(E51,VIP!$A$2:$O9763,8,FALSE)</f>
        <v>Si</v>
      </c>
      <c r="K51" s="119" t="str">
        <f>VLOOKUP(E51,VIP!$A$2:$O13337,6,0)</f>
        <v>NO</v>
      </c>
      <c r="L51" s="143" t="s">
        <v>2607</v>
      </c>
      <c r="M51" s="117" t="s">
        <v>2458</v>
      </c>
      <c r="N51" s="117" t="s">
        <v>2465</v>
      </c>
      <c r="O51" s="147" t="s">
        <v>2466</v>
      </c>
      <c r="P51" s="137"/>
      <c r="Q51" s="117" t="s">
        <v>2629</v>
      </c>
    </row>
    <row r="52" spans="1:17" s="99" customFormat="1" ht="18" x14ac:dyDescent="0.25">
      <c r="A52" s="119" t="str">
        <f>VLOOKUP(E52,'[1]LISTADO ATM'!$A$2:$C$900,3,0)</f>
        <v>DISTRITO NACIONAL</v>
      </c>
      <c r="B52" s="132" t="s">
        <v>2640</v>
      </c>
      <c r="C52" s="118">
        <v>44316.309108796297</v>
      </c>
      <c r="D52" s="118" t="s">
        <v>2485</v>
      </c>
      <c r="E52" s="120">
        <v>545</v>
      </c>
      <c r="F52" s="147" t="str">
        <f>VLOOKUP(E52,[1]VIP!$A$2:$O12941,2,0)</f>
        <v>DRBR995</v>
      </c>
      <c r="G52" s="119" t="str">
        <f>VLOOKUP(E52,'[1]LISTADO ATM'!$A$2:$B$899,2,0)</f>
        <v xml:space="preserve">ATM Oficina Isabel La Católica II  </v>
      </c>
      <c r="H52" s="119" t="str">
        <f>VLOOKUP(E52,[1]VIP!$A$2:$O17862,7,FALSE)</f>
        <v>Si</v>
      </c>
      <c r="I52" s="119" t="str">
        <f>VLOOKUP(E52,[1]VIP!$A$2:$O9827,8,FALSE)</f>
        <v>Si</v>
      </c>
      <c r="J52" s="119" t="str">
        <f>VLOOKUP(E52,[1]VIP!$A$2:$O9777,8,FALSE)</f>
        <v>Si</v>
      </c>
      <c r="K52" s="119" t="str">
        <f>VLOOKUP(E52,[1]VIP!$A$2:$O13351,6,0)</f>
        <v>NO</v>
      </c>
      <c r="L52" s="143" t="s">
        <v>2607</v>
      </c>
      <c r="M52" s="117" t="s">
        <v>2458</v>
      </c>
      <c r="N52" s="117" t="s">
        <v>2465</v>
      </c>
      <c r="O52" s="147" t="s">
        <v>2486</v>
      </c>
      <c r="P52" s="137"/>
      <c r="Q52" s="151" t="s">
        <v>2607</v>
      </c>
    </row>
    <row r="53" spans="1:17" s="99" customFormat="1" ht="18" x14ac:dyDescent="0.25">
      <c r="A53" s="119" t="str">
        <f>VLOOKUP(E53,'LISTADO ATM'!$A$2:$C$900,3,0)</f>
        <v>ESTE</v>
      </c>
      <c r="B53" s="132" t="s">
        <v>2592</v>
      </c>
      <c r="C53" s="118">
        <v>44315.175381944442</v>
      </c>
      <c r="D53" s="118" t="s">
        <v>2485</v>
      </c>
      <c r="E53" s="120">
        <v>159</v>
      </c>
      <c r="F53" s="147" t="str">
        <f>VLOOKUP(E53,VIP!$A$2:$O12932,2,0)</f>
        <v>DRBR159</v>
      </c>
      <c r="G53" s="119" t="str">
        <f>VLOOKUP(E53,'LISTADO ATM'!$A$2:$B$899,2,0)</f>
        <v xml:space="preserve">ATM Hotel Dreams Bayahibe I </v>
      </c>
      <c r="H53" s="119" t="str">
        <f>VLOOKUP(E53,VIP!$A$2:$O17853,7,FALSE)</f>
        <v>Si</v>
      </c>
      <c r="I53" s="119" t="str">
        <f>VLOOKUP(E53,VIP!$A$2:$O9818,8,FALSE)</f>
        <v>Si</v>
      </c>
      <c r="J53" s="119" t="str">
        <f>VLOOKUP(E53,VIP!$A$2:$O9768,8,FALSE)</f>
        <v>Si</v>
      </c>
      <c r="K53" s="119" t="str">
        <f>VLOOKUP(E53,VIP!$A$2:$O13342,6,0)</f>
        <v>NO</v>
      </c>
      <c r="L53" s="143" t="s">
        <v>2516</v>
      </c>
      <c r="M53" s="117" t="s">
        <v>2458</v>
      </c>
      <c r="N53" s="117" t="s">
        <v>2465</v>
      </c>
      <c r="O53" s="147" t="s">
        <v>2486</v>
      </c>
      <c r="P53" s="137"/>
      <c r="Q53" s="151" t="s">
        <v>2516</v>
      </c>
    </row>
    <row r="54" spans="1:17" s="99" customFormat="1" ht="18" x14ac:dyDescent="0.25">
      <c r="A54" s="119" t="str">
        <f>VLOOKUP(E54,'[1]LISTADO ATM'!$A$2:$C$900,3,0)</f>
        <v>NORTE</v>
      </c>
      <c r="B54" s="132" t="s">
        <v>2647</v>
      </c>
      <c r="C54" s="118">
        <v>44316.325983796298</v>
      </c>
      <c r="D54" s="118" t="s">
        <v>2485</v>
      </c>
      <c r="E54" s="120">
        <v>282</v>
      </c>
      <c r="F54" s="148" t="str">
        <f>VLOOKUP(E54,[1]VIP!$A$2:$O12934,2,0)</f>
        <v>DRBR282</v>
      </c>
      <c r="G54" s="119" t="str">
        <f>VLOOKUP(E54,'[1]LISTADO ATM'!$A$2:$B$899,2,0)</f>
        <v xml:space="preserve">ATM Autobanco Nibaje </v>
      </c>
      <c r="H54" s="119" t="str">
        <f>VLOOKUP(E54,[1]VIP!$A$2:$O17855,7,FALSE)</f>
        <v>Si</v>
      </c>
      <c r="I54" s="119" t="str">
        <f>VLOOKUP(E54,[1]VIP!$A$2:$O9820,8,FALSE)</f>
        <v>Si</v>
      </c>
      <c r="J54" s="119" t="str">
        <f>VLOOKUP(E54,[1]VIP!$A$2:$O9770,8,FALSE)</f>
        <v>Si</v>
      </c>
      <c r="K54" s="119" t="str">
        <f>VLOOKUP(E54,[1]VIP!$A$2:$O13344,6,0)</f>
        <v>NO</v>
      </c>
      <c r="L54" s="143" t="s">
        <v>2516</v>
      </c>
      <c r="M54" s="117" t="s">
        <v>2458</v>
      </c>
      <c r="N54" s="117" t="s">
        <v>2465</v>
      </c>
      <c r="O54" s="149" t="s">
        <v>2486</v>
      </c>
      <c r="P54" s="137"/>
      <c r="Q54" s="151" t="s">
        <v>2516</v>
      </c>
    </row>
    <row r="55" spans="1:17" ht="18" x14ac:dyDescent="0.25">
      <c r="A55" s="119" t="str">
        <f>VLOOKUP(E55,'[1]LISTADO ATM'!$A$2:$C$900,3,0)</f>
        <v>DISTRITO NACIONAL</v>
      </c>
      <c r="B55" s="132" t="s">
        <v>2649</v>
      </c>
      <c r="C55" s="118">
        <v>44316.329363425924</v>
      </c>
      <c r="D55" s="118" t="s">
        <v>2461</v>
      </c>
      <c r="E55" s="120">
        <v>989</v>
      </c>
      <c r="F55" s="149" t="str">
        <f>VLOOKUP(E55,[1]VIP!$A$2:$O12932,2,0)</f>
        <v>DRBR989</v>
      </c>
      <c r="G55" s="119" t="str">
        <f>VLOOKUP(E55,'[1]LISTADO ATM'!$A$2:$B$899,2,0)</f>
        <v xml:space="preserve">ATM Ministerio de Deportes </v>
      </c>
      <c r="H55" s="119" t="str">
        <f>VLOOKUP(E55,[1]VIP!$A$2:$O17853,7,FALSE)</f>
        <v>Si</v>
      </c>
      <c r="I55" s="119" t="str">
        <f>VLOOKUP(E55,[1]VIP!$A$2:$O9818,8,FALSE)</f>
        <v>Si</v>
      </c>
      <c r="J55" s="119" t="str">
        <f>VLOOKUP(E55,[1]VIP!$A$2:$O9768,8,FALSE)</f>
        <v>Si</v>
      </c>
      <c r="K55" s="119" t="str">
        <f>VLOOKUP(E55,[1]VIP!$A$2:$O13342,6,0)</f>
        <v>NO</v>
      </c>
      <c r="L55" s="143" t="s">
        <v>2516</v>
      </c>
      <c r="M55" s="117" t="s">
        <v>2458</v>
      </c>
      <c r="N55" s="117" t="s">
        <v>2465</v>
      </c>
      <c r="O55" s="149" t="s">
        <v>2466</v>
      </c>
      <c r="P55" s="137"/>
      <c r="Q55" s="151" t="s">
        <v>2516</v>
      </c>
    </row>
    <row r="56" spans="1:17" ht="18" x14ac:dyDescent="0.25">
      <c r="A56" s="119" t="str">
        <f>VLOOKUP(E56,'[1]LISTADO ATM'!$A$2:$C$900,3,0)</f>
        <v>NORTE</v>
      </c>
      <c r="B56" s="132" t="s">
        <v>2661</v>
      </c>
      <c r="C56" s="118">
        <v>44316.373333333337</v>
      </c>
      <c r="D56" s="118" t="s">
        <v>2485</v>
      </c>
      <c r="E56" s="120">
        <v>405</v>
      </c>
      <c r="F56" s="149" t="str">
        <f>VLOOKUP(E56,[1]VIP!$A$2:$O12942,2,0)</f>
        <v>DRBR405</v>
      </c>
      <c r="G56" s="119" t="str">
        <f>VLOOKUP(E56,'[1]LISTADO ATM'!$A$2:$B$899,2,0)</f>
        <v xml:space="preserve">ATM UNP Loma de Cabrera </v>
      </c>
      <c r="H56" s="119" t="str">
        <f>VLOOKUP(E56,[1]VIP!$A$2:$O17863,7,FALSE)</f>
        <v>Si</v>
      </c>
      <c r="I56" s="119" t="str">
        <f>VLOOKUP(E56,[1]VIP!$A$2:$O9828,8,FALSE)</f>
        <v>Si</v>
      </c>
      <c r="J56" s="119" t="str">
        <f>VLOOKUP(E56,[1]VIP!$A$2:$O9778,8,FALSE)</f>
        <v>Si</v>
      </c>
      <c r="K56" s="119" t="str">
        <f>VLOOKUP(E56,[1]VIP!$A$2:$O13352,6,0)</f>
        <v>NO</v>
      </c>
      <c r="L56" s="143" t="s">
        <v>2452</v>
      </c>
      <c r="M56" s="157" t="s">
        <v>2638</v>
      </c>
      <c r="N56" s="117" t="s">
        <v>2465</v>
      </c>
      <c r="O56" s="149" t="s">
        <v>2486</v>
      </c>
      <c r="P56" s="137"/>
      <c r="Q56" s="159">
        <v>44316.458333333336</v>
      </c>
    </row>
    <row r="57" spans="1:17" ht="18" x14ac:dyDescent="0.25">
      <c r="A57" s="119" t="str">
        <f>VLOOKUP(E57,'[1]LISTADO ATM'!$A$2:$C$900,3,0)</f>
        <v>DISTRITO NACIONAL</v>
      </c>
      <c r="B57" s="132" t="s">
        <v>2651</v>
      </c>
      <c r="C57" s="118">
        <v>44316.406944444447</v>
      </c>
      <c r="D57" s="118" t="s">
        <v>2461</v>
      </c>
      <c r="E57" s="120">
        <v>577</v>
      </c>
      <c r="F57" s="149" t="str">
        <f>VLOOKUP(E57,[1]VIP!$A$2:$O12932,2,0)</f>
        <v>DRBR173</v>
      </c>
      <c r="G57" s="119" t="str">
        <f>VLOOKUP(E57,'[1]LISTADO ATM'!$A$2:$B$899,2,0)</f>
        <v xml:space="preserve">ATM Olé Ave. Duarte </v>
      </c>
      <c r="H57" s="119" t="str">
        <f>VLOOKUP(E57,[1]VIP!$A$2:$O17853,7,FALSE)</f>
        <v>Si</v>
      </c>
      <c r="I57" s="119" t="str">
        <f>VLOOKUP(E57,[1]VIP!$A$2:$O9818,8,FALSE)</f>
        <v>Si</v>
      </c>
      <c r="J57" s="119" t="str">
        <f>VLOOKUP(E57,[1]VIP!$A$2:$O9768,8,FALSE)</f>
        <v>Si</v>
      </c>
      <c r="K57" s="119" t="str">
        <f>VLOOKUP(E57,[1]VIP!$A$2:$O13342,6,0)</f>
        <v>SI</v>
      </c>
      <c r="L57" s="143" t="s">
        <v>2452</v>
      </c>
      <c r="M57" s="157" t="s">
        <v>2638</v>
      </c>
      <c r="N57" s="117" t="s">
        <v>2465</v>
      </c>
      <c r="O57" s="149" t="s">
        <v>2466</v>
      </c>
      <c r="P57" s="137"/>
      <c r="Q57" s="159">
        <v>44316.458333333336</v>
      </c>
    </row>
    <row r="58" spans="1:17" ht="18" x14ac:dyDescent="0.25">
      <c r="A58" s="119" t="str">
        <f>VLOOKUP(E58,'LISTADO ATM'!$A$2:$C$900,3,0)</f>
        <v>SUR</v>
      </c>
      <c r="B58" s="132" t="s">
        <v>2601</v>
      </c>
      <c r="C58" s="118">
        <v>44315.570543981485</v>
      </c>
      <c r="D58" s="118" t="s">
        <v>2485</v>
      </c>
      <c r="E58" s="120">
        <v>6</v>
      </c>
      <c r="F58" s="149" t="str">
        <f>VLOOKUP(E58,VIP!$A$2:$O12933,2,0)</f>
        <v>DRBR006</v>
      </c>
      <c r="G58" s="119" t="str">
        <f>VLOOKUP(E58,'LISTADO ATM'!$A$2:$B$899,2,0)</f>
        <v xml:space="preserve">ATM Plaza WAO San Juan </v>
      </c>
      <c r="H58" s="119" t="str">
        <f>VLOOKUP(E58,VIP!$A$2:$O17854,7,FALSE)</f>
        <v>N/A</v>
      </c>
      <c r="I58" s="119" t="str">
        <f>VLOOKUP(E58,VIP!$A$2:$O9819,8,FALSE)</f>
        <v>N/A</v>
      </c>
      <c r="J58" s="119" t="str">
        <f>VLOOKUP(E58,VIP!$A$2:$O9769,8,FALSE)</f>
        <v>N/A</v>
      </c>
      <c r="K58" s="119" t="str">
        <f>VLOOKUP(E58,VIP!$A$2:$O13343,6,0)</f>
        <v/>
      </c>
      <c r="L58" s="143" t="s">
        <v>2452</v>
      </c>
      <c r="M58" s="117" t="s">
        <v>2458</v>
      </c>
      <c r="N58" s="117" t="s">
        <v>2465</v>
      </c>
      <c r="O58" s="149" t="s">
        <v>2486</v>
      </c>
      <c r="P58" s="137"/>
      <c r="Q58" s="151" t="s">
        <v>2452</v>
      </c>
    </row>
    <row r="59" spans="1:17" ht="18" x14ac:dyDescent="0.25">
      <c r="A59" s="119" t="str">
        <f>VLOOKUP(E59,'LISTADO ATM'!$A$2:$C$900,3,0)</f>
        <v>DISTRITO NACIONAL</v>
      </c>
      <c r="B59" s="132" t="s">
        <v>2594</v>
      </c>
      <c r="C59" s="118">
        <v>44315.385625000003</v>
      </c>
      <c r="D59" s="118" t="s">
        <v>2461</v>
      </c>
      <c r="E59" s="120">
        <v>147</v>
      </c>
      <c r="F59" s="149" t="str">
        <f>VLOOKUP(E59,VIP!$A$2:$O12928,2,0)</f>
        <v>DRBR147</v>
      </c>
      <c r="G59" s="119" t="str">
        <f>VLOOKUP(E59,'LISTADO ATM'!$A$2:$B$899,2,0)</f>
        <v xml:space="preserve">ATM Kiosco Megacentro I </v>
      </c>
      <c r="H59" s="119" t="str">
        <f>VLOOKUP(E59,VIP!$A$2:$O17849,7,FALSE)</f>
        <v>Si</v>
      </c>
      <c r="I59" s="119" t="str">
        <f>VLOOKUP(E59,VIP!$A$2:$O9814,8,FALSE)</f>
        <v>Si</v>
      </c>
      <c r="J59" s="119" t="str">
        <f>VLOOKUP(E59,VIP!$A$2:$O9764,8,FALSE)</f>
        <v>Si</v>
      </c>
      <c r="K59" s="119" t="str">
        <f>VLOOKUP(E59,VIP!$A$2:$O13338,6,0)</f>
        <v>NO</v>
      </c>
      <c r="L59" s="143" t="s">
        <v>2452</v>
      </c>
      <c r="M59" s="117" t="s">
        <v>2458</v>
      </c>
      <c r="N59" s="117" t="s">
        <v>2465</v>
      </c>
      <c r="O59" s="149" t="s">
        <v>2466</v>
      </c>
      <c r="P59" s="137"/>
      <c r="Q59" s="151" t="s">
        <v>2452</v>
      </c>
    </row>
    <row r="60" spans="1:17" ht="18" x14ac:dyDescent="0.25">
      <c r="A60" s="119" t="str">
        <f>VLOOKUP(E60,'[1]LISTADO ATM'!$A$2:$C$900,3,0)</f>
        <v>DISTRITO NACIONAL</v>
      </c>
      <c r="B60" s="132" t="s">
        <v>2645</v>
      </c>
      <c r="C60" s="118">
        <v>44316.320856481485</v>
      </c>
      <c r="D60" s="118" t="s">
        <v>2485</v>
      </c>
      <c r="E60" s="120">
        <v>194</v>
      </c>
      <c r="F60" s="149" t="str">
        <f>VLOOKUP(E60,[1]VIP!$A$2:$O12936,2,0)</f>
        <v>DRBR194</v>
      </c>
      <c r="G60" s="119" t="str">
        <f>VLOOKUP(E60,'[1]LISTADO ATM'!$A$2:$B$899,2,0)</f>
        <v xml:space="preserve">ATM UNP Pantoja </v>
      </c>
      <c r="H60" s="119" t="str">
        <f>VLOOKUP(E60,[1]VIP!$A$2:$O17857,7,FALSE)</f>
        <v>Si</v>
      </c>
      <c r="I60" s="119" t="str">
        <f>VLOOKUP(E60,[1]VIP!$A$2:$O9822,8,FALSE)</f>
        <v>No</v>
      </c>
      <c r="J60" s="119" t="str">
        <f>VLOOKUP(E60,[1]VIP!$A$2:$O9772,8,FALSE)</f>
        <v>No</v>
      </c>
      <c r="K60" s="119" t="str">
        <f>VLOOKUP(E60,[1]VIP!$A$2:$O13346,6,0)</f>
        <v>NO</v>
      </c>
      <c r="L60" s="143" t="s">
        <v>2452</v>
      </c>
      <c r="M60" s="117" t="s">
        <v>2458</v>
      </c>
      <c r="N60" s="117" t="s">
        <v>2465</v>
      </c>
      <c r="O60" s="149" t="s">
        <v>2486</v>
      </c>
      <c r="P60" s="137"/>
      <c r="Q60" s="151" t="s">
        <v>2452</v>
      </c>
    </row>
    <row r="61" spans="1:17" s="99" customFormat="1" ht="18" x14ac:dyDescent="0.25">
      <c r="A61" s="119" t="str">
        <f>VLOOKUP(E61,'[1]LISTADO ATM'!$A$2:$C$900,3,0)</f>
        <v>DISTRITO NACIONAL</v>
      </c>
      <c r="B61" s="132" t="s">
        <v>2660</v>
      </c>
      <c r="C61" s="118">
        <v>44316.378518518519</v>
      </c>
      <c r="D61" s="118" t="s">
        <v>2485</v>
      </c>
      <c r="E61" s="120">
        <v>239</v>
      </c>
      <c r="F61" s="150" t="str">
        <f>VLOOKUP(E61,[1]VIP!$A$2:$O12941,2,0)</f>
        <v>DRBR239</v>
      </c>
      <c r="G61" s="119" t="str">
        <f>VLOOKUP(E61,'[1]LISTADO ATM'!$A$2:$B$899,2,0)</f>
        <v xml:space="preserve">ATM Autobanco Charles de Gaulle </v>
      </c>
      <c r="H61" s="119" t="str">
        <f>VLOOKUP(E61,[1]VIP!$A$2:$O17862,7,FALSE)</f>
        <v>Si</v>
      </c>
      <c r="I61" s="119" t="str">
        <f>VLOOKUP(E61,[1]VIP!$A$2:$O9827,8,FALSE)</f>
        <v>Si</v>
      </c>
      <c r="J61" s="119" t="str">
        <f>VLOOKUP(E61,[1]VIP!$A$2:$O9777,8,FALSE)</f>
        <v>Si</v>
      </c>
      <c r="K61" s="119" t="str">
        <f>VLOOKUP(E61,[1]VIP!$A$2:$O13351,6,0)</f>
        <v>SI</v>
      </c>
      <c r="L61" s="143" t="s">
        <v>2452</v>
      </c>
      <c r="M61" s="117" t="s">
        <v>2458</v>
      </c>
      <c r="N61" s="117" t="s">
        <v>2465</v>
      </c>
      <c r="O61" s="150" t="s">
        <v>2486</v>
      </c>
      <c r="P61" s="137"/>
      <c r="Q61" s="151" t="s">
        <v>2452</v>
      </c>
    </row>
    <row r="62" spans="1:17" s="99" customFormat="1" ht="18" x14ac:dyDescent="0.25">
      <c r="A62" s="119" t="str">
        <f>VLOOKUP(E62,'[1]LISTADO ATM'!$A$2:$C$900,3,0)</f>
        <v>DISTRITO NACIONAL</v>
      </c>
      <c r="B62" s="132" t="s">
        <v>2654</v>
      </c>
      <c r="C62" s="118">
        <v>44316.398263888892</v>
      </c>
      <c r="D62" s="118" t="s">
        <v>2461</v>
      </c>
      <c r="E62" s="120">
        <v>244</v>
      </c>
      <c r="F62" s="150" t="str">
        <f>VLOOKUP(E62,[1]VIP!$A$2:$O12935,2,0)</f>
        <v>DRBR244</v>
      </c>
      <c r="G62" s="119" t="str">
        <f>VLOOKUP(E62,'[1]LISTADO ATM'!$A$2:$B$899,2,0)</f>
        <v xml:space="preserve">ATM Ministerio de Hacienda (antiguo Finanzas) </v>
      </c>
      <c r="H62" s="119" t="str">
        <f>VLOOKUP(E62,[1]VIP!$A$2:$O17856,7,FALSE)</f>
        <v>Si</v>
      </c>
      <c r="I62" s="119" t="str">
        <f>VLOOKUP(E62,[1]VIP!$A$2:$O9821,8,FALSE)</f>
        <v>Si</v>
      </c>
      <c r="J62" s="119" t="str">
        <f>VLOOKUP(E62,[1]VIP!$A$2:$O9771,8,FALSE)</f>
        <v>Si</v>
      </c>
      <c r="K62" s="119" t="str">
        <f>VLOOKUP(E62,[1]VIP!$A$2:$O13345,6,0)</f>
        <v>NO</v>
      </c>
      <c r="L62" s="143" t="s">
        <v>2452</v>
      </c>
      <c r="M62" s="117" t="s">
        <v>2458</v>
      </c>
      <c r="N62" s="117" t="s">
        <v>2465</v>
      </c>
      <c r="O62" s="150" t="s">
        <v>2466</v>
      </c>
      <c r="P62" s="137"/>
      <c r="Q62" s="151" t="s">
        <v>2452</v>
      </c>
    </row>
    <row r="63" spans="1:17" s="99" customFormat="1" ht="18" x14ac:dyDescent="0.25">
      <c r="A63" s="119" t="str">
        <f>VLOOKUP(E63,'[1]LISTADO ATM'!$A$2:$C$900,3,0)</f>
        <v>NORTE</v>
      </c>
      <c r="B63" s="132" t="s">
        <v>2655</v>
      </c>
      <c r="C63" s="118">
        <v>44316.396793981483</v>
      </c>
      <c r="D63" s="118" t="s">
        <v>2485</v>
      </c>
      <c r="E63" s="120">
        <v>262</v>
      </c>
      <c r="F63" s="150" t="str">
        <f>VLOOKUP(E63,[1]VIP!$A$2:$O12936,2,0)</f>
        <v>DRBR262</v>
      </c>
      <c r="G63" s="119" t="str">
        <f>VLOOKUP(E63,'[1]LISTADO ATM'!$A$2:$B$899,2,0)</f>
        <v xml:space="preserve">ATM Oficina Obras Públicas (Santiago) </v>
      </c>
      <c r="H63" s="119" t="str">
        <f>VLOOKUP(E63,[1]VIP!$A$2:$O17857,7,FALSE)</f>
        <v>Si</v>
      </c>
      <c r="I63" s="119" t="str">
        <f>VLOOKUP(E63,[1]VIP!$A$2:$O9822,8,FALSE)</f>
        <v>Si</v>
      </c>
      <c r="J63" s="119" t="str">
        <f>VLOOKUP(E63,[1]VIP!$A$2:$O9772,8,FALSE)</f>
        <v>Si</v>
      </c>
      <c r="K63" s="119" t="str">
        <f>VLOOKUP(E63,[1]VIP!$A$2:$O13346,6,0)</f>
        <v>SI</v>
      </c>
      <c r="L63" s="143" t="s">
        <v>2452</v>
      </c>
      <c r="M63" s="117" t="s">
        <v>2458</v>
      </c>
      <c r="N63" s="117" t="s">
        <v>2465</v>
      </c>
      <c r="O63" s="150" t="s">
        <v>2486</v>
      </c>
      <c r="P63" s="137"/>
      <c r="Q63" s="151" t="s">
        <v>2452</v>
      </c>
    </row>
    <row r="64" spans="1:17" s="99" customFormat="1" ht="18" x14ac:dyDescent="0.25">
      <c r="A64" s="119" t="str">
        <f>VLOOKUP(E64,'LISTADO ATM'!$A$2:$C$900,3,0)</f>
        <v>SUR</v>
      </c>
      <c r="B64" s="132" t="s">
        <v>2584</v>
      </c>
      <c r="C64" s="118">
        <v>44314.532800925925</v>
      </c>
      <c r="D64" s="118" t="s">
        <v>2461</v>
      </c>
      <c r="E64" s="120">
        <v>537</v>
      </c>
      <c r="F64" s="155" t="str">
        <f>VLOOKUP(E64,VIP!$A$2:$O12875,2,0)</f>
        <v>DRBR537</v>
      </c>
      <c r="G64" s="119" t="str">
        <f>VLOOKUP(E64,'LISTADO ATM'!$A$2:$B$899,2,0)</f>
        <v xml:space="preserve">ATM Estación Texaco Enriquillo (Barahona) </v>
      </c>
      <c r="H64" s="119" t="str">
        <f>VLOOKUP(E64,VIP!$A$2:$O17796,7,FALSE)</f>
        <v>Si</v>
      </c>
      <c r="I64" s="119" t="str">
        <f>VLOOKUP(E64,VIP!$A$2:$O9761,8,FALSE)</f>
        <v>Si</v>
      </c>
      <c r="J64" s="119" t="str">
        <f>VLOOKUP(E64,VIP!$A$2:$O9711,8,FALSE)</f>
        <v>Si</v>
      </c>
      <c r="K64" s="119" t="str">
        <f>VLOOKUP(E64,VIP!$A$2:$O13285,6,0)</f>
        <v>NO</v>
      </c>
      <c r="L64" s="143" t="s">
        <v>2452</v>
      </c>
      <c r="M64" s="117" t="s">
        <v>2458</v>
      </c>
      <c r="N64" s="117" t="s">
        <v>2465</v>
      </c>
      <c r="O64" s="155" t="s">
        <v>2466</v>
      </c>
      <c r="P64" s="137"/>
      <c r="Q64" s="117" t="s">
        <v>2452</v>
      </c>
    </row>
    <row r="65" spans="1:17" s="99" customFormat="1" ht="18" x14ac:dyDescent="0.25">
      <c r="A65" s="160" t="str">
        <f>VLOOKUP(E65,'LISTADO ATM'!$A$2:$C$900,3,0)</f>
        <v>DISTRITO NACIONAL</v>
      </c>
      <c r="B65" s="132" t="s">
        <v>2628</v>
      </c>
      <c r="C65" s="161">
        <v>44315.695069444446</v>
      </c>
      <c r="D65" s="161" t="s">
        <v>2461</v>
      </c>
      <c r="E65" s="122">
        <v>572</v>
      </c>
      <c r="F65" s="156" t="str">
        <f>VLOOKUP(E65,VIP!$A$2:$O12939,2,0)</f>
        <v>DRBR174</v>
      </c>
      <c r="G65" s="160" t="str">
        <f>VLOOKUP(E65,'LISTADO ATM'!$A$2:$B$899,2,0)</f>
        <v xml:space="preserve">ATM Olé Ovando </v>
      </c>
      <c r="H65" s="160" t="str">
        <f>VLOOKUP(E65,VIP!$A$2:$O17860,7,FALSE)</f>
        <v>Si</v>
      </c>
      <c r="I65" s="160" t="str">
        <f>VLOOKUP(E65,VIP!$A$2:$O9825,8,FALSE)</f>
        <v>Si</v>
      </c>
      <c r="J65" s="160" t="str">
        <f>VLOOKUP(E65,VIP!$A$2:$O9775,8,FALSE)</f>
        <v>Si</v>
      </c>
      <c r="K65" s="160" t="str">
        <f>VLOOKUP(E65,VIP!$A$2:$O13349,6,0)</f>
        <v>NO</v>
      </c>
      <c r="L65" s="143" t="s">
        <v>2452</v>
      </c>
      <c r="M65" s="162" t="s">
        <v>2458</v>
      </c>
      <c r="N65" s="162" t="s">
        <v>2465</v>
      </c>
      <c r="O65" s="156" t="s">
        <v>2466</v>
      </c>
      <c r="P65" s="146"/>
      <c r="Q65" s="151" t="s">
        <v>2452</v>
      </c>
    </row>
    <row r="66" spans="1:17" s="99" customFormat="1" ht="18" x14ac:dyDescent="0.25">
      <c r="A66" s="160" t="str">
        <f>VLOOKUP(E66,'LISTADO ATM'!$A$2:$C$900,3,0)</f>
        <v>DISTRITO NACIONAL</v>
      </c>
      <c r="B66" s="132">
        <v>3335870495</v>
      </c>
      <c r="C66" s="161">
        <v>44316.010416666664</v>
      </c>
      <c r="D66" s="161" t="s">
        <v>2461</v>
      </c>
      <c r="E66" s="122">
        <v>678</v>
      </c>
      <c r="F66" s="156" t="str">
        <f>VLOOKUP(E66,VIP!$A$2:$O12954,2,0)</f>
        <v>DRBR678</v>
      </c>
      <c r="G66" s="160" t="str">
        <f>VLOOKUP(E66,'LISTADO ATM'!$A$2:$B$899,2,0)</f>
        <v>ATM Eco Petroleo San Isidro</v>
      </c>
      <c r="H66" s="160" t="str">
        <f>VLOOKUP(E66,VIP!$A$2:$O17875,7,FALSE)</f>
        <v>Si</v>
      </c>
      <c r="I66" s="160" t="str">
        <f>VLOOKUP(E66,VIP!$A$2:$O9840,8,FALSE)</f>
        <v>Si</v>
      </c>
      <c r="J66" s="160" t="str">
        <f>VLOOKUP(E66,VIP!$A$2:$O9790,8,FALSE)</f>
        <v>Si</v>
      </c>
      <c r="K66" s="160" t="str">
        <f>VLOOKUP(E66,VIP!$A$2:$O13364,6,0)</f>
        <v>NO</v>
      </c>
      <c r="L66" s="143" t="s">
        <v>2452</v>
      </c>
      <c r="M66" s="162" t="s">
        <v>2458</v>
      </c>
      <c r="N66" s="162" t="s">
        <v>2465</v>
      </c>
      <c r="O66" s="156" t="s">
        <v>2466</v>
      </c>
      <c r="P66" s="146"/>
      <c r="Q66" s="151" t="s">
        <v>2452</v>
      </c>
    </row>
    <row r="67" spans="1:17" s="99" customFormat="1" ht="18" x14ac:dyDescent="0.25">
      <c r="A67" s="160" t="str">
        <f>VLOOKUP(E67,'LISTADO ATM'!$A$2:$C$900,3,0)</f>
        <v>SUR</v>
      </c>
      <c r="B67" s="132">
        <v>3335870958</v>
      </c>
      <c r="C67" s="161">
        <v>44316.452777777777</v>
      </c>
      <c r="D67" s="161" t="s">
        <v>2485</v>
      </c>
      <c r="E67" s="122">
        <v>825</v>
      </c>
      <c r="F67" s="156" t="str">
        <f>VLOOKUP(E67,VIP!$A$2:$O12955,2,0)</f>
        <v>DRBR825</v>
      </c>
      <c r="G67" s="160" t="str">
        <f>VLOOKUP(E67,'LISTADO ATM'!$A$2:$B$899,2,0)</f>
        <v xml:space="preserve">ATM Estacion Eco Cibeles (Las Matas de Farfán) </v>
      </c>
      <c r="H67" s="160" t="str">
        <f>VLOOKUP(E67,VIP!$A$2:$O17876,7,FALSE)</f>
        <v>Si</v>
      </c>
      <c r="I67" s="160" t="str">
        <f>VLOOKUP(E67,VIP!$A$2:$O9841,8,FALSE)</f>
        <v>Si</v>
      </c>
      <c r="J67" s="160" t="str">
        <f>VLOOKUP(E67,VIP!$A$2:$O9791,8,FALSE)</f>
        <v>Si</v>
      </c>
      <c r="K67" s="160" t="str">
        <f>VLOOKUP(E67,VIP!$A$2:$O13365,6,0)</f>
        <v>NO</v>
      </c>
      <c r="L67" s="143" t="s">
        <v>2452</v>
      </c>
      <c r="M67" s="117" t="s">
        <v>2458</v>
      </c>
      <c r="N67" s="162" t="s">
        <v>2465</v>
      </c>
      <c r="O67" s="156" t="s">
        <v>2486</v>
      </c>
      <c r="P67" s="146"/>
      <c r="Q67" s="117" t="s">
        <v>2452</v>
      </c>
    </row>
    <row r="68" spans="1:17" s="99" customFormat="1" ht="18" x14ac:dyDescent="0.25">
      <c r="A68" s="160" t="str">
        <f>VLOOKUP(E68,'LISTADO ATM'!$A$2:$C$900,3,0)</f>
        <v>ESTE</v>
      </c>
      <c r="B68" s="132" t="s">
        <v>2595</v>
      </c>
      <c r="C68" s="161">
        <v>44315.370798611111</v>
      </c>
      <c r="D68" s="161" t="s">
        <v>2182</v>
      </c>
      <c r="E68" s="122">
        <v>213</v>
      </c>
      <c r="F68" s="156" t="str">
        <f>VLOOKUP(E68,VIP!$A$2:$O12934,2,0)</f>
        <v>DRBR213</v>
      </c>
      <c r="G68" s="160" t="str">
        <f>VLOOKUP(E68,'LISTADO ATM'!$A$2:$B$899,2,0)</f>
        <v xml:space="preserve">ATM Almacenes Iberia (La Romana) </v>
      </c>
      <c r="H68" s="160" t="str">
        <f>VLOOKUP(E68,VIP!$A$2:$O17855,7,FALSE)</f>
        <v>Si</v>
      </c>
      <c r="I68" s="160" t="str">
        <f>VLOOKUP(E68,VIP!$A$2:$O9820,8,FALSE)</f>
        <v>Si</v>
      </c>
      <c r="J68" s="160" t="str">
        <f>VLOOKUP(E68,VIP!$A$2:$O9770,8,FALSE)</f>
        <v>Si</v>
      </c>
      <c r="K68" s="160" t="str">
        <f>VLOOKUP(E68,VIP!$A$2:$O13344,6,0)</f>
        <v>NO</v>
      </c>
      <c r="L68" s="143" t="s">
        <v>2430</v>
      </c>
      <c r="M68" s="162" t="s">
        <v>2458</v>
      </c>
      <c r="N68" s="162" t="s">
        <v>2465</v>
      </c>
      <c r="O68" s="156" t="s">
        <v>2467</v>
      </c>
      <c r="P68" s="146"/>
      <c r="Q68" s="151" t="s">
        <v>2430</v>
      </c>
    </row>
    <row r="69" spans="1:17" s="99" customFormat="1" ht="18" x14ac:dyDescent="0.25">
      <c r="A69" s="160" t="str">
        <f>VLOOKUP(E69,'LISTADO ATM'!$A$2:$C$900,3,0)</f>
        <v>ESTE</v>
      </c>
      <c r="B69" s="132" t="s">
        <v>2622</v>
      </c>
      <c r="C69" s="161">
        <v>44315.78806712963</v>
      </c>
      <c r="D69" s="161" t="s">
        <v>2182</v>
      </c>
      <c r="E69" s="122">
        <v>513</v>
      </c>
      <c r="F69" s="156" t="str">
        <f>VLOOKUP(E69,VIP!$A$2:$O12931,2,0)</f>
        <v>DRBR513</v>
      </c>
      <c r="G69" s="160" t="str">
        <f>VLOOKUP(E69,'LISTADO ATM'!$A$2:$B$899,2,0)</f>
        <v xml:space="preserve">ATM UNP Lagunas de Nisibón </v>
      </c>
      <c r="H69" s="160" t="str">
        <f>VLOOKUP(E69,VIP!$A$2:$O17852,7,FALSE)</f>
        <v>Si</v>
      </c>
      <c r="I69" s="160" t="str">
        <f>VLOOKUP(E69,VIP!$A$2:$O9817,8,FALSE)</f>
        <v>Si</v>
      </c>
      <c r="J69" s="160" t="str">
        <f>VLOOKUP(E69,VIP!$A$2:$O9767,8,FALSE)</f>
        <v>Si</v>
      </c>
      <c r="K69" s="160" t="str">
        <f>VLOOKUP(E69,VIP!$A$2:$O13341,6,0)</f>
        <v>NO</v>
      </c>
      <c r="L69" s="143" t="s">
        <v>2430</v>
      </c>
      <c r="M69" s="162" t="s">
        <v>2458</v>
      </c>
      <c r="N69" s="162" t="s">
        <v>2465</v>
      </c>
      <c r="O69" s="156" t="s">
        <v>2467</v>
      </c>
      <c r="P69" s="146"/>
      <c r="Q69" s="151" t="s">
        <v>2430</v>
      </c>
    </row>
    <row r="70" spans="1:17" s="99" customFormat="1" ht="18" x14ac:dyDescent="0.25">
      <c r="A70" s="160" t="str">
        <f>VLOOKUP(E70,'LISTADO ATM'!$A$2:$C$900,3,0)</f>
        <v>ESTE</v>
      </c>
      <c r="B70" s="132" t="s">
        <v>2626</v>
      </c>
      <c r="C70" s="161">
        <v>44315.723657407405</v>
      </c>
      <c r="D70" s="161" t="s">
        <v>2182</v>
      </c>
      <c r="E70" s="122">
        <v>742</v>
      </c>
      <c r="F70" s="156" t="str">
        <f>VLOOKUP(E70,VIP!$A$2:$O12937,2,0)</f>
        <v>DRBR990</v>
      </c>
      <c r="G70" s="160" t="str">
        <f>VLOOKUP(E70,'LISTADO ATM'!$A$2:$B$899,2,0)</f>
        <v xml:space="preserve">ATM Oficina Plaza del Rey (La Romana) </v>
      </c>
      <c r="H70" s="160" t="str">
        <f>VLOOKUP(E70,VIP!$A$2:$O17858,7,FALSE)</f>
        <v>Si</v>
      </c>
      <c r="I70" s="160" t="str">
        <f>VLOOKUP(E70,VIP!$A$2:$O9823,8,FALSE)</f>
        <v>Si</v>
      </c>
      <c r="J70" s="160" t="str">
        <f>VLOOKUP(E70,VIP!$A$2:$O9773,8,FALSE)</f>
        <v>Si</v>
      </c>
      <c r="K70" s="160" t="str">
        <f>VLOOKUP(E70,VIP!$A$2:$O13347,6,0)</f>
        <v>NO</v>
      </c>
      <c r="L70" s="143" t="s">
        <v>2430</v>
      </c>
      <c r="M70" s="162" t="s">
        <v>2458</v>
      </c>
      <c r="N70" s="162" t="s">
        <v>2465</v>
      </c>
      <c r="O70" s="156" t="s">
        <v>2467</v>
      </c>
      <c r="P70" s="146"/>
      <c r="Q70" s="151" t="s">
        <v>2430</v>
      </c>
    </row>
    <row r="71" spans="1:17" s="99" customFormat="1" ht="18" x14ac:dyDescent="0.25">
      <c r="A71" s="160" t="str">
        <f>VLOOKUP(E71,'LISTADO ATM'!$A$2:$C$900,3,0)</f>
        <v>NORTE</v>
      </c>
      <c r="B71" s="132" t="s">
        <v>2630</v>
      </c>
      <c r="C71" s="161">
        <v>44315.913344907407</v>
      </c>
      <c r="D71" s="161" t="s">
        <v>2183</v>
      </c>
      <c r="E71" s="122">
        <v>740</v>
      </c>
      <c r="F71" s="156" t="str">
        <f>VLOOKUP(E71,VIP!$A$2:$O12924,2,0)</f>
        <v>DRBR109</v>
      </c>
      <c r="G71" s="160" t="str">
        <f>VLOOKUP(E71,'LISTADO ATM'!$A$2:$B$899,2,0)</f>
        <v xml:space="preserve">ATM EDENORTE (Santiago) </v>
      </c>
      <c r="H71" s="160" t="str">
        <f>VLOOKUP(E71,VIP!$A$2:$O17845,7,FALSE)</f>
        <v>Si</v>
      </c>
      <c r="I71" s="160" t="str">
        <f>VLOOKUP(E71,VIP!$A$2:$O9810,8,FALSE)</f>
        <v>Si</v>
      </c>
      <c r="J71" s="160" t="str">
        <f>VLOOKUP(E71,VIP!$A$2:$O9760,8,FALSE)</f>
        <v>Si</v>
      </c>
      <c r="K71" s="160" t="str">
        <f>VLOOKUP(E71,VIP!$A$2:$O13334,6,0)</f>
        <v>NO</v>
      </c>
      <c r="L71" s="143" t="s">
        <v>2424</v>
      </c>
      <c r="M71" s="204" t="s">
        <v>2638</v>
      </c>
      <c r="N71" s="162" t="s">
        <v>2465</v>
      </c>
      <c r="O71" s="156" t="s">
        <v>2494</v>
      </c>
      <c r="P71" s="146"/>
      <c r="Q71" s="159">
        <v>44316.429861111108</v>
      </c>
    </row>
    <row r="72" spans="1:17" s="99" customFormat="1" ht="18" x14ac:dyDescent="0.25">
      <c r="A72" s="160" t="str">
        <f>VLOOKUP(E72,'[1]LISTADO ATM'!$A$2:$C$900,3,0)</f>
        <v>DISTRITO NACIONAL</v>
      </c>
      <c r="B72" s="132" t="s">
        <v>2664</v>
      </c>
      <c r="C72" s="161">
        <v>44316.361168981479</v>
      </c>
      <c r="D72" s="161" t="s">
        <v>2182</v>
      </c>
      <c r="E72" s="122">
        <v>706</v>
      </c>
      <c r="F72" s="156" t="str">
        <f>VLOOKUP(E72,[1]VIP!$A$2:$O12945,2,0)</f>
        <v>DRBR706</v>
      </c>
      <c r="G72" s="160" t="str">
        <f>VLOOKUP(E72,'[1]LISTADO ATM'!$A$2:$B$899,2,0)</f>
        <v xml:space="preserve">ATM S/M Pristine </v>
      </c>
      <c r="H72" s="160" t="str">
        <f>VLOOKUP(E72,[1]VIP!$A$2:$O17866,7,FALSE)</f>
        <v>Si</v>
      </c>
      <c r="I72" s="160" t="str">
        <f>VLOOKUP(E72,[1]VIP!$A$2:$O9831,8,FALSE)</f>
        <v>Si</v>
      </c>
      <c r="J72" s="160" t="str">
        <f>VLOOKUP(E72,[1]VIP!$A$2:$O9781,8,FALSE)</f>
        <v>Si</v>
      </c>
      <c r="K72" s="160" t="str">
        <f>VLOOKUP(E72,[1]VIP!$A$2:$O13355,6,0)</f>
        <v>NO</v>
      </c>
      <c r="L72" s="143" t="s">
        <v>2424</v>
      </c>
      <c r="M72" s="162" t="s">
        <v>2458</v>
      </c>
      <c r="N72" s="162" t="s">
        <v>2465</v>
      </c>
      <c r="O72" s="156" t="s">
        <v>2467</v>
      </c>
      <c r="P72" s="146"/>
      <c r="Q72" s="151" t="s">
        <v>2424</v>
      </c>
    </row>
    <row r="73" spans="1:17" s="99" customFormat="1" ht="18" x14ac:dyDescent="0.25">
      <c r="A73" s="160" t="str">
        <f>VLOOKUP(E73,'LISTADO ATM'!$A$2:$C$900,3,0)</f>
        <v>NORTE</v>
      </c>
      <c r="B73" s="132" t="s">
        <v>2625</v>
      </c>
      <c r="C73" s="161">
        <v>44315.73096064815</v>
      </c>
      <c r="D73" s="161" t="s">
        <v>2183</v>
      </c>
      <c r="E73" s="122">
        <v>950</v>
      </c>
      <c r="F73" s="156" t="str">
        <f>VLOOKUP(E73,VIP!$A$2:$O12935,2,0)</f>
        <v>DRBR12G</v>
      </c>
      <c r="G73" s="160" t="str">
        <f>VLOOKUP(E73,'LISTADO ATM'!$A$2:$B$899,2,0)</f>
        <v xml:space="preserve">ATM Oficina Monterrico </v>
      </c>
      <c r="H73" s="160" t="str">
        <f>VLOOKUP(E73,VIP!$A$2:$O17856,7,FALSE)</f>
        <v>Si</v>
      </c>
      <c r="I73" s="160" t="str">
        <f>VLOOKUP(E73,VIP!$A$2:$O9821,8,FALSE)</f>
        <v>Si</v>
      </c>
      <c r="J73" s="160" t="str">
        <f>VLOOKUP(E73,VIP!$A$2:$O9771,8,FALSE)</f>
        <v>Si</v>
      </c>
      <c r="K73" s="160" t="str">
        <f>VLOOKUP(E73,VIP!$A$2:$O13345,6,0)</f>
        <v>SI</v>
      </c>
      <c r="L73" s="143" t="s">
        <v>2424</v>
      </c>
      <c r="M73" s="117" t="s">
        <v>2458</v>
      </c>
      <c r="N73" s="162" t="s">
        <v>2465</v>
      </c>
      <c r="O73" s="156" t="s">
        <v>2494</v>
      </c>
      <c r="P73" s="146"/>
      <c r="Q73" s="151" t="s">
        <v>2424</v>
      </c>
    </row>
    <row r="74" spans="1:17" s="99" customFormat="1" ht="18" x14ac:dyDescent="0.25">
      <c r="A74" s="160" t="str">
        <f>VLOOKUP(E74,'[1]LISTADO ATM'!$A$2:$C$900,3,0)</f>
        <v>SUR</v>
      </c>
      <c r="B74" s="132" t="s">
        <v>2662</v>
      </c>
      <c r="C74" s="161">
        <v>44316.368379629632</v>
      </c>
      <c r="D74" s="161" t="s">
        <v>2672</v>
      </c>
      <c r="E74" s="122">
        <v>677</v>
      </c>
      <c r="F74" s="156" t="str">
        <f>VLOOKUP(E74,[1]VIP!$A$2:$O12943,2,0)</f>
        <v>DRBR677</v>
      </c>
      <c r="G74" s="160" t="str">
        <f>VLOOKUP(E74,'[1]LISTADO ATM'!$A$2:$B$899,2,0)</f>
        <v>ATM PBG Villa Jaragua</v>
      </c>
      <c r="H74" s="160" t="str">
        <f>VLOOKUP(E74,[1]VIP!$A$2:$O17864,7,FALSE)</f>
        <v>Si</v>
      </c>
      <c r="I74" s="160" t="str">
        <f>VLOOKUP(E74,[1]VIP!$A$2:$O9829,8,FALSE)</f>
        <v>Si</v>
      </c>
      <c r="J74" s="160" t="str">
        <f>VLOOKUP(E74,[1]VIP!$A$2:$O9779,8,FALSE)</f>
        <v>Si</v>
      </c>
      <c r="K74" s="160" t="str">
        <f>VLOOKUP(E74,[1]VIP!$A$2:$O13353,6,0)</f>
        <v>SI</v>
      </c>
      <c r="L74" s="143" t="s">
        <v>2673</v>
      </c>
      <c r="M74" s="117" t="s">
        <v>2458</v>
      </c>
      <c r="N74" s="162" t="s">
        <v>2465</v>
      </c>
      <c r="O74" s="156" t="s">
        <v>2675</v>
      </c>
      <c r="P74" s="146"/>
      <c r="Q74" s="151" t="s">
        <v>2673</v>
      </c>
    </row>
    <row r="75" spans="1:17" s="99" customFormat="1" ht="18" x14ac:dyDescent="0.25">
      <c r="A75" s="160" t="str">
        <f>VLOOKUP(E75,'[1]LISTADO ATM'!$A$2:$C$900,3,0)</f>
        <v>DISTRITO NACIONAL</v>
      </c>
      <c r="B75" s="132" t="s">
        <v>2669</v>
      </c>
      <c r="C75" s="161">
        <v>44316.350717592592</v>
      </c>
      <c r="D75" s="161" t="s">
        <v>2461</v>
      </c>
      <c r="E75" s="122">
        <v>12</v>
      </c>
      <c r="F75" s="156" t="str">
        <f>VLOOKUP(E75,[1]VIP!$A$2:$O12950,2,0)</f>
        <v>DRBR012</v>
      </c>
      <c r="G75" s="160" t="str">
        <f>VLOOKUP(E75,'[1]LISTADO ATM'!$A$2:$B$899,2,0)</f>
        <v xml:space="preserve">ATM Comercial Ganadera (San Isidro) </v>
      </c>
      <c r="H75" s="160" t="str">
        <f>VLOOKUP(E75,[1]VIP!$A$2:$O17871,7,FALSE)</f>
        <v>Si</v>
      </c>
      <c r="I75" s="160" t="str">
        <f>VLOOKUP(E75,[1]VIP!$A$2:$O9836,8,FALSE)</f>
        <v>No</v>
      </c>
      <c r="J75" s="160" t="str">
        <f>VLOOKUP(E75,[1]VIP!$A$2:$O9786,8,FALSE)</f>
        <v>No</v>
      </c>
      <c r="K75" s="160" t="str">
        <f>VLOOKUP(E75,[1]VIP!$A$2:$O13360,6,0)</f>
        <v>NO</v>
      </c>
      <c r="L75" s="143" t="s">
        <v>2421</v>
      </c>
      <c r="M75" s="157" t="s">
        <v>2638</v>
      </c>
      <c r="N75" s="162" t="s">
        <v>2465</v>
      </c>
      <c r="O75" s="156" t="s">
        <v>2466</v>
      </c>
      <c r="P75" s="146"/>
      <c r="Q75" s="159">
        <v>44316.458333333336</v>
      </c>
    </row>
    <row r="76" spans="1:17" s="99" customFormat="1" ht="18" x14ac:dyDescent="0.25">
      <c r="A76" s="160" t="str">
        <f>VLOOKUP(E76,'LISTADO ATM'!$A$2:$C$900,3,0)</f>
        <v>NORTE</v>
      </c>
      <c r="B76" s="132" t="s">
        <v>2613</v>
      </c>
      <c r="C76" s="161">
        <v>44315.631747685184</v>
      </c>
      <c r="D76" s="161" t="s">
        <v>2485</v>
      </c>
      <c r="E76" s="122">
        <v>119</v>
      </c>
      <c r="F76" s="156" t="str">
        <f>VLOOKUP(E76,VIP!$A$2:$O12928,2,0)</f>
        <v>DRBR119</v>
      </c>
      <c r="G76" s="160" t="str">
        <f>VLOOKUP(E76,'LISTADO ATM'!$A$2:$B$899,2,0)</f>
        <v>ATM Oficina La Barranquita</v>
      </c>
      <c r="H76" s="160" t="str">
        <f>VLOOKUP(E76,VIP!$A$2:$O17849,7,FALSE)</f>
        <v>N/A</v>
      </c>
      <c r="I76" s="160" t="str">
        <f>VLOOKUP(E76,VIP!$A$2:$O9814,8,FALSE)</f>
        <v>N/A</v>
      </c>
      <c r="J76" s="160" t="str">
        <f>VLOOKUP(E76,VIP!$A$2:$O9764,8,FALSE)</f>
        <v>N/A</v>
      </c>
      <c r="K76" s="160" t="str">
        <f>VLOOKUP(E76,VIP!$A$2:$O13338,6,0)</f>
        <v>N/A</v>
      </c>
      <c r="L76" s="143" t="s">
        <v>2421</v>
      </c>
      <c r="M76" s="157" t="s">
        <v>2638</v>
      </c>
      <c r="N76" s="162" t="s">
        <v>2465</v>
      </c>
      <c r="O76" s="156" t="s">
        <v>2486</v>
      </c>
      <c r="P76" s="146"/>
      <c r="Q76" s="158">
        <v>44316.458333333336</v>
      </c>
    </row>
    <row r="77" spans="1:17" ht="18" x14ac:dyDescent="0.25">
      <c r="A77" s="160" t="str">
        <f>VLOOKUP(E77,'[1]LISTADO ATM'!$A$2:$C$900,3,0)</f>
        <v>DISTRITO NACIONAL</v>
      </c>
      <c r="B77" s="132" t="s">
        <v>2668</v>
      </c>
      <c r="C77" s="161">
        <v>44316.352581018517</v>
      </c>
      <c r="D77" s="161" t="s">
        <v>2461</v>
      </c>
      <c r="E77" s="122">
        <v>713</v>
      </c>
      <c r="F77" s="163" t="str">
        <f>VLOOKUP(E77,[1]VIP!$A$2:$O12949,2,0)</f>
        <v>DRBR016</v>
      </c>
      <c r="G77" s="160" t="str">
        <f>VLOOKUP(E77,'[1]LISTADO ATM'!$A$2:$B$899,2,0)</f>
        <v xml:space="preserve">ATM Oficina Las Américas </v>
      </c>
      <c r="H77" s="160" t="str">
        <f>VLOOKUP(E77,[1]VIP!$A$2:$O17870,7,FALSE)</f>
        <v>Si</v>
      </c>
      <c r="I77" s="160" t="str">
        <f>VLOOKUP(E77,[1]VIP!$A$2:$O9835,8,FALSE)</f>
        <v>Si</v>
      </c>
      <c r="J77" s="160" t="str">
        <f>VLOOKUP(E77,[1]VIP!$A$2:$O9785,8,FALSE)</f>
        <v>Si</v>
      </c>
      <c r="K77" s="160" t="str">
        <f>VLOOKUP(E77,[1]VIP!$A$2:$O13359,6,0)</f>
        <v>NO</v>
      </c>
      <c r="L77" s="143" t="s">
        <v>2421</v>
      </c>
      <c r="M77" s="204" t="s">
        <v>2638</v>
      </c>
      <c r="N77" s="162" t="s">
        <v>2465</v>
      </c>
      <c r="O77" s="163" t="s">
        <v>2466</v>
      </c>
      <c r="P77" s="146"/>
      <c r="Q77" s="159">
        <v>44316.458333333336</v>
      </c>
    </row>
    <row r="78" spans="1:17" ht="18" x14ac:dyDescent="0.25">
      <c r="A78" s="160" t="str">
        <f>VLOOKUP(E78,'[1]LISTADO ATM'!$A$2:$C$900,3,0)</f>
        <v>DISTRITO NACIONAL</v>
      </c>
      <c r="B78" s="132" t="s">
        <v>2656</v>
      </c>
      <c r="C78" s="161">
        <v>44316.38795138889</v>
      </c>
      <c r="D78" s="161" t="s">
        <v>2461</v>
      </c>
      <c r="E78" s="122">
        <v>785</v>
      </c>
      <c r="F78" s="163" t="str">
        <f>VLOOKUP(E78,[1]VIP!$A$2:$O12937,2,0)</f>
        <v>DRBR785</v>
      </c>
      <c r="G78" s="160" t="str">
        <f>VLOOKUP(E78,'[1]LISTADO ATM'!$A$2:$B$899,2,0)</f>
        <v xml:space="preserve">ATM S/M Nacional Máximo Gómez </v>
      </c>
      <c r="H78" s="160" t="str">
        <f>VLOOKUP(E78,[1]VIP!$A$2:$O17858,7,FALSE)</f>
        <v>Si</v>
      </c>
      <c r="I78" s="160" t="str">
        <f>VLOOKUP(E78,[1]VIP!$A$2:$O9823,8,FALSE)</f>
        <v>Si</v>
      </c>
      <c r="J78" s="160" t="str">
        <f>VLOOKUP(E78,[1]VIP!$A$2:$O9773,8,FALSE)</f>
        <v>Si</v>
      </c>
      <c r="K78" s="160" t="str">
        <f>VLOOKUP(E78,[1]VIP!$A$2:$O13347,6,0)</f>
        <v>NO</v>
      </c>
      <c r="L78" s="143" t="s">
        <v>2421</v>
      </c>
      <c r="M78" s="157" t="s">
        <v>2638</v>
      </c>
      <c r="N78" s="162" t="s">
        <v>2465</v>
      </c>
      <c r="O78" s="163" t="s">
        <v>2466</v>
      </c>
      <c r="P78" s="146"/>
      <c r="Q78" s="158">
        <v>44316.458333333336</v>
      </c>
    </row>
    <row r="79" spans="1:17" ht="18" x14ac:dyDescent="0.25">
      <c r="A79" s="160" t="str">
        <f>VLOOKUP(E79,'LISTADO ATM'!$A$2:$C$900,3,0)</f>
        <v>NORTE</v>
      </c>
      <c r="B79" s="132">
        <v>3335870494</v>
      </c>
      <c r="C79" s="161">
        <v>44316.00277777778</v>
      </c>
      <c r="D79" s="161" t="s">
        <v>2485</v>
      </c>
      <c r="E79" s="122">
        <v>965</v>
      </c>
      <c r="F79" s="163" t="str">
        <f>VLOOKUP(E79,VIP!$A$2:$O12926,2,0)</f>
        <v>DRBR965</v>
      </c>
      <c r="G79" s="160" t="str">
        <f>VLOOKUP(E79,'LISTADO ATM'!$A$2:$B$899,2,0)</f>
        <v xml:space="preserve">ATM S/M La Fuente FUN (Santiago) </v>
      </c>
      <c r="H79" s="160" t="str">
        <f>VLOOKUP(E79,VIP!$A$2:$O17847,7,FALSE)</f>
        <v>Si</v>
      </c>
      <c r="I79" s="160" t="str">
        <f>VLOOKUP(E79,VIP!$A$2:$O9812,8,FALSE)</f>
        <v>Si</v>
      </c>
      <c r="J79" s="160" t="str">
        <f>VLOOKUP(E79,VIP!$A$2:$O9762,8,FALSE)</f>
        <v>Si</v>
      </c>
      <c r="K79" s="160" t="str">
        <f>VLOOKUP(E79,VIP!$A$2:$O13336,6,0)</f>
        <v>NO</v>
      </c>
      <c r="L79" s="143" t="s">
        <v>2421</v>
      </c>
      <c r="M79" s="204" t="s">
        <v>2638</v>
      </c>
      <c r="N79" s="162" t="s">
        <v>2465</v>
      </c>
      <c r="O79" s="163" t="s">
        <v>2486</v>
      </c>
      <c r="P79" s="146"/>
      <c r="Q79" s="159">
        <v>44316.458333333336</v>
      </c>
    </row>
    <row r="80" spans="1:17" ht="18" x14ac:dyDescent="0.25">
      <c r="A80" s="160" t="str">
        <f>VLOOKUP(E80,'LISTADO ATM'!$A$2:$C$900,3,0)</f>
        <v>NORTE</v>
      </c>
      <c r="B80" s="132">
        <v>3335870496</v>
      </c>
      <c r="C80" s="161">
        <v>44316.015277777777</v>
      </c>
      <c r="D80" s="161" t="s">
        <v>2461</v>
      </c>
      <c r="E80" s="122">
        <v>520</v>
      </c>
      <c r="F80" s="163" t="str">
        <f>VLOOKUP(E80,VIP!$A$2:$O12927,2,0)</f>
        <v>DRBR520</v>
      </c>
      <c r="G80" s="160" t="str">
        <f>VLOOKUP(E80,'LISTADO ATM'!$A$2:$B$899,2,0)</f>
        <v xml:space="preserve">ATM Cooperativa Navarrete (COOPNAVA) </v>
      </c>
      <c r="H80" s="160" t="str">
        <f>VLOOKUP(E80,VIP!$A$2:$O17848,7,FALSE)</f>
        <v>Si</v>
      </c>
      <c r="I80" s="160" t="str">
        <f>VLOOKUP(E80,VIP!$A$2:$O9813,8,FALSE)</f>
        <v>Si</v>
      </c>
      <c r="J80" s="160" t="str">
        <f>VLOOKUP(E80,VIP!$A$2:$O9763,8,FALSE)</f>
        <v>Si</v>
      </c>
      <c r="K80" s="160" t="str">
        <f>VLOOKUP(E80,VIP!$A$2:$O13337,6,0)</f>
        <v>NO</v>
      </c>
      <c r="L80" s="143" t="s">
        <v>2421</v>
      </c>
      <c r="M80" s="204" t="s">
        <v>2638</v>
      </c>
      <c r="N80" s="162" t="s">
        <v>2465</v>
      </c>
      <c r="O80" s="163" t="s">
        <v>2606</v>
      </c>
      <c r="P80" s="146"/>
      <c r="Q80" s="159">
        <v>44316.458333333336</v>
      </c>
    </row>
    <row r="81" spans="1:17" ht="18" x14ac:dyDescent="0.25">
      <c r="A81" s="160" t="str">
        <f>VLOOKUP(E81,'[1]LISTADO ATM'!$A$2:$C$900,3,0)</f>
        <v>NORTE</v>
      </c>
      <c r="B81" s="132" t="s">
        <v>2646</v>
      </c>
      <c r="C81" s="161">
        <v>44316.322569444441</v>
      </c>
      <c r="D81" s="161" t="s">
        <v>2597</v>
      </c>
      <c r="E81" s="122">
        <v>22</v>
      </c>
      <c r="F81" s="163" t="str">
        <f>VLOOKUP(E81,[1]VIP!$A$2:$O12935,2,0)</f>
        <v>DRBR813</v>
      </c>
      <c r="G81" s="160" t="str">
        <f>VLOOKUP(E81,'[1]LISTADO ATM'!$A$2:$B$899,2,0)</f>
        <v>ATM S/M Olimpico (Santiago)</v>
      </c>
      <c r="H81" s="160" t="str">
        <f>VLOOKUP(E81,[1]VIP!$A$2:$O17856,7,FALSE)</f>
        <v>Si</v>
      </c>
      <c r="I81" s="160" t="str">
        <f>VLOOKUP(E81,[1]VIP!$A$2:$O9821,8,FALSE)</f>
        <v>Si</v>
      </c>
      <c r="J81" s="160" t="str">
        <f>VLOOKUP(E81,[1]VIP!$A$2:$O9771,8,FALSE)</f>
        <v>Si</v>
      </c>
      <c r="K81" s="160" t="str">
        <f>VLOOKUP(E81,[1]VIP!$A$2:$O13345,6,0)</f>
        <v>NO</v>
      </c>
      <c r="L81" s="143" t="s">
        <v>2421</v>
      </c>
      <c r="M81" s="162" t="s">
        <v>2458</v>
      </c>
      <c r="N81" s="162" t="s">
        <v>2465</v>
      </c>
      <c r="O81" s="163" t="s">
        <v>2606</v>
      </c>
      <c r="P81" s="146"/>
      <c r="Q81" s="151" t="s">
        <v>2421</v>
      </c>
    </row>
    <row r="82" spans="1:17" ht="18" x14ac:dyDescent="0.25">
      <c r="A82" s="160" t="str">
        <f>VLOOKUP(E82,'LISTADO ATM'!$A$2:$C$900,3,0)</f>
        <v>DISTRITO NACIONAL</v>
      </c>
      <c r="B82" s="132" t="s">
        <v>2578</v>
      </c>
      <c r="C82" s="161">
        <v>44312.928263888891</v>
      </c>
      <c r="D82" s="161" t="s">
        <v>2461</v>
      </c>
      <c r="E82" s="122">
        <v>486</v>
      </c>
      <c r="F82" s="163" t="str">
        <f>VLOOKUP(E82,VIP!$A$2:$O12883,2,0)</f>
        <v>DRBR486</v>
      </c>
      <c r="G82" s="160" t="str">
        <f>VLOOKUP(E82,'LISTADO ATM'!$A$2:$B$899,2,0)</f>
        <v xml:space="preserve">ATM Olé La Caleta </v>
      </c>
      <c r="H82" s="160" t="str">
        <f>VLOOKUP(E82,VIP!$A$2:$O17804,7,FALSE)</f>
        <v>Si</v>
      </c>
      <c r="I82" s="160" t="str">
        <f>VLOOKUP(E82,VIP!$A$2:$O9769,8,FALSE)</f>
        <v>Si</v>
      </c>
      <c r="J82" s="160" t="str">
        <f>VLOOKUP(E82,VIP!$A$2:$O9719,8,FALSE)</f>
        <v>Si</v>
      </c>
      <c r="K82" s="160" t="str">
        <f>VLOOKUP(E82,VIP!$A$2:$O13293,6,0)</f>
        <v>NO</v>
      </c>
      <c r="L82" s="143" t="s">
        <v>2421</v>
      </c>
      <c r="M82" s="162" t="s">
        <v>2458</v>
      </c>
      <c r="N82" s="162" t="s">
        <v>2465</v>
      </c>
      <c r="O82" s="163" t="s">
        <v>2466</v>
      </c>
      <c r="P82" s="146"/>
      <c r="Q82" s="151" t="s">
        <v>2421</v>
      </c>
    </row>
    <row r="83" spans="1:17" ht="18" x14ac:dyDescent="0.25">
      <c r="A83" s="160" t="str">
        <f>VLOOKUP(E83,'LISTADO ATM'!$A$2:$C$900,3,0)</f>
        <v>SUR</v>
      </c>
      <c r="B83" s="132" t="s">
        <v>2609</v>
      </c>
      <c r="C83" s="161">
        <v>44315.608020833337</v>
      </c>
      <c r="D83" s="161" t="s">
        <v>2461</v>
      </c>
      <c r="E83" s="122">
        <v>512</v>
      </c>
      <c r="F83" s="163" t="str">
        <f>VLOOKUP(E83,VIP!$A$2:$O12922,2,0)</f>
        <v>DRBR512</v>
      </c>
      <c r="G83" s="160" t="str">
        <f>VLOOKUP(E83,'LISTADO ATM'!$A$2:$B$899,2,0)</f>
        <v>ATM Plaza Jesús Ferreira</v>
      </c>
      <c r="H83" s="160" t="str">
        <f>VLOOKUP(E83,VIP!$A$2:$O17843,7,FALSE)</f>
        <v>N/A</v>
      </c>
      <c r="I83" s="160" t="str">
        <f>VLOOKUP(E83,VIP!$A$2:$O9808,8,FALSE)</f>
        <v>N/A</v>
      </c>
      <c r="J83" s="160" t="str">
        <f>VLOOKUP(E83,VIP!$A$2:$O9758,8,FALSE)</f>
        <v>N/A</v>
      </c>
      <c r="K83" s="160" t="str">
        <f>VLOOKUP(E83,VIP!$A$2:$O13332,6,0)</f>
        <v>N/A</v>
      </c>
      <c r="L83" s="143" t="s">
        <v>2421</v>
      </c>
      <c r="M83" s="162" t="s">
        <v>2458</v>
      </c>
      <c r="N83" s="162" t="s">
        <v>2465</v>
      </c>
      <c r="O83" s="163" t="s">
        <v>2466</v>
      </c>
      <c r="P83" s="146"/>
      <c r="Q83" s="151" t="s">
        <v>2421</v>
      </c>
    </row>
    <row r="84" spans="1:17" ht="18" x14ac:dyDescent="0.25">
      <c r="A84" s="160" t="str">
        <f>VLOOKUP(E84,'LISTADO ATM'!$A$2:$C$900,3,0)</f>
        <v>DISTRITO NACIONAL</v>
      </c>
      <c r="B84" s="132" t="s">
        <v>2612</v>
      </c>
      <c r="C84" s="161">
        <v>44315.633009259262</v>
      </c>
      <c r="D84" s="161" t="s">
        <v>2485</v>
      </c>
      <c r="E84" s="122">
        <v>516</v>
      </c>
      <c r="F84" s="163" t="str">
        <f>VLOOKUP(E84,VIP!$A$2:$O12927,2,0)</f>
        <v>DRBR516</v>
      </c>
      <c r="G84" s="160" t="str">
        <f>VLOOKUP(E84,'LISTADO ATM'!$A$2:$B$899,2,0)</f>
        <v xml:space="preserve">ATM Oficina Gascue </v>
      </c>
      <c r="H84" s="160" t="str">
        <f>VLOOKUP(E84,VIP!$A$2:$O17848,7,FALSE)</f>
        <v>Si</v>
      </c>
      <c r="I84" s="160" t="str">
        <f>VLOOKUP(E84,VIP!$A$2:$O9813,8,FALSE)</f>
        <v>Si</v>
      </c>
      <c r="J84" s="160" t="str">
        <f>VLOOKUP(E84,VIP!$A$2:$O9763,8,FALSE)</f>
        <v>Si</v>
      </c>
      <c r="K84" s="160" t="str">
        <f>VLOOKUP(E84,VIP!$A$2:$O13337,6,0)</f>
        <v>SI</v>
      </c>
      <c r="L84" s="143" t="s">
        <v>2421</v>
      </c>
      <c r="M84" s="117" t="s">
        <v>2458</v>
      </c>
      <c r="N84" s="162" t="s">
        <v>2465</v>
      </c>
      <c r="O84" s="163" t="s">
        <v>2486</v>
      </c>
      <c r="P84" s="146"/>
      <c r="Q84" s="117" t="s">
        <v>2421</v>
      </c>
    </row>
    <row r="85" spans="1:17" ht="18" x14ac:dyDescent="0.25">
      <c r="A85" s="160" t="str">
        <f>VLOOKUP(E85,'LISTADO ATM'!$A$2:$C$900,3,0)</f>
        <v>DISTRITO NACIONAL</v>
      </c>
      <c r="B85" s="132" t="s">
        <v>2602</v>
      </c>
      <c r="C85" s="161">
        <v>44315.555208333331</v>
      </c>
      <c r="D85" s="161" t="s">
        <v>2485</v>
      </c>
      <c r="E85" s="122">
        <v>527</v>
      </c>
      <c r="F85" s="163" t="str">
        <f>VLOOKUP(E85,VIP!$A$2:$O12937,2,0)</f>
        <v>DRBR527</v>
      </c>
      <c r="G85" s="160" t="str">
        <f>VLOOKUP(E85,'LISTADO ATM'!$A$2:$B$899,2,0)</f>
        <v>ATM Oficina Zona Oriental II</v>
      </c>
      <c r="H85" s="160" t="str">
        <f>VLOOKUP(E85,VIP!$A$2:$O17858,7,FALSE)</f>
        <v>Si</v>
      </c>
      <c r="I85" s="160" t="str">
        <f>VLOOKUP(E85,VIP!$A$2:$O9823,8,FALSE)</f>
        <v>Si</v>
      </c>
      <c r="J85" s="160" t="str">
        <f>VLOOKUP(E85,VIP!$A$2:$O9773,8,FALSE)</f>
        <v>Si</v>
      </c>
      <c r="K85" s="160" t="str">
        <f>VLOOKUP(E85,VIP!$A$2:$O13347,6,0)</f>
        <v>SI</v>
      </c>
      <c r="L85" s="143" t="s">
        <v>2421</v>
      </c>
      <c r="M85" s="162" t="s">
        <v>2458</v>
      </c>
      <c r="N85" s="162" t="s">
        <v>2465</v>
      </c>
      <c r="O85" s="163" t="s">
        <v>2486</v>
      </c>
      <c r="P85" s="146"/>
      <c r="Q85" s="151" t="s">
        <v>2421</v>
      </c>
    </row>
    <row r="86" spans="1:17" ht="18" x14ac:dyDescent="0.25">
      <c r="A86" s="160" t="str">
        <f>VLOOKUP(E86,'[1]LISTADO ATM'!$A$2:$C$900,3,0)</f>
        <v>SUR</v>
      </c>
      <c r="B86" s="132" t="s">
        <v>2644</v>
      </c>
      <c r="C86" s="161">
        <v>44316.319421296299</v>
      </c>
      <c r="D86" s="161" t="s">
        <v>2461</v>
      </c>
      <c r="E86" s="122">
        <v>619</v>
      </c>
      <c r="F86" s="163" t="str">
        <f>VLOOKUP(E86,[1]VIP!$A$2:$O12937,2,0)</f>
        <v>DRBR619</v>
      </c>
      <c r="G86" s="160" t="str">
        <f>VLOOKUP(E86,'[1]LISTADO ATM'!$A$2:$B$899,2,0)</f>
        <v xml:space="preserve">ATM Academia P.N. Hatillo (San Cristóbal) </v>
      </c>
      <c r="H86" s="160" t="str">
        <f>VLOOKUP(E86,[1]VIP!$A$2:$O17858,7,FALSE)</f>
        <v>Si</v>
      </c>
      <c r="I86" s="160" t="str">
        <f>VLOOKUP(E86,[1]VIP!$A$2:$O9823,8,FALSE)</f>
        <v>Si</v>
      </c>
      <c r="J86" s="160" t="str">
        <f>VLOOKUP(E86,[1]VIP!$A$2:$O9773,8,FALSE)</f>
        <v>Si</v>
      </c>
      <c r="K86" s="160" t="str">
        <f>VLOOKUP(E86,[1]VIP!$A$2:$O13347,6,0)</f>
        <v>NO</v>
      </c>
      <c r="L86" s="143" t="s">
        <v>2421</v>
      </c>
      <c r="M86" s="162" t="s">
        <v>2458</v>
      </c>
      <c r="N86" s="162" t="s">
        <v>2465</v>
      </c>
      <c r="O86" s="163" t="s">
        <v>2466</v>
      </c>
      <c r="P86" s="146"/>
      <c r="Q86" s="151" t="s">
        <v>2421</v>
      </c>
    </row>
    <row r="87" spans="1:17" ht="18" x14ac:dyDescent="0.25">
      <c r="A87" s="160" t="str">
        <f>VLOOKUP(E87,'[1]LISTADO ATM'!$A$2:$C$900,3,0)</f>
        <v>DISTRITO NACIONAL</v>
      </c>
      <c r="B87" s="132" t="s">
        <v>2643</v>
      </c>
      <c r="C87" s="161">
        <v>44316.317499999997</v>
      </c>
      <c r="D87" s="161" t="s">
        <v>2485</v>
      </c>
      <c r="E87" s="122">
        <v>722</v>
      </c>
      <c r="F87" s="163" t="str">
        <f>VLOOKUP(E87,[1]VIP!$A$2:$O12938,2,0)</f>
        <v>DRBR393</v>
      </c>
      <c r="G87" s="160" t="str">
        <f>VLOOKUP(E87,'[1]LISTADO ATM'!$A$2:$B$899,2,0)</f>
        <v xml:space="preserve">ATM Oficina Charles de Gaulle III </v>
      </c>
      <c r="H87" s="160" t="str">
        <f>VLOOKUP(E87,[1]VIP!$A$2:$O17859,7,FALSE)</f>
        <v>Si</v>
      </c>
      <c r="I87" s="160" t="str">
        <f>VLOOKUP(E87,[1]VIP!$A$2:$O9824,8,FALSE)</f>
        <v>Si</v>
      </c>
      <c r="J87" s="160" t="str">
        <f>VLOOKUP(E87,[1]VIP!$A$2:$O9774,8,FALSE)</f>
        <v>Si</v>
      </c>
      <c r="K87" s="160" t="str">
        <f>VLOOKUP(E87,[1]VIP!$A$2:$O13348,6,0)</f>
        <v>SI</v>
      </c>
      <c r="L87" s="143" t="s">
        <v>2421</v>
      </c>
      <c r="M87" s="162" t="s">
        <v>2458</v>
      </c>
      <c r="N87" s="162" t="s">
        <v>2465</v>
      </c>
      <c r="O87" s="163" t="s">
        <v>2486</v>
      </c>
      <c r="P87" s="146"/>
      <c r="Q87" s="151" t="s">
        <v>2421</v>
      </c>
    </row>
    <row r="88" spans="1:17" ht="18" x14ac:dyDescent="0.25">
      <c r="A88" s="160" t="str">
        <f>VLOOKUP(E88,'[1]LISTADO ATM'!$A$2:$C$900,3,0)</f>
        <v>SUR</v>
      </c>
      <c r="B88" s="132" t="s">
        <v>2642</v>
      </c>
      <c r="C88" s="161">
        <v>44316.315428240741</v>
      </c>
      <c r="D88" s="161" t="s">
        <v>2485</v>
      </c>
      <c r="E88" s="122">
        <v>764</v>
      </c>
      <c r="F88" s="163" t="str">
        <f>VLOOKUP(E88,[1]VIP!$A$2:$O12939,2,0)</f>
        <v>DRBR451</v>
      </c>
      <c r="G88" s="160" t="str">
        <f>VLOOKUP(E88,'[1]LISTADO ATM'!$A$2:$B$899,2,0)</f>
        <v xml:space="preserve">ATM Oficina Elías Piña </v>
      </c>
      <c r="H88" s="160" t="str">
        <f>VLOOKUP(E88,[1]VIP!$A$2:$O17860,7,FALSE)</f>
        <v>Si</v>
      </c>
      <c r="I88" s="160" t="str">
        <f>VLOOKUP(E88,[1]VIP!$A$2:$O9825,8,FALSE)</f>
        <v>Si</v>
      </c>
      <c r="J88" s="160" t="str">
        <f>VLOOKUP(E88,[1]VIP!$A$2:$O9775,8,FALSE)</f>
        <v>Si</v>
      </c>
      <c r="K88" s="160" t="str">
        <f>VLOOKUP(E88,[1]VIP!$A$2:$O13349,6,0)</f>
        <v>NO</v>
      </c>
      <c r="L88" s="143" t="s">
        <v>2421</v>
      </c>
      <c r="M88" s="162" t="s">
        <v>2458</v>
      </c>
      <c r="N88" s="162" t="s">
        <v>2465</v>
      </c>
      <c r="O88" s="163" t="s">
        <v>2486</v>
      </c>
      <c r="P88" s="146"/>
      <c r="Q88" s="151" t="s">
        <v>2421</v>
      </c>
    </row>
    <row r="89" spans="1:17" ht="18" x14ac:dyDescent="0.25">
      <c r="A89" s="160" t="str">
        <f>VLOOKUP(E89,'LISTADO ATM'!$A$2:$C$900,3,0)</f>
        <v>DISTRITO NACIONAL</v>
      </c>
      <c r="B89" s="132" t="s">
        <v>2631</v>
      </c>
      <c r="C89" s="161">
        <v>44315.890462962961</v>
      </c>
      <c r="D89" s="161" t="s">
        <v>2182</v>
      </c>
      <c r="E89" s="122">
        <v>85</v>
      </c>
      <c r="F89" s="163" t="str">
        <f>VLOOKUP(E89,VIP!$A$2:$O12925,2,0)</f>
        <v>DRBR085</v>
      </c>
      <c r="G89" s="160" t="str">
        <f>VLOOKUP(E89,'LISTADO ATM'!$A$2:$B$899,2,0)</f>
        <v xml:space="preserve">ATM Oficina San Isidro (Fuerza Aérea) </v>
      </c>
      <c r="H89" s="160" t="str">
        <f>VLOOKUP(E89,VIP!$A$2:$O17846,7,FALSE)</f>
        <v>Si</v>
      </c>
      <c r="I89" s="160" t="str">
        <f>VLOOKUP(E89,VIP!$A$2:$O9811,8,FALSE)</f>
        <v>Si</v>
      </c>
      <c r="J89" s="160" t="str">
        <f>VLOOKUP(E89,VIP!$A$2:$O9761,8,FALSE)</f>
        <v>Si</v>
      </c>
      <c r="K89" s="160" t="str">
        <f>VLOOKUP(E89,VIP!$A$2:$O13335,6,0)</f>
        <v>NO</v>
      </c>
      <c r="L89" s="143" t="s">
        <v>2481</v>
      </c>
      <c r="M89" s="204" t="s">
        <v>2638</v>
      </c>
      <c r="N89" s="162" t="s">
        <v>2465</v>
      </c>
      <c r="O89" s="163" t="s">
        <v>2467</v>
      </c>
      <c r="P89" s="146"/>
      <c r="Q89" s="159">
        <v>44316.435416666667</v>
      </c>
    </row>
    <row r="90" spans="1:17" ht="18" x14ac:dyDescent="0.25">
      <c r="A90" s="160" t="str">
        <f>VLOOKUP(E90,'LISTADO ATM'!$A$2:$C$900,3,0)</f>
        <v>DISTRITO NACIONAL</v>
      </c>
      <c r="B90" s="132" t="s">
        <v>2632</v>
      </c>
      <c r="C90" s="161">
        <v>44315.88863425926</v>
      </c>
      <c r="D90" s="161" t="s">
        <v>2182</v>
      </c>
      <c r="E90" s="122">
        <v>235</v>
      </c>
      <c r="F90" s="163" t="str">
        <f>VLOOKUP(E90,VIP!$A$2:$O12926,2,0)</f>
        <v>DRBR235</v>
      </c>
      <c r="G90" s="160" t="str">
        <f>VLOOKUP(E90,'LISTADO ATM'!$A$2:$B$899,2,0)</f>
        <v xml:space="preserve">ATM Oficina Multicentro La Sirena San Isidro </v>
      </c>
      <c r="H90" s="160" t="str">
        <f>VLOOKUP(E90,VIP!$A$2:$O17847,7,FALSE)</f>
        <v>Si</v>
      </c>
      <c r="I90" s="160" t="str">
        <f>VLOOKUP(E90,VIP!$A$2:$O9812,8,FALSE)</f>
        <v>Si</v>
      </c>
      <c r="J90" s="160" t="str">
        <f>VLOOKUP(E90,VIP!$A$2:$O9762,8,FALSE)</f>
        <v>Si</v>
      </c>
      <c r="K90" s="160" t="str">
        <f>VLOOKUP(E90,VIP!$A$2:$O13336,6,0)</f>
        <v>SI</v>
      </c>
      <c r="L90" s="143" t="s">
        <v>2481</v>
      </c>
      <c r="M90" s="204" t="s">
        <v>2638</v>
      </c>
      <c r="N90" s="162" t="s">
        <v>2465</v>
      </c>
      <c r="O90" s="163" t="s">
        <v>2467</v>
      </c>
      <c r="P90" s="146"/>
      <c r="Q90" s="159">
        <v>44316.435416666667</v>
      </c>
    </row>
    <row r="91" spans="1:17" ht="18" x14ac:dyDescent="0.25">
      <c r="A91" s="160" t="str">
        <f>VLOOKUP(E91,'LISTADO ATM'!$A$2:$C$900,3,0)</f>
        <v>NORTE</v>
      </c>
      <c r="B91" s="132" t="s">
        <v>2634</v>
      </c>
      <c r="C91" s="161">
        <v>44315.871863425928</v>
      </c>
      <c r="D91" s="161" t="s">
        <v>2183</v>
      </c>
      <c r="E91" s="122">
        <v>986</v>
      </c>
      <c r="F91" s="163" t="str">
        <f>VLOOKUP(E91,VIP!$A$2:$O12928,2,0)</f>
        <v>DRBR986</v>
      </c>
      <c r="G91" s="160" t="str">
        <f>VLOOKUP(E91,'LISTADO ATM'!$A$2:$B$899,2,0)</f>
        <v xml:space="preserve">ATM S/M Jumbo (La Vega) </v>
      </c>
      <c r="H91" s="160" t="str">
        <f>VLOOKUP(E91,VIP!$A$2:$O17849,7,FALSE)</f>
        <v>Si</v>
      </c>
      <c r="I91" s="160" t="str">
        <f>VLOOKUP(E91,VIP!$A$2:$O9814,8,FALSE)</f>
        <v>Si</v>
      </c>
      <c r="J91" s="160" t="str">
        <f>VLOOKUP(E91,VIP!$A$2:$O9764,8,FALSE)</f>
        <v>Si</v>
      </c>
      <c r="K91" s="160" t="str">
        <f>VLOOKUP(E91,VIP!$A$2:$O13338,6,0)</f>
        <v>NO</v>
      </c>
      <c r="L91" s="143" t="s">
        <v>2481</v>
      </c>
      <c r="M91" s="204" t="s">
        <v>2638</v>
      </c>
      <c r="N91" s="162" t="s">
        <v>2465</v>
      </c>
      <c r="O91" s="163" t="s">
        <v>2494</v>
      </c>
      <c r="P91" s="146"/>
      <c r="Q91" s="159">
        <v>44316.435416666667</v>
      </c>
    </row>
    <row r="92" spans="1:17" ht="18" x14ac:dyDescent="0.25">
      <c r="A92" s="160" t="str">
        <f>VLOOKUP(E92,'[1]LISTADO ATM'!$A$2:$C$900,3,0)</f>
        <v>NORTE</v>
      </c>
      <c r="B92" s="132" t="s">
        <v>2659</v>
      </c>
      <c r="C92" s="161">
        <v>44316.380613425928</v>
      </c>
      <c r="D92" s="161" t="s">
        <v>2183</v>
      </c>
      <c r="E92" s="122">
        <v>256</v>
      </c>
      <c r="F92" s="163" t="str">
        <f>VLOOKUP(E92,[1]VIP!$A$2:$O12940,2,0)</f>
        <v>DRBR256</v>
      </c>
      <c r="G92" s="160" t="str">
        <f>VLOOKUP(E92,'[1]LISTADO ATM'!$A$2:$B$899,2,0)</f>
        <v xml:space="preserve">ATM Oficina Licey Al Medio </v>
      </c>
      <c r="H92" s="160" t="str">
        <f>VLOOKUP(E92,[1]VIP!$A$2:$O17861,7,FALSE)</f>
        <v>Si</v>
      </c>
      <c r="I92" s="160" t="str">
        <f>VLOOKUP(E92,[1]VIP!$A$2:$O9826,8,FALSE)</f>
        <v>Si</v>
      </c>
      <c r="J92" s="160" t="str">
        <f>VLOOKUP(E92,[1]VIP!$A$2:$O9776,8,FALSE)</f>
        <v>Si</v>
      </c>
      <c r="K92" s="160" t="str">
        <f>VLOOKUP(E92,[1]VIP!$A$2:$O13350,6,0)</f>
        <v>NO</v>
      </c>
      <c r="L92" s="143" t="s">
        <v>2481</v>
      </c>
      <c r="M92" s="117" t="s">
        <v>2458</v>
      </c>
      <c r="N92" s="162" t="s">
        <v>2465</v>
      </c>
      <c r="O92" s="163" t="s">
        <v>2674</v>
      </c>
      <c r="P92" s="146"/>
      <c r="Q92" s="162" t="s">
        <v>2481</v>
      </c>
    </row>
    <row r="93" spans="1:17" ht="18" x14ac:dyDescent="0.25">
      <c r="A93" s="160" t="str">
        <f>VLOOKUP(E93,'LISTADO ATM'!$A$2:$C$900,3,0)</f>
        <v>DISTRITO NACIONAL</v>
      </c>
      <c r="B93" s="132" t="s">
        <v>2615</v>
      </c>
      <c r="C93" s="161">
        <v>44315.814062500001</v>
      </c>
      <c r="D93" s="161" t="s">
        <v>2182</v>
      </c>
      <c r="E93" s="122">
        <v>264</v>
      </c>
      <c r="F93" s="163" t="str">
        <f>VLOOKUP(E93,VIP!$A$2:$O12924,2,0)</f>
        <v>DRBR264</v>
      </c>
      <c r="G93" s="160" t="str">
        <f>VLOOKUP(E93,'LISTADO ATM'!$A$2:$B$899,2,0)</f>
        <v xml:space="preserve">ATM S/M Nacional Independencia </v>
      </c>
      <c r="H93" s="160" t="str">
        <f>VLOOKUP(E93,VIP!$A$2:$O17845,7,FALSE)</f>
        <v>Si</v>
      </c>
      <c r="I93" s="160" t="str">
        <f>VLOOKUP(E93,VIP!$A$2:$O9810,8,FALSE)</f>
        <v>Si</v>
      </c>
      <c r="J93" s="160" t="str">
        <f>VLOOKUP(E93,VIP!$A$2:$O9760,8,FALSE)</f>
        <v>Si</v>
      </c>
      <c r="K93" s="160" t="str">
        <f>VLOOKUP(E93,VIP!$A$2:$O13334,6,0)</f>
        <v>SI</v>
      </c>
      <c r="L93" s="143" t="s">
        <v>2481</v>
      </c>
      <c r="M93" s="117" t="s">
        <v>2458</v>
      </c>
      <c r="N93" s="162" t="s">
        <v>2465</v>
      </c>
      <c r="O93" s="163" t="s">
        <v>2467</v>
      </c>
      <c r="P93" s="146"/>
      <c r="Q93" s="162" t="s">
        <v>2481</v>
      </c>
    </row>
    <row r="94" spans="1:17" ht="18" x14ac:dyDescent="0.25">
      <c r="A94" s="160" t="str">
        <f>VLOOKUP(E94,'LISTADO ATM'!$A$2:$C$900,3,0)</f>
        <v>DISTRITO NACIONAL</v>
      </c>
      <c r="B94" s="132" t="s">
        <v>2620</v>
      </c>
      <c r="C94" s="161">
        <v>44315.792974537035</v>
      </c>
      <c r="D94" s="161" t="s">
        <v>2182</v>
      </c>
      <c r="E94" s="122">
        <v>325</v>
      </c>
      <c r="F94" s="163" t="str">
        <f>VLOOKUP(E94,VIP!$A$2:$O12929,2,0)</f>
        <v>DRBR325</v>
      </c>
      <c r="G94" s="160" t="str">
        <f>VLOOKUP(E94,'LISTADO ATM'!$A$2:$B$899,2,0)</f>
        <v>ATM Casa Edwin</v>
      </c>
      <c r="H94" s="160" t="str">
        <f>VLOOKUP(E94,VIP!$A$2:$O17850,7,FALSE)</f>
        <v>Si</v>
      </c>
      <c r="I94" s="160" t="str">
        <f>VLOOKUP(E94,VIP!$A$2:$O9815,8,FALSE)</f>
        <v>Si</v>
      </c>
      <c r="J94" s="160" t="str">
        <f>VLOOKUP(E94,VIP!$A$2:$O9765,8,FALSE)</f>
        <v>Si</v>
      </c>
      <c r="K94" s="160" t="str">
        <f>VLOOKUP(E94,VIP!$A$2:$O13339,6,0)</f>
        <v>NO</v>
      </c>
      <c r="L94" s="143" t="s">
        <v>2481</v>
      </c>
      <c r="M94" s="117" t="s">
        <v>2458</v>
      </c>
      <c r="N94" s="162" t="s">
        <v>2465</v>
      </c>
      <c r="O94" s="163" t="s">
        <v>2467</v>
      </c>
      <c r="P94" s="146"/>
      <c r="Q94" s="162" t="s">
        <v>2481</v>
      </c>
    </row>
    <row r="95" spans="1:17" ht="18" x14ac:dyDescent="0.25">
      <c r="A95" s="160" t="str">
        <f>VLOOKUP(E95,'LISTADO ATM'!$A$2:$C$900,3,0)</f>
        <v>DISTRITO NACIONAL</v>
      </c>
      <c r="B95" s="132" t="s">
        <v>2598</v>
      </c>
      <c r="C95" s="161">
        <v>44315.594571759262</v>
      </c>
      <c r="D95" s="161" t="s">
        <v>2182</v>
      </c>
      <c r="E95" s="122">
        <v>600</v>
      </c>
      <c r="F95" s="163" t="str">
        <f>VLOOKUP(E95,VIP!$A$2:$O12923,2,0)</f>
        <v>DRBR600</v>
      </c>
      <c r="G95" s="160" t="str">
        <f>VLOOKUP(E95,'LISTADO ATM'!$A$2:$B$899,2,0)</f>
        <v>ATM S/M Bravo Hipica</v>
      </c>
      <c r="H95" s="160" t="str">
        <f>VLOOKUP(E95,VIP!$A$2:$O17844,7,FALSE)</f>
        <v>N/A</v>
      </c>
      <c r="I95" s="160" t="str">
        <f>VLOOKUP(E95,VIP!$A$2:$O9809,8,FALSE)</f>
        <v>N/A</v>
      </c>
      <c r="J95" s="160" t="str">
        <f>VLOOKUP(E95,VIP!$A$2:$O9759,8,FALSE)</f>
        <v>N/A</v>
      </c>
      <c r="K95" s="160" t="str">
        <f>VLOOKUP(E95,VIP!$A$2:$O13333,6,0)</f>
        <v>N/A</v>
      </c>
      <c r="L95" s="143" t="s">
        <v>2481</v>
      </c>
      <c r="M95" s="117" t="s">
        <v>2458</v>
      </c>
      <c r="N95" s="162" t="s">
        <v>2465</v>
      </c>
      <c r="O95" s="163" t="s">
        <v>2467</v>
      </c>
      <c r="P95" s="146"/>
      <c r="Q95" s="162" t="s">
        <v>2481</v>
      </c>
    </row>
    <row r="96" spans="1:17" ht="18" x14ac:dyDescent="0.25">
      <c r="A96" s="160" t="str">
        <f>VLOOKUP(E96,'[1]LISTADO ATM'!$A$2:$C$900,3,0)</f>
        <v>NORTE</v>
      </c>
      <c r="B96" s="132" t="s">
        <v>2648</v>
      </c>
      <c r="C96" s="161">
        <v>44316.327673611115</v>
      </c>
      <c r="D96" s="161" t="s">
        <v>2183</v>
      </c>
      <c r="E96" s="122">
        <v>689</v>
      </c>
      <c r="F96" s="163" t="str">
        <f>VLOOKUP(E96,[1]VIP!$A$2:$O12933,2,0)</f>
        <v>DRBR689</v>
      </c>
      <c r="G96" s="160" t="str">
        <f>VLOOKUP(E96,'[1]LISTADO ATM'!$A$2:$B$899,2,0)</f>
        <v>ATM Eco Petroleo Villa Gonzalez</v>
      </c>
      <c r="H96" s="160" t="str">
        <f>VLOOKUP(E96,[1]VIP!$A$2:$O17854,7,FALSE)</f>
        <v>NO</v>
      </c>
      <c r="I96" s="160" t="str">
        <f>VLOOKUP(E96,[1]VIP!$A$2:$O9819,8,FALSE)</f>
        <v>NO</v>
      </c>
      <c r="J96" s="160" t="str">
        <f>VLOOKUP(E96,[1]VIP!$A$2:$O9769,8,FALSE)</f>
        <v>NO</v>
      </c>
      <c r="K96" s="160" t="str">
        <f>VLOOKUP(E96,[1]VIP!$A$2:$O13343,6,0)</f>
        <v>NO</v>
      </c>
      <c r="L96" s="143" t="s">
        <v>2481</v>
      </c>
      <c r="M96" s="117" t="s">
        <v>2458</v>
      </c>
      <c r="N96" s="162" t="s">
        <v>2465</v>
      </c>
      <c r="O96" s="163" t="s">
        <v>2494</v>
      </c>
      <c r="P96" s="146"/>
      <c r="Q96" s="162" t="s">
        <v>2481</v>
      </c>
    </row>
    <row r="97" spans="1:17" ht="18" x14ac:dyDescent="0.25">
      <c r="A97" s="160" t="str">
        <f>VLOOKUP(E97,'LISTADO ATM'!$A$2:$C$900,3,0)</f>
        <v>DISTRITO NACIONAL</v>
      </c>
      <c r="B97" s="132" t="s">
        <v>2599</v>
      </c>
      <c r="C97" s="161">
        <v>44315.590891203705</v>
      </c>
      <c r="D97" s="161" t="s">
        <v>2182</v>
      </c>
      <c r="E97" s="122">
        <v>707</v>
      </c>
      <c r="F97" s="163" t="str">
        <f>VLOOKUP(E97,VIP!$A$2:$O12925,2,0)</f>
        <v>DRBR707</v>
      </c>
      <c r="G97" s="160" t="str">
        <f>VLOOKUP(E97,'LISTADO ATM'!$A$2:$B$899,2,0)</f>
        <v xml:space="preserve">ATM IAD </v>
      </c>
      <c r="H97" s="160" t="str">
        <f>VLOOKUP(E97,VIP!$A$2:$O17846,7,FALSE)</f>
        <v>No</v>
      </c>
      <c r="I97" s="160" t="str">
        <f>VLOOKUP(E97,VIP!$A$2:$O9811,8,FALSE)</f>
        <v>No</v>
      </c>
      <c r="J97" s="160" t="str">
        <f>VLOOKUP(E97,VIP!$A$2:$O9761,8,FALSE)</f>
        <v>No</v>
      </c>
      <c r="K97" s="160" t="str">
        <f>VLOOKUP(E97,VIP!$A$2:$O13335,6,0)</f>
        <v>NO</v>
      </c>
      <c r="L97" s="143" t="s">
        <v>2481</v>
      </c>
      <c r="M97" s="117" t="s">
        <v>2458</v>
      </c>
      <c r="N97" s="162" t="s">
        <v>2465</v>
      </c>
      <c r="O97" s="163" t="s">
        <v>2467</v>
      </c>
      <c r="P97" s="146"/>
      <c r="Q97" s="162" t="s">
        <v>2481</v>
      </c>
    </row>
    <row r="98" spans="1:17" ht="18" x14ac:dyDescent="0.25">
      <c r="A98" s="160" t="str">
        <f>VLOOKUP(E98,'LISTADO ATM'!$A$2:$C$900,3,0)</f>
        <v>SUR</v>
      </c>
      <c r="B98" s="132" t="s">
        <v>2593</v>
      </c>
      <c r="C98" s="161">
        <v>44315.422303240739</v>
      </c>
      <c r="D98" s="161" t="s">
        <v>2182</v>
      </c>
      <c r="E98" s="122">
        <v>751</v>
      </c>
      <c r="F98" s="163" t="str">
        <f>VLOOKUP(E98,VIP!$A$2:$O12920,2,0)</f>
        <v>DRBR751</v>
      </c>
      <c r="G98" s="160" t="str">
        <f>VLOOKUP(E98,'LISTADO ATM'!$A$2:$B$899,2,0)</f>
        <v>ATM Eco Petroleo Camilo</v>
      </c>
      <c r="H98" s="160" t="str">
        <f>VLOOKUP(E98,VIP!$A$2:$O17841,7,FALSE)</f>
        <v>N/A</v>
      </c>
      <c r="I98" s="160" t="str">
        <f>VLOOKUP(E98,VIP!$A$2:$O9806,8,FALSE)</f>
        <v>N/A</v>
      </c>
      <c r="J98" s="160" t="str">
        <f>VLOOKUP(E98,VIP!$A$2:$O9756,8,FALSE)</f>
        <v>N/A</v>
      </c>
      <c r="K98" s="160" t="str">
        <f>VLOOKUP(E98,VIP!$A$2:$O13330,6,0)</f>
        <v>N/A</v>
      </c>
      <c r="L98" s="143" t="s">
        <v>2481</v>
      </c>
      <c r="M98" s="117" t="s">
        <v>2458</v>
      </c>
      <c r="N98" s="117" t="s">
        <v>2465</v>
      </c>
      <c r="O98" s="163" t="s">
        <v>2467</v>
      </c>
      <c r="P98" s="146"/>
      <c r="Q98" s="117" t="s">
        <v>2481</v>
      </c>
    </row>
    <row r="99" spans="1:17" ht="18" x14ac:dyDescent="0.25">
      <c r="A99" s="160" t="str">
        <f>VLOOKUP(E99,'[1]LISTADO ATM'!$A$2:$C$900,3,0)</f>
        <v>DISTRITO NACIONAL</v>
      </c>
      <c r="B99" s="132" t="s">
        <v>2652</v>
      </c>
      <c r="C99" s="161">
        <v>44316.406817129631</v>
      </c>
      <c r="D99" s="161" t="s">
        <v>2182</v>
      </c>
      <c r="E99" s="122">
        <v>813</v>
      </c>
      <c r="F99" s="163" t="str">
        <f>VLOOKUP(E99,[1]VIP!$A$2:$O12933,2,0)</f>
        <v>DRBR815</v>
      </c>
      <c r="G99" s="160" t="str">
        <f>VLOOKUP(E99,'[1]LISTADO ATM'!$A$2:$B$899,2,0)</f>
        <v>ATM Occidental Mall</v>
      </c>
      <c r="H99" s="160" t="str">
        <f>VLOOKUP(E99,[1]VIP!$A$2:$O17854,7,FALSE)</f>
        <v>Si</v>
      </c>
      <c r="I99" s="160" t="str">
        <f>VLOOKUP(E99,[1]VIP!$A$2:$O9819,8,FALSE)</f>
        <v>Si</v>
      </c>
      <c r="J99" s="160" t="str">
        <f>VLOOKUP(E99,[1]VIP!$A$2:$O9769,8,FALSE)</f>
        <v>Si</v>
      </c>
      <c r="K99" s="160" t="str">
        <f>VLOOKUP(E99,[1]VIP!$A$2:$O13343,6,0)</f>
        <v>NO</v>
      </c>
      <c r="L99" s="143" t="s">
        <v>2481</v>
      </c>
      <c r="M99" s="117" t="s">
        <v>2458</v>
      </c>
      <c r="N99" s="117" t="s">
        <v>2465</v>
      </c>
      <c r="O99" s="163" t="s">
        <v>2467</v>
      </c>
      <c r="P99" s="146"/>
      <c r="Q99" s="117" t="s">
        <v>2481</v>
      </c>
    </row>
    <row r="100" spans="1:17" ht="18" x14ac:dyDescent="0.25">
      <c r="A100" s="160" t="str">
        <f>VLOOKUP(E100,'LISTADO ATM'!$A$2:$C$900,3,0)</f>
        <v>ESTE</v>
      </c>
      <c r="B100" s="132" t="s">
        <v>2614</v>
      </c>
      <c r="C100" s="161">
        <v>44315.836435185185</v>
      </c>
      <c r="D100" s="161" t="s">
        <v>2182</v>
      </c>
      <c r="E100" s="122">
        <v>838</v>
      </c>
      <c r="F100" s="163" t="str">
        <f>VLOOKUP(E100,VIP!$A$2:$O12923,2,0)</f>
        <v>DRBR838</v>
      </c>
      <c r="G100" s="160" t="str">
        <f>VLOOKUP(E100,'LISTADO ATM'!$A$2:$B$899,2,0)</f>
        <v xml:space="preserve">ATM UNP Consuelo </v>
      </c>
      <c r="H100" s="160" t="str">
        <f>VLOOKUP(E100,VIP!$A$2:$O17844,7,FALSE)</f>
        <v>Si</v>
      </c>
      <c r="I100" s="160" t="str">
        <f>VLOOKUP(E100,VIP!$A$2:$O9809,8,FALSE)</f>
        <v>Si</v>
      </c>
      <c r="J100" s="160" t="str">
        <f>VLOOKUP(E100,VIP!$A$2:$O9759,8,FALSE)</f>
        <v>Si</v>
      </c>
      <c r="K100" s="160" t="str">
        <f>VLOOKUP(E100,VIP!$A$2:$O13333,6,0)</f>
        <v>NO</v>
      </c>
      <c r="L100" s="143" t="s">
        <v>2481</v>
      </c>
      <c r="M100" s="117" t="s">
        <v>2458</v>
      </c>
      <c r="N100" s="162" t="s">
        <v>2465</v>
      </c>
      <c r="O100" s="163" t="s">
        <v>2467</v>
      </c>
      <c r="P100" s="146"/>
      <c r="Q100" s="151" t="s">
        <v>2481</v>
      </c>
    </row>
    <row r="101" spans="1:17" ht="18" x14ac:dyDescent="0.25">
      <c r="A101" s="160" t="str">
        <f>VLOOKUP(E101,'LISTADO ATM'!$A$2:$C$900,3,0)</f>
        <v>NORTE</v>
      </c>
      <c r="B101" s="132" t="s">
        <v>2616</v>
      </c>
      <c r="C101" s="161">
        <v>44315.812025462961</v>
      </c>
      <c r="D101" s="161" t="s">
        <v>2183</v>
      </c>
      <c r="E101" s="122">
        <v>985</v>
      </c>
      <c r="F101" s="163" t="str">
        <f>VLOOKUP(E101,VIP!$A$2:$O12925,2,0)</f>
        <v>DRBR985</v>
      </c>
      <c r="G101" s="160" t="str">
        <f>VLOOKUP(E101,'LISTADO ATM'!$A$2:$B$899,2,0)</f>
        <v xml:space="preserve">ATM Oficina Dajabón II </v>
      </c>
      <c r="H101" s="160" t="str">
        <f>VLOOKUP(E101,VIP!$A$2:$O17846,7,FALSE)</f>
        <v>Si</v>
      </c>
      <c r="I101" s="160" t="str">
        <f>VLOOKUP(E101,VIP!$A$2:$O9811,8,FALSE)</f>
        <v>Si</v>
      </c>
      <c r="J101" s="160" t="str">
        <f>VLOOKUP(E101,VIP!$A$2:$O9761,8,FALSE)</f>
        <v>Si</v>
      </c>
      <c r="K101" s="160" t="str">
        <f>VLOOKUP(E101,VIP!$A$2:$O13335,6,0)</f>
        <v>NO</v>
      </c>
      <c r="L101" s="143" t="s">
        <v>2481</v>
      </c>
      <c r="M101" s="117" t="s">
        <v>2458</v>
      </c>
      <c r="N101" s="162" t="s">
        <v>2465</v>
      </c>
      <c r="O101" s="163" t="s">
        <v>2494</v>
      </c>
      <c r="P101" s="146"/>
      <c r="Q101" s="151" t="s">
        <v>2481</v>
      </c>
    </row>
  </sheetData>
  <autoFilter ref="A4:Q101">
    <sortState ref="A5:Q101">
      <sortCondition ref="P4:P10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99 B1:B63 B102:B1048576">
    <cfRule type="duplicateValues" dxfId="119" priority="75"/>
  </conditionalFormatting>
  <conditionalFormatting sqref="E64">
    <cfRule type="duplicateValues" dxfId="118" priority="74"/>
  </conditionalFormatting>
  <conditionalFormatting sqref="B64">
    <cfRule type="duplicateValues" dxfId="117" priority="73"/>
  </conditionalFormatting>
  <conditionalFormatting sqref="E64">
    <cfRule type="duplicateValues" dxfId="116" priority="72"/>
  </conditionalFormatting>
  <conditionalFormatting sqref="B64">
    <cfRule type="duplicateValues" dxfId="115" priority="71"/>
  </conditionalFormatting>
  <conditionalFormatting sqref="E65:E101">
    <cfRule type="duplicateValues" dxfId="114" priority="119481"/>
  </conditionalFormatting>
  <conditionalFormatting sqref="B65:B101">
    <cfRule type="duplicateValues" dxfId="113" priority="119483"/>
  </conditionalFormatting>
  <conditionalFormatting sqref="E1:E1048576">
    <cfRule type="duplicateValues" dxfId="112" priority="1"/>
  </conditionalFormatting>
  <conditionalFormatting sqref="E1:E63 E77:E1048576">
    <cfRule type="duplicateValues" dxfId="3" priority="119484"/>
  </conditionalFormatting>
  <conditionalFormatting sqref="E1:E1048576">
    <cfRule type="duplicateValues" dxfId="2" priority="119492"/>
  </conditionalFormatting>
  <conditionalFormatting sqref="E100:E1048576">
    <cfRule type="duplicateValues" dxfId="1" priority="119495"/>
  </conditionalFormatting>
  <conditionalFormatting sqref="E102:E1048576">
    <cfRule type="duplicateValues" dxfId="0" priority="1194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6" zoomScaleNormal="100" workbookViewId="0">
      <selection activeCell="A56" sqref="A56:XFD77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customHeight="1" x14ac:dyDescent="0.25">
      <c r="A1" s="178" t="s">
        <v>2151</v>
      </c>
      <c r="B1" s="179"/>
      <c r="C1" s="179"/>
      <c r="D1" s="179"/>
      <c r="E1" s="180"/>
    </row>
    <row r="2" spans="1:5" ht="25.5" customHeight="1" x14ac:dyDescent="0.25">
      <c r="A2" s="181" t="s">
        <v>2463</v>
      </c>
      <c r="B2" s="182"/>
      <c r="C2" s="182"/>
      <c r="D2" s="182"/>
      <c r="E2" s="18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84" t="s">
        <v>2418</v>
      </c>
      <c r="B7" s="185"/>
      <c r="C7" s="185"/>
      <c r="D7" s="185"/>
      <c r="E7" s="186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e">
        <f>VLOOKUP(B9,'[2]LISTADO ATM'!$A$2:$C$821,3,0)</f>
        <v>#N/A</v>
      </c>
      <c r="B9" s="122"/>
      <c r="C9" s="122" t="e">
        <f>VLOOKUP(B9,'[2]LISTADO ATM'!$A$2:$B$821,2,0)</f>
        <v>#N/A</v>
      </c>
      <c r="D9" s="123"/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87"/>
      <c r="D10" s="188"/>
      <c r="E10" s="189"/>
    </row>
    <row r="11" spans="1:5" x14ac:dyDescent="0.25">
      <c r="B11" s="105"/>
      <c r="E11" s="105"/>
    </row>
    <row r="12" spans="1:5" ht="18" customHeight="1" x14ac:dyDescent="0.25">
      <c r="A12" s="184" t="s">
        <v>2489</v>
      </c>
      <c r="B12" s="185"/>
      <c r="C12" s="185"/>
      <c r="D12" s="185"/>
      <c r="E12" s="186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VLOOKUP(B14,'[2]LISTADO ATM'!$A$2:$C$821,3,0)</f>
        <v>#N/A</v>
      </c>
      <c r="B14" s="152"/>
      <c r="C14" s="122" t="e">
        <f>VLOOKUP(B14,'[2]LISTADO ATM'!$A$2:$B$821,2,0)</f>
        <v>#N/A</v>
      </c>
      <c r="D14" s="123"/>
      <c r="E14" s="132"/>
    </row>
    <row r="15" spans="1:5" ht="18.75" thickBot="1" x14ac:dyDescent="0.3">
      <c r="A15" s="103" t="s">
        <v>2488</v>
      </c>
      <c r="B15" s="144">
        <f>COUNT(#REF!)</f>
        <v>0</v>
      </c>
      <c r="C15" s="170"/>
      <c r="D15" s="171"/>
      <c r="E15" s="172"/>
    </row>
    <row r="16" spans="1:5" ht="15.75" thickBot="1" x14ac:dyDescent="0.3">
      <c r="B16" s="105"/>
      <c r="E16" s="105"/>
    </row>
    <row r="17" spans="1:5" ht="18.75" thickBot="1" x14ac:dyDescent="0.3">
      <c r="A17" s="167" t="s">
        <v>2490</v>
      </c>
      <c r="B17" s="168"/>
      <c r="C17" s="168"/>
      <c r="D17" s="168"/>
      <c r="E17" s="169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.75" customHeight="1" x14ac:dyDescent="0.25">
      <c r="A19" s="141" t="str">
        <f>VLOOKUP(B19,'[2]LISTADO ATM'!$A$2:$C$821,3,0)</f>
        <v>DISTRITO NACIONAL</v>
      </c>
      <c r="B19" s="122">
        <v>486</v>
      </c>
      <c r="C19" s="122" t="str">
        <f>VLOOKUP(B19,'[2]LISTADO ATM'!$A$2:$B$821,2,0)</f>
        <v xml:space="preserve">ATM Olé La Caleta </v>
      </c>
      <c r="D19" s="124" t="s">
        <v>2444</v>
      </c>
      <c r="E19" s="132" t="s">
        <v>2578</v>
      </c>
    </row>
    <row r="20" spans="1:5" ht="18" x14ac:dyDescent="0.25">
      <c r="A20" s="141" t="str">
        <f>VLOOKUP(B20,'[2]LISTADO ATM'!$A$2:$C$821,3,0)</f>
        <v>DISTRITO NACIONAL</v>
      </c>
      <c r="B20" s="122">
        <v>527</v>
      </c>
      <c r="C20" s="122" t="str">
        <f>VLOOKUP(B20,'[2]LISTADO ATM'!$A$2:$B$821,2,0)</f>
        <v>ATM Oficina Zona Oriental II</v>
      </c>
      <c r="D20" s="124" t="s">
        <v>2444</v>
      </c>
      <c r="E20" s="132">
        <v>3335869992</v>
      </c>
    </row>
    <row r="21" spans="1:5" ht="18" x14ac:dyDescent="0.25">
      <c r="A21" s="141" t="str">
        <f>VLOOKUP(B21,'[2]LISTADO ATM'!$A$2:$C$821,3,0)</f>
        <v>SUR</v>
      </c>
      <c r="B21" s="122">
        <v>512</v>
      </c>
      <c r="C21" s="122" t="str">
        <f>VLOOKUP(B21,'[2]LISTADO ATM'!$A$2:$B$821,2,0)</f>
        <v>ATM Plaza Jesús Ferreira</v>
      </c>
      <c r="D21" s="124" t="s">
        <v>2444</v>
      </c>
      <c r="E21" s="132">
        <v>3335870140</v>
      </c>
    </row>
    <row r="22" spans="1:5" ht="18" x14ac:dyDescent="0.25">
      <c r="A22" s="141" t="str">
        <f>VLOOKUP(B22,'[2]LISTADO ATM'!$A$2:$C$821,3,0)</f>
        <v>NORTE</v>
      </c>
      <c r="B22" s="122">
        <v>119</v>
      </c>
      <c r="C22" s="122" t="str">
        <f>VLOOKUP(B22,'[2]LISTADO ATM'!$A$2:$B$821,2,0)</f>
        <v>ATM Oficina La Barranquita</v>
      </c>
      <c r="D22" s="124" t="s">
        <v>2444</v>
      </c>
      <c r="E22" s="132">
        <v>3335870198</v>
      </c>
    </row>
    <row r="23" spans="1:5" ht="18" x14ac:dyDescent="0.25">
      <c r="A23" s="141" t="str">
        <f>VLOOKUP(B23,'[2]LISTADO ATM'!$A$2:$C$821,3,0)</f>
        <v>DISTRITO NACIONAL</v>
      </c>
      <c r="B23" s="122">
        <v>516</v>
      </c>
      <c r="C23" s="122" t="str">
        <f>VLOOKUP(B23,'[2]LISTADO ATM'!$A$2:$B$821,2,0)</f>
        <v xml:space="preserve">ATM Oficina Gascue </v>
      </c>
      <c r="D23" s="124" t="s">
        <v>2444</v>
      </c>
      <c r="E23" s="132">
        <v>3335870202</v>
      </c>
    </row>
    <row r="24" spans="1:5" ht="18" x14ac:dyDescent="0.25">
      <c r="A24" s="141" t="str">
        <f>VLOOKUP(B24,'[2]LISTADO ATM'!$A$2:$C$821,3,0)</f>
        <v>NORTE</v>
      </c>
      <c r="B24" s="122">
        <v>965</v>
      </c>
      <c r="C24" s="122" t="str">
        <f>VLOOKUP(B24,'[2]LISTADO ATM'!$A$2:$B$821,2,0)</f>
        <v xml:space="preserve">ATM S/M La Fuente FUN (Santiago) </v>
      </c>
      <c r="D24" s="124" t="s">
        <v>2444</v>
      </c>
      <c r="E24" s="132">
        <v>3335870494</v>
      </c>
    </row>
    <row r="25" spans="1:5" ht="18.75" thickBot="1" x14ac:dyDescent="0.3">
      <c r="A25" s="142" t="s">
        <v>2488</v>
      </c>
      <c r="B25" s="144">
        <f>COUNT(B19:B24)</f>
        <v>6</v>
      </c>
      <c r="C25" s="113"/>
      <c r="D25" s="113"/>
      <c r="E25" s="113"/>
    </row>
    <row r="26" spans="1:5" ht="15.75" thickBot="1" x14ac:dyDescent="0.3">
      <c r="B26" s="105"/>
      <c r="E26" s="105"/>
    </row>
    <row r="27" spans="1:5" ht="18.75" thickBot="1" x14ac:dyDescent="0.3">
      <c r="A27" s="167" t="s">
        <v>2569</v>
      </c>
      <c r="B27" s="168"/>
      <c r="C27" s="168"/>
      <c r="D27" s="168"/>
      <c r="E27" s="169"/>
    </row>
    <row r="28" spans="1:5" ht="18" x14ac:dyDescent="0.25">
      <c r="A28" s="102" t="s">
        <v>15</v>
      </c>
      <c r="B28" s="102" t="s">
        <v>2419</v>
      </c>
      <c r="C28" s="102" t="s">
        <v>46</v>
      </c>
      <c r="D28" s="102" t="s">
        <v>2422</v>
      </c>
      <c r="E28" s="111" t="s">
        <v>2420</v>
      </c>
    </row>
    <row r="29" spans="1:5" ht="18" x14ac:dyDescent="0.25">
      <c r="A29" s="100" t="str">
        <f>VLOOKUP(B29,'[2]LISTADO ATM'!$A$2:$C$821,3,0)</f>
        <v>DISTRITO NACIONAL</v>
      </c>
      <c r="B29" s="122">
        <v>577</v>
      </c>
      <c r="C29" s="122" t="str">
        <f>VLOOKUP(B29,'[2]LISTADO ATM'!$A$2:$B$821,2,0)</f>
        <v xml:space="preserve">ATM Olé Ave. Duarte </v>
      </c>
      <c r="D29" s="114" t="s">
        <v>2515</v>
      </c>
      <c r="E29" s="132" t="s">
        <v>2580</v>
      </c>
    </row>
    <row r="30" spans="1:5" ht="18" x14ac:dyDescent="0.25">
      <c r="A30" s="100" t="str">
        <f>VLOOKUP(B30,'[2]LISTADO ATM'!$A$2:$C$821,3,0)</f>
        <v>SUR</v>
      </c>
      <c r="B30" s="122">
        <v>537</v>
      </c>
      <c r="C30" s="122" t="str">
        <f>VLOOKUP(B30,'[2]LISTADO ATM'!$A$2:$B$821,2,0)</f>
        <v xml:space="preserve">ATM Estación Texaco Enriquillo (Barahona) </v>
      </c>
      <c r="D30" s="114" t="s">
        <v>2515</v>
      </c>
      <c r="E30" s="132" t="s">
        <v>2584</v>
      </c>
    </row>
    <row r="31" spans="1:5" ht="18" x14ac:dyDescent="0.25">
      <c r="A31" s="100" t="str">
        <f>VLOOKUP(B31,'[2]LISTADO ATM'!$A$2:$C$821,3,0)</f>
        <v>DISTRITO NACIONAL</v>
      </c>
      <c r="B31" s="122">
        <v>572</v>
      </c>
      <c r="C31" s="122" t="str">
        <f>VLOOKUP(B31,'[2]LISTADO ATM'!$A$2:$B$821,2,0)</f>
        <v xml:space="preserve">ATM Olé Ovando </v>
      </c>
      <c r="D31" s="114" t="s">
        <v>2515</v>
      </c>
      <c r="E31" s="132">
        <v>3335870365</v>
      </c>
    </row>
    <row r="32" spans="1:5" ht="18" x14ac:dyDescent="0.25">
      <c r="A32" s="100" t="str">
        <f>VLOOKUP(B32,'[2]LISTADO ATM'!$A$2:$C$821,3,0)</f>
        <v>DISTRITO NACIONAL</v>
      </c>
      <c r="B32" s="122">
        <v>147</v>
      </c>
      <c r="C32" s="122" t="str">
        <f>VLOOKUP(B32,'[2]LISTADO ATM'!$A$2:$B$821,2,0)</f>
        <v xml:space="preserve">ATM Kiosco Megacentro I </v>
      </c>
      <c r="D32" s="114" t="s">
        <v>2515</v>
      </c>
      <c r="E32" s="132">
        <v>3335869501</v>
      </c>
    </row>
    <row r="33" spans="1:5" ht="18.75" customHeight="1" x14ac:dyDescent="0.25">
      <c r="A33" s="100" t="str">
        <f>VLOOKUP(B33,'[2]LISTADO ATM'!$A$2:$C$821,3,0)</f>
        <v>SUR</v>
      </c>
      <c r="B33" s="122">
        <v>6</v>
      </c>
      <c r="C33" s="122" t="str">
        <f>VLOOKUP(B33,'[2]LISTADO ATM'!$A$2:$B$821,2,0)</f>
        <v xml:space="preserve">ATM Plaza WAO San Juan </v>
      </c>
      <c r="D33" s="114" t="s">
        <v>2515</v>
      </c>
      <c r="E33" s="132">
        <v>3335870044</v>
      </c>
    </row>
    <row r="34" spans="1:5" ht="18" x14ac:dyDescent="0.25">
      <c r="A34" s="100" t="str">
        <f>VLOOKUP(B34,'[2]LISTADO ATM'!$A$2:$C$821,3,0)</f>
        <v>DISTRITO NACIONAL</v>
      </c>
      <c r="B34" s="122">
        <v>678</v>
      </c>
      <c r="C34" s="122" t="str">
        <f>VLOOKUP(B34,'[2]LISTADO ATM'!$A$2:$B$821,2,0)</f>
        <v>ATM Eco Petroleo San Isidro</v>
      </c>
      <c r="D34" s="114" t="s">
        <v>2515</v>
      </c>
      <c r="E34" s="132">
        <v>3335870495</v>
      </c>
    </row>
    <row r="35" spans="1:5" ht="18" x14ac:dyDescent="0.25">
      <c r="A35" s="100" t="str">
        <f>VLOOKUP(B35,'[2]LISTADO ATM'!$A$2:$C$821,3,0)</f>
        <v>NORTE</v>
      </c>
      <c r="B35" s="122">
        <v>520</v>
      </c>
      <c r="C35" s="122" t="str">
        <f>VLOOKUP(B35,'[2]LISTADO ATM'!$A$2:$B$821,2,0)</f>
        <v xml:space="preserve">ATM Cooperativa Navarrete (COOPNAVA) </v>
      </c>
      <c r="D35" s="114" t="s">
        <v>2515</v>
      </c>
      <c r="E35" s="132">
        <v>3335870496</v>
      </c>
    </row>
    <row r="36" spans="1:5" ht="18" x14ac:dyDescent="0.25">
      <c r="A36" s="100" t="e">
        <f>VLOOKUP(B36,'[2]LISTADO ATM'!$A$2:$C$821,3,0)</f>
        <v>#N/A</v>
      </c>
      <c r="B36" s="122"/>
      <c r="C36" s="122" t="e">
        <f>VLOOKUP(B36,'[2]LISTADO ATM'!$A$2:$B$821,2,0)</f>
        <v>#N/A</v>
      </c>
      <c r="D36" s="122"/>
      <c r="E36" s="122"/>
    </row>
    <row r="37" spans="1:5" ht="18.75" thickBot="1" x14ac:dyDescent="0.3">
      <c r="A37" s="103"/>
      <c r="B37" s="144">
        <f>COUNT(B29:B35)</f>
        <v>7</v>
      </c>
      <c r="C37" s="113"/>
      <c r="D37" s="153"/>
      <c r="E37" s="154"/>
    </row>
    <row r="38" spans="1:5" ht="15.75" thickBot="1" x14ac:dyDescent="0.3">
      <c r="B38" s="105"/>
      <c r="E38" s="105"/>
    </row>
    <row r="39" spans="1:5" ht="18" x14ac:dyDescent="0.25">
      <c r="A39" s="173" t="s">
        <v>2491</v>
      </c>
      <c r="B39" s="174"/>
      <c r="C39" s="174"/>
      <c r="D39" s="174"/>
      <c r="E39" s="175"/>
    </row>
    <row r="40" spans="1:5" ht="18" x14ac:dyDescent="0.25">
      <c r="A40" s="102" t="s">
        <v>15</v>
      </c>
      <c r="B40" s="102" t="s">
        <v>2419</v>
      </c>
      <c r="C40" s="104" t="s">
        <v>46</v>
      </c>
      <c r="D40" s="125" t="s">
        <v>2422</v>
      </c>
      <c r="E40" s="111" t="s">
        <v>2420</v>
      </c>
    </row>
    <row r="41" spans="1:5" ht="18" x14ac:dyDescent="0.25">
      <c r="A41" s="100" t="str">
        <f>VLOOKUP(B41,'[2]LISTADO ATM'!$A$2:$C$821,3,0)</f>
        <v>ESTE</v>
      </c>
      <c r="B41" s="122">
        <v>159</v>
      </c>
      <c r="C41" s="122" t="str">
        <f>VLOOKUP(B41,'[2]LISTADO ATM'!$A$2:$B$821,2,0)</f>
        <v xml:space="preserve">ATM Hotel Dreams Bayahibe I </v>
      </c>
      <c r="D41" s="122" t="s">
        <v>2516</v>
      </c>
      <c r="E41" s="132">
        <v>3335869268</v>
      </c>
    </row>
    <row r="42" spans="1:5" ht="18" x14ac:dyDescent="0.25">
      <c r="A42" s="100" t="str">
        <f>VLOOKUP(B42,'[2]LISTADO ATM'!$A$2:$C$821,3,0)</f>
        <v>SUR</v>
      </c>
      <c r="B42" s="122">
        <v>101</v>
      </c>
      <c r="C42" s="122" t="str">
        <f>VLOOKUP(B42,'[2]LISTADO ATM'!$A$2:$B$821,2,0)</f>
        <v xml:space="preserve">ATM Oficina San Juan de la Maguana I </v>
      </c>
      <c r="D42" s="122" t="s">
        <v>2588</v>
      </c>
      <c r="E42" s="132">
        <v>3335870068</v>
      </c>
    </row>
    <row r="43" spans="1:5" ht="18" x14ac:dyDescent="0.25">
      <c r="A43" s="100" t="str">
        <f>VLOOKUP(B43,'[2]LISTADO ATM'!$A$2:$C$821,3,0)</f>
        <v>DISTRITO NACIONAL</v>
      </c>
      <c r="B43" s="122">
        <v>540</v>
      </c>
      <c r="C43" s="122" t="str">
        <f>VLOOKUP(B43,'[2]LISTADO ATM'!$A$2:$B$821,2,0)</f>
        <v xml:space="preserve">ATM Autoservicio Sambil I </v>
      </c>
      <c r="D43" s="122" t="s">
        <v>2588</v>
      </c>
      <c r="E43" s="132" t="s">
        <v>2636</v>
      </c>
    </row>
    <row r="44" spans="1:5" ht="18.75" thickBot="1" x14ac:dyDescent="0.3">
      <c r="A44" s="103" t="s">
        <v>2488</v>
      </c>
      <c r="B44" s="144">
        <f>COUNT(B41:B43)</f>
        <v>3</v>
      </c>
      <c r="C44" s="113"/>
      <c r="D44" s="126"/>
      <c r="E44" s="126"/>
    </row>
    <row r="45" spans="1:5" ht="15.75" thickBot="1" x14ac:dyDescent="0.3">
      <c r="B45" s="105"/>
      <c r="E45" s="105"/>
    </row>
    <row r="46" spans="1:5" ht="18.75" thickBot="1" x14ac:dyDescent="0.3">
      <c r="A46" s="176" t="s">
        <v>2492</v>
      </c>
      <c r="B46" s="177"/>
      <c r="C46" s="99" t="s">
        <v>2415</v>
      </c>
      <c r="D46" s="105"/>
      <c r="E46" s="105"/>
    </row>
    <row r="47" spans="1:5" ht="18" customHeight="1" thickBot="1" x14ac:dyDescent="0.3">
      <c r="A47" s="127">
        <f>+B25+B37+B44</f>
        <v>16</v>
      </c>
      <c r="B47" s="128"/>
    </row>
    <row r="48" spans="1:5" ht="15.75" thickBot="1" x14ac:dyDescent="0.3">
      <c r="B48" s="105"/>
      <c r="E48" s="105"/>
    </row>
    <row r="49" spans="1:5" ht="18.75" thickBot="1" x14ac:dyDescent="0.3">
      <c r="A49" s="167" t="s">
        <v>2493</v>
      </c>
      <c r="B49" s="168"/>
      <c r="C49" s="168"/>
      <c r="D49" s="168"/>
      <c r="E49" s="169"/>
    </row>
    <row r="50" spans="1:5" ht="18" x14ac:dyDescent="0.25">
      <c r="A50" s="106" t="s">
        <v>15</v>
      </c>
      <c r="B50" s="111" t="s">
        <v>2419</v>
      </c>
      <c r="C50" s="104" t="s">
        <v>46</v>
      </c>
      <c r="D50" s="190" t="s">
        <v>2422</v>
      </c>
      <c r="E50" s="191"/>
    </row>
    <row r="51" spans="1:5" ht="18" x14ac:dyDescent="0.25">
      <c r="A51" s="122" t="str">
        <f>VLOOKUP(B51,'[2]LISTADO ATM'!$A$2:$C$821,3,0)</f>
        <v>DISTRITO NACIONAL</v>
      </c>
      <c r="B51" s="122">
        <v>115</v>
      </c>
      <c r="C51" s="122" t="str">
        <f>VLOOKUP(B51,'[2]LISTADO ATM'!$A$2:$B$821,2,0)</f>
        <v xml:space="preserve">ATM Oficina Megacentro I </v>
      </c>
      <c r="D51" s="192" t="s">
        <v>2495</v>
      </c>
      <c r="E51" s="193"/>
    </row>
    <row r="52" spans="1:5" ht="18" x14ac:dyDescent="0.25">
      <c r="A52" s="122" t="str">
        <f>VLOOKUP(B52,'[2]LISTADO ATM'!$A$2:$C$821,3,0)</f>
        <v>DISTRITO NACIONAL</v>
      </c>
      <c r="B52" s="122">
        <v>786</v>
      </c>
      <c r="C52" s="122" t="str">
        <f>VLOOKUP(B52,'[2]LISTADO ATM'!$A$2:$B$821,2,0)</f>
        <v xml:space="preserve">ATM Oficina Agora Mall II </v>
      </c>
      <c r="D52" s="192" t="s">
        <v>2589</v>
      </c>
      <c r="E52" s="193"/>
    </row>
    <row r="53" spans="1:5" ht="18" x14ac:dyDescent="0.25">
      <c r="A53" s="122" t="str">
        <f>VLOOKUP(B53,'[2]LISTADO ATM'!$A$2:$C$821,3,0)</f>
        <v>DISTRITO NACIONAL</v>
      </c>
      <c r="B53" s="122">
        <v>568</v>
      </c>
      <c r="C53" s="122" t="str">
        <f>VLOOKUP(B53,'[2]LISTADO ATM'!$A$2:$B$821,2,0)</f>
        <v xml:space="preserve">ATM Ministerio de Educación </v>
      </c>
      <c r="D53" s="192" t="s">
        <v>2589</v>
      </c>
      <c r="E53" s="193"/>
    </row>
    <row r="54" spans="1:5" ht="18" x14ac:dyDescent="0.25">
      <c r="A54" s="122" t="str">
        <f>VLOOKUP(B54,'[2]LISTADO ATM'!$A$2:$C$821,3,0)</f>
        <v>NORTE</v>
      </c>
      <c r="B54" s="122">
        <v>679</v>
      </c>
      <c r="C54" s="122" t="str">
        <f>VLOOKUP(B54,'[2]LISTADO ATM'!$A$2:$B$821,2,0)</f>
        <v>ATM Base Aerea Puerto Plata</v>
      </c>
      <c r="D54" s="192" t="s">
        <v>2495</v>
      </c>
      <c r="E54" s="193"/>
    </row>
    <row r="55" spans="1:5" ht="18.75" customHeight="1" thickBot="1" x14ac:dyDescent="0.3">
      <c r="A55" s="103"/>
      <c r="B55" s="144">
        <f>COUNT(B51:B54)</f>
        <v>4</v>
      </c>
      <c r="C55" s="129"/>
      <c r="D55" s="129"/>
      <c r="E55" s="130"/>
    </row>
  </sheetData>
  <mergeCells count="16">
    <mergeCell ref="D50:E50"/>
    <mergeCell ref="D51:E51"/>
    <mergeCell ref="D52:E52"/>
    <mergeCell ref="D53:E53"/>
    <mergeCell ref="D54:E54"/>
    <mergeCell ref="A1:E1"/>
    <mergeCell ref="A2:E2"/>
    <mergeCell ref="A7:E7"/>
    <mergeCell ref="C10:E10"/>
    <mergeCell ref="A12:E12"/>
    <mergeCell ref="A49:E49"/>
    <mergeCell ref="C15:E15"/>
    <mergeCell ref="A17:E17"/>
    <mergeCell ref="A27:E27"/>
    <mergeCell ref="A39:E39"/>
    <mergeCell ref="A46:B46"/>
  </mergeCells>
  <phoneticPr fontId="46" type="noConversion"/>
  <conditionalFormatting sqref="B56:B1048576">
    <cfRule type="duplicateValues" dxfId="111" priority="53"/>
  </conditionalFormatting>
  <conditionalFormatting sqref="E27">
    <cfRule type="duplicateValues" dxfId="110" priority="41"/>
  </conditionalFormatting>
  <conditionalFormatting sqref="E27">
    <cfRule type="duplicateValues" dxfId="109" priority="40"/>
  </conditionalFormatting>
  <conditionalFormatting sqref="E27">
    <cfRule type="duplicateValues" dxfId="108" priority="39"/>
  </conditionalFormatting>
  <conditionalFormatting sqref="E55 E37:E39 E25:E26 E1:E7 E44:E50 E10:E12 E15:E17">
    <cfRule type="duplicateValues" dxfId="107" priority="38"/>
  </conditionalFormatting>
  <conditionalFormatting sqref="E55 E25:E27 E1:E7 E37:E39 E44:E50 E15:E17 E10:E12">
    <cfRule type="duplicateValues" dxfId="106" priority="36"/>
    <cfRule type="duplicateValues" dxfId="105" priority="37"/>
  </conditionalFormatting>
  <conditionalFormatting sqref="E55 E1:E7 E25:E27 E37:E39 E44:E50 E10:E12 E15:E17">
    <cfRule type="duplicateValues" dxfId="104" priority="35"/>
  </conditionalFormatting>
  <conditionalFormatting sqref="B45:B49 B38:B39 B26:B27 B16:B17 B11:B12 B1:B7">
    <cfRule type="duplicateValues" dxfId="103" priority="30"/>
    <cfRule type="duplicateValues" dxfId="102" priority="31"/>
    <cfRule type="duplicateValues" dxfId="101" priority="32"/>
    <cfRule type="duplicateValues" dxfId="100" priority="33"/>
    <cfRule type="duplicateValues" dxfId="99" priority="34"/>
  </conditionalFormatting>
  <conditionalFormatting sqref="B45:B49 B38:B39 B26:B27 B16:B17 B11:B12 B1:B7">
    <cfRule type="duplicateValues" dxfId="98" priority="29"/>
  </conditionalFormatting>
  <conditionalFormatting sqref="B45:B49 B38:B39 B26:B27 B11:B12 B16:B17 B1:B7">
    <cfRule type="duplicateValues" dxfId="97" priority="28"/>
  </conditionalFormatting>
  <conditionalFormatting sqref="B45:B49">
    <cfRule type="duplicateValues" dxfId="96" priority="27"/>
  </conditionalFormatting>
  <conditionalFormatting sqref="B45:B49 B11:B12 B38:B39 B26:B27 B16:B17 B1:B7">
    <cfRule type="duplicateValues" dxfId="95" priority="26"/>
  </conditionalFormatting>
  <conditionalFormatting sqref="B45:B49 B11:B12 B38:B39 B26:B27 B16:B17 B1:B7">
    <cfRule type="duplicateValues" dxfId="94" priority="24"/>
    <cfRule type="duplicateValues" dxfId="93" priority="25"/>
  </conditionalFormatting>
  <conditionalFormatting sqref="B45:B49">
    <cfRule type="duplicateValues" dxfId="92" priority="23"/>
  </conditionalFormatting>
  <conditionalFormatting sqref="B45:B50 B26:B27 B11:B12 B16:B17 B38:B39 B1:B7">
    <cfRule type="duplicateValues" dxfId="91" priority="22"/>
  </conditionalFormatting>
  <conditionalFormatting sqref="B45:B50 B26:B27 B11:B12 B16:B17 B38:B39 B1:B7">
    <cfRule type="duplicateValues" dxfId="90" priority="18"/>
    <cfRule type="duplicateValues" dxfId="89" priority="19"/>
    <cfRule type="duplicateValues" dxfId="88" priority="20"/>
    <cfRule type="duplicateValues" dxfId="87" priority="21"/>
  </conditionalFormatting>
  <conditionalFormatting sqref="B55 B25:B27 B37:B39 B44:B50 B1:B7 B10:B12 B15:B17">
    <cfRule type="duplicateValues" dxfId="86" priority="15"/>
    <cfRule type="duplicateValues" dxfId="85" priority="16"/>
    <cfRule type="duplicateValues" dxfId="84" priority="17"/>
  </conditionalFormatting>
  <conditionalFormatting sqref="B55 B44:B50 B1:B7 B15:B17 B29:B33 B10:B12 B19:B23 B25:B27 B37:B39">
    <cfRule type="duplicateValues" dxfId="83" priority="14"/>
  </conditionalFormatting>
  <conditionalFormatting sqref="B19">
    <cfRule type="duplicateValues" dxfId="82" priority="13"/>
  </conditionalFormatting>
  <conditionalFormatting sqref="E52">
    <cfRule type="duplicateValues" dxfId="81" priority="10"/>
  </conditionalFormatting>
  <conditionalFormatting sqref="E52">
    <cfRule type="duplicateValues" dxfId="80" priority="11"/>
    <cfRule type="duplicateValues" dxfId="79" priority="12"/>
  </conditionalFormatting>
  <conditionalFormatting sqref="B37:B55 B1:B8 B25:B33 B10:B23">
    <cfRule type="duplicateValues" dxfId="78" priority="9"/>
  </conditionalFormatting>
  <conditionalFormatting sqref="E51">
    <cfRule type="duplicateValues" dxfId="77" priority="42"/>
  </conditionalFormatting>
  <conditionalFormatting sqref="E51">
    <cfRule type="duplicateValues" dxfId="76" priority="43"/>
    <cfRule type="duplicateValues" dxfId="75" priority="44"/>
  </conditionalFormatting>
  <conditionalFormatting sqref="E53">
    <cfRule type="duplicateValues" dxfId="74" priority="6"/>
  </conditionalFormatting>
  <conditionalFormatting sqref="E53">
    <cfRule type="duplicateValues" dxfId="73" priority="7"/>
    <cfRule type="duplicateValues" dxfId="72" priority="8"/>
  </conditionalFormatting>
  <conditionalFormatting sqref="E54">
    <cfRule type="duplicateValues" dxfId="71" priority="3"/>
  </conditionalFormatting>
  <conditionalFormatting sqref="E54">
    <cfRule type="duplicateValues" dxfId="70" priority="4"/>
    <cfRule type="duplicateValues" dxfId="69" priority="5"/>
  </conditionalFormatting>
  <conditionalFormatting sqref="B20:B23">
    <cfRule type="duplicateValues" dxfId="68" priority="45"/>
  </conditionalFormatting>
  <conditionalFormatting sqref="B34:B36">
    <cfRule type="duplicateValues" dxfId="67" priority="46"/>
  </conditionalFormatting>
  <conditionalFormatting sqref="B29:B33">
    <cfRule type="duplicateValues" dxfId="66" priority="47"/>
  </conditionalFormatting>
  <conditionalFormatting sqref="B41:B43 B14">
    <cfRule type="duplicateValues" dxfId="65" priority="48"/>
  </conditionalFormatting>
  <conditionalFormatting sqref="B1:B55">
    <cfRule type="duplicateValues" dxfId="64" priority="1"/>
    <cfRule type="duplicateValues" dxfId="63" priority="2"/>
  </conditionalFormatting>
  <conditionalFormatting sqref="B9">
    <cfRule type="duplicateValues" dxfId="62" priority="49"/>
  </conditionalFormatting>
  <conditionalFormatting sqref="B1:B55">
    <cfRule type="duplicateValues" dxfId="61" priority="50"/>
  </conditionalFormatting>
  <conditionalFormatting sqref="B24">
    <cfRule type="duplicateValues" dxfId="60" priority="51"/>
  </conditionalFormatting>
  <conditionalFormatting sqref="B51:B54">
    <cfRule type="duplicateValues" dxfId="59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2426</v>
      </c>
      <c r="B1" s="195"/>
      <c r="C1" s="195"/>
      <c r="D1" s="195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4" t="s">
        <v>2436</v>
      </c>
      <c r="B18" s="195"/>
      <c r="C18" s="195"/>
      <c r="D18" s="195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2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2021-04-30T15:43:14Z</dcterms:modified>
</cp:coreProperties>
</file>