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30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REPORTE!$A$4:$Q$135</definedName>
    <definedName name="_xlnm._FilterDatabase" localSheetId="1" hidden="1">'Sin Efectivo'!$A$78:$E$84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6" l="1"/>
  <c r="B50" i="16"/>
  <c r="B99" i="16"/>
  <c r="B75" i="16"/>
  <c r="B66" i="16"/>
  <c r="F71" i="1"/>
  <c r="G71" i="1"/>
  <c r="H71" i="1"/>
  <c r="I71" i="1"/>
  <c r="J71" i="1"/>
  <c r="K71" i="1"/>
  <c r="F73" i="1"/>
  <c r="G73" i="1"/>
  <c r="H73" i="1"/>
  <c r="I73" i="1"/>
  <c r="J73" i="1"/>
  <c r="K73" i="1"/>
  <c r="F69" i="1"/>
  <c r="G69" i="1"/>
  <c r="H69" i="1"/>
  <c r="I69" i="1"/>
  <c r="J69" i="1"/>
  <c r="K69" i="1"/>
  <c r="F97" i="1"/>
  <c r="G97" i="1"/>
  <c r="H97" i="1"/>
  <c r="I97" i="1"/>
  <c r="J97" i="1"/>
  <c r="K97" i="1"/>
  <c r="A71" i="1"/>
  <c r="A73" i="1"/>
  <c r="A69" i="1"/>
  <c r="A97" i="1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A88" i="16" s="1"/>
  <c r="C84" i="16"/>
  <c r="A84" i="16"/>
  <c r="C83" i="16"/>
  <c r="A83" i="16"/>
  <c r="C81" i="16"/>
  <c r="A81" i="16"/>
  <c r="C82" i="16"/>
  <c r="A82" i="16"/>
  <c r="C80" i="16"/>
  <c r="A80" i="16"/>
  <c r="C79" i="16"/>
  <c r="A79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9" i="16"/>
  <c r="A49" i="16"/>
  <c r="C48" i="16"/>
  <c r="A48" i="16"/>
  <c r="C47" i="16"/>
  <c r="A47" i="16"/>
  <c r="C46" i="16"/>
  <c r="A46" i="16"/>
  <c r="C45" i="16"/>
  <c r="A4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5" i="1" l="1"/>
  <c r="A158" i="1"/>
  <c r="A131" i="1"/>
  <c r="A129" i="1"/>
  <c r="A116" i="1"/>
  <c r="A125" i="1"/>
  <c r="A130" i="1"/>
  <c r="A124" i="1"/>
  <c r="A128" i="1"/>
  <c r="A145" i="1"/>
  <c r="A122" i="1"/>
  <c r="A117" i="1"/>
  <c r="A114" i="1"/>
  <c r="A118" i="1"/>
  <c r="A152" i="1"/>
  <c r="A172" i="1"/>
  <c r="A150" i="1"/>
  <c r="A153" i="1"/>
  <c r="A157" i="1"/>
  <c r="A141" i="1"/>
  <c r="A154" i="1"/>
  <c r="A115" i="1"/>
  <c r="A136" i="1"/>
  <c r="A173" i="1"/>
  <c r="A171" i="1"/>
  <c r="A151" i="1"/>
  <c r="A175" i="1"/>
  <c r="A170" i="1"/>
  <c r="A168" i="1"/>
  <c r="A167" i="1"/>
  <c r="A143" i="1"/>
  <c r="A142" i="1"/>
  <c r="A161" i="1"/>
  <c r="A160" i="1"/>
  <c r="A113" i="1"/>
  <c r="A159" i="1"/>
  <c r="F135" i="1"/>
  <c r="G135" i="1"/>
  <c r="H135" i="1"/>
  <c r="I135" i="1"/>
  <c r="J135" i="1"/>
  <c r="K135" i="1"/>
  <c r="F158" i="1"/>
  <c r="G158" i="1"/>
  <c r="H158" i="1"/>
  <c r="I158" i="1"/>
  <c r="J158" i="1"/>
  <c r="K158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16" i="1"/>
  <c r="G116" i="1"/>
  <c r="H116" i="1"/>
  <c r="I116" i="1"/>
  <c r="J116" i="1"/>
  <c r="K116" i="1"/>
  <c r="F125" i="1"/>
  <c r="G125" i="1"/>
  <c r="H125" i="1"/>
  <c r="I125" i="1"/>
  <c r="J125" i="1"/>
  <c r="K125" i="1"/>
  <c r="F130" i="1"/>
  <c r="G130" i="1"/>
  <c r="H130" i="1"/>
  <c r="I130" i="1"/>
  <c r="J130" i="1"/>
  <c r="K130" i="1"/>
  <c r="F124" i="1"/>
  <c r="G124" i="1"/>
  <c r="H124" i="1"/>
  <c r="I124" i="1"/>
  <c r="J124" i="1"/>
  <c r="K124" i="1"/>
  <c r="F128" i="1"/>
  <c r="G128" i="1"/>
  <c r="H128" i="1"/>
  <c r="I128" i="1"/>
  <c r="J128" i="1"/>
  <c r="K128" i="1"/>
  <c r="F145" i="1"/>
  <c r="G145" i="1"/>
  <c r="H145" i="1"/>
  <c r="I145" i="1"/>
  <c r="J145" i="1"/>
  <c r="K145" i="1"/>
  <c r="F122" i="1"/>
  <c r="G122" i="1"/>
  <c r="H122" i="1"/>
  <c r="I122" i="1"/>
  <c r="J122" i="1"/>
  <c r="K122" i="1"/>
  <c r="F117" i="1"/>
  <c r="G117" i="1"/>
  <c r="H117" i="1"/>
  <c r="I117" i="1"/>
  <c r="J117" i="1"/>
  <c r="K117" i="1"/>
  <c r="F114" i="1"/>
  <c r="G114" i="1"/>
  <c r="H114" i="1"/>
  <c r="I114" i="1"/>
  <c r="J114" i="1"/>
  <c r="K114" i="1"/>
  <c r="F118" i="1"/>
  <c r="G118" i="1"/>
  <c r="H118" i="1"/>
  <c r="I118" i="1"/>
  <c r="J118" i="1"/>
  <c r="K118" i="1"/>
  <c r="F152" i="1"/>
  <c r="G152" i="1"/>
  <c r="H152" i="1"/>
  <c r="I152" i="1"/>
  <c r="J152" i="1"/>
  <c r="K152" i="1"/>
  <c r="F172" i="1"/>
  <c r="G172" i="1"/>
  <c r="H172" i="1"/>
  <c r="I172" i="1"/>
  <c r="J172" i="1"/>
  <c r="K172" i="1"/>
  <c r="F150" i="1"/>
  <c r="G150" i="1"/>
  <c r="H150" i="1"/>
  <c r="I150" i="1"/>
  <c r="J150" i="1"/>
  <c r="K150" i="1"/>
  <c r="F153" i="1"/>
  <c r="G153" i="1"/>
  <c r="H153" i="1"/>
  <c r="I153" i="1"/>
  <c r="J153" i="1"/>
  <c r="K153" i="1"/>
  <c r="F157" i="1"/>
  <c r="G157" i="1"/>
  <c r="H157" i="1"/>
  <c r="I157" i="1"/>
  <c r="J157" i="1"/>
  <c r="K157" i="1"/>
  <c r="F141" i="1"/>
  <c r="G141" i="1"/>
  <c r="H141" i="1"/>
  <c r="I141" i="1"/>
  <c r="J141" i="1"/>
  <c r="K141" i="1"/>
  <c r="F154" i="1"/>
  <c r="G154" i="1"/>
  <c r="H154" i="1"/>
  <c r="I154" i="1"/>
  <c r="J154" i="1"/>
  <c r="K154" i="1"/>
  <c r="F115" i="1"/>
  <c r="G115" i="1"/>
  <c r="H115" i="1"/>
  <c r="I115" i="1"/>
  <c r="J115" i="1"/>
  <c r="K115" i="1"/>
  <c r="F136" i="1"/>
  <c r="G136" i="1"/>
  <c r="H136" i="1"/>
  <c r="I136" i="1"/>
  <c r="J136" i="1"/>
  <c r="K136" i="1"/>
  <c r="F173" i="1"/>
  <c r="G173" i="1"/>
  <c r="H173" i="1"/>
  <c r="I173" i="1"/>
  <c r="J173" i="1"/>
  <c r="K173" i="1"/>
  <c r="F171" i="1"/>
  <c r="G171" i="1"/>
  <c r="H171" i="1"/>
  <c r="I171" i="1"/>
  <c r="J171" i="1"/>
  <c r="K171" i="1"/>
  <c r="F151" i="1"/>
  <c r="G151" i="1"/>
  <c r="H151" i="1"/>
  <c r="I151" i="1"/>
  <c r="J151" i="1"/>
  <c r="K151" i="1"/>
  <c r="F175" i="1"/>
  <c r="G175" i="1"/>
  <c r="H175" i="1"/>
  <c r="I175" i="1"/>
  <c r="J175" i="1"/>
  <c r="K175" i="1"/>
  <c r="F170" i="1"/>
  <c r="G170" i="1"/>
  <c r="H170" i="1"/>
  <c r="I170" i="1"/>
  <c r="J170" i="1"/>
  <c r="K170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13" i="1"/>
  <c r="G113" i="1"/>
  <c r="H113" i="1"/>
  <c r="I113" i="1"/>
  <c r="J113" i="1"/>
  <c r="K113" i="1"/>
  <c r="F159" i="1"/>
  <c r="G159" i="1"/>
  <c r="H159" i="1"/>
  <c r="I159" i="1"/>
  <c r="J159" i="1"/>
  <c r="K159" i="1"/>
  <c r="A148" i="1" l="1"/>
  <c r="A64" i="1"/>
  <c r="K148" i="1"/>
  <c r="J148" i="1"/>
  <c r="I148" i="1"/>
  <c r="H148" i="1"/>
  <c r="G148" i="1"/>
  <c r="F148" i="1"/>
  <c r="K64" i="1"/>
  <c r="J64" i="1"/>
  <c r="I64" i="1"/>
  <c r="H64" i="1"/>
  <c r="G64" i="1"/>
  <c r="F64" i="1"/>
  <c r="A165" i="1"/>
  <c r="A164" i="1"/>
  <c r="K165" i="1"/>
  <c r="J165" i="1"/>
  <c r="I165" i="1"/>
  <c r="H165" i="1"/>
  <c r="G165" i="1"/>
  <c r="F165" i="1"/>
  <c r="K164" i="1"/>
  <c r="J164" i="1"/>
  <c r="I164" i="1"/>
  <c r="H164" i="1"/>
  <c r="G164" i="1"/>
  <c r="F164" i="1"/>
  <c r="A112" i="1" l="1"/>
  <c r="A10" i="1"/>
  <c r="A8" i="1"/>
  <c r="F112" i="1"/>
  <c r="G112" i="1"/>
  <c r="H112" i="1"/>
  <c r="I112" i="1"/>
  <c r="J112" i="1"/>
  <c r="K112" i="1"/>
  <c r="F10" i="1"/>
  <c r="G10" i="1"/>
  <c r="H10" i="1"/>
  <c r="I10" i="1"/>
  <c r="J10" i="1"/>
  <c r="K10" i="1"/>
  <c r="F8" i="1"/>
  <c r="G8" i="1"/>
  <c r="H8" i="1"/>
  <c r="I8" i="1"/>
  <c r="J8" i="1"/>
  <c r="K8" i="1"/>
  <c r="A83" i="1"/>
  <c r="A95" i="1"/>
  <c r="A66" i="1"/>
  <c r="A58" i="1"/>
  <c r="A156" i="1"/>
  <c r="A126" i="1"/>
  <c r="A123" i="1"/>
  <c r="A140" i="1"/>
  <c r="A137" i="1"/>
  <c r="A84" i="1"/>
  <c r="A48" i="1"/>
  <c r="A60" i="1"/>
  <c r="A70" i="1"/>
  <c r="A162" i="1"/>
  <c r="A105" i="1"/>
  <c r="A169" i="1"/>
  <c r="A174" i="1"/>
  <c r="A53" i="1"/>
  <c r="A107" i="1"/>
  <c r="A49" i="1"/>
  <c r="A88" i="1"/>
  <c r="A23" i="1"/>
  <c r="A17" i="1"/>
  <c r="A133" i="1"/>
  <c r="A92" i="1"/>
  <c r="A90" i="1"/>
  <c r="A63" i="1"/>
  <c r="A75" i="1"/>
  <c r="A82" i="1"/>
  <c r="A72" i="1"/>
  <c r="F83" i="1"/>
  <c r="G83" i="1"/>
  <c r="H83" i="1"/>
  <c r="I83" i="1"/>
  <c r="J83" i="1"/>
  <c r="K83" i="1"/>
  <c r="F95" i="1"/>
  <c r="G95" i="1"/>
  <c r="H95" i="1"/>
  <c r="I95" i="1"/>
  <c r="J95" i="1"/>
  <c r="K95" i="1"/>
  <c r="F66" i="1"/>
  <c r="G66" i="1"/>
  <c r="H66" i="1"/>
  <c r="I66" i="1"/>
  <c r="J66" i="1"/>
  <c r="K66" i="1"/>
  <c r="F58" i="1"/>
  <c r="G58" i="1"/>
  <c r="H58" i="1"/>
  <c r="I58" i="1"/>
  <c r="J58" i="1"/>
  <c r="K58" i="1"/>
  <c r="F156" i="1"/>
  <c r="G156" i="1"/>
  <c r="H156" i="1"/>
  <c r="I156" i="1"/>
  <c r="J156" i="1"/>
  <c r="K156" i="1"/>
  <c r="F126" i="1"/>
  <c r="G126" i="1"/>
  <c r="H126" i="1"/>
  <c r="I126" i="1"/>
  <c r="J126" i="1"/>
  <c r="K126" i="1"/>
  <c r="F123" i="1"/>
  <c r="G123" i="1"/>
  <c r="H123" i="1"/>
  <c r="I123" i="1"/>
  <c r="J123" i="1"/>
  <c r="K123" i="1"/>
  <c r="F140" i="1"/>
  <c r="G140" i="1"/>
  <c r="H140" i="1"/>
  <c r="I140" i="1"/>
  <c r="J140" i="1"/>
  <c r="K140" i="1"/>
  <c r="F137" i="1"/>
  <c r="G137" i="1"/>
  <c r="H137" i="1"/>
  <c r="I137" i="1"/>
  <c r="J137" i="1"/>
  <c r="K137" i="1"/>
  <c r="F84" i="1"/>
  <c r="G84" i="1"/>
  <c r="H84" i="1"/>
  <c r="I84" i="1"/>
  <c r="J84" i="1"/>
  <c r="K84" i="1"/>
  <c r="F48" i="1"/>
  <c r="G48" i="1"/>
  <c r="H48" i="1"/>
  <c r="I48" i="1"/>
  <c r="J48" i="1"/>
  <c r="K48" i="1"/>
  <c r="F60" i="1"/>
  <c r="G60" i="1"/>
  <c r="H60" i="1"/>
  <c r="I60" i="1"/>
  <c r="J60" i="1"/>
  <c r="K60" i="1"/>
  <c r="F70" i="1"/>
  <c r="G70" i="1"/>
  <c r="H70" i="1"/>
  <c r="I70" i="1"/>
  <c r="J70" i="1"/>
  <c r="K70" i="1"/>
  <c r="F162" i="1"/>
  <c r="G162" i="1"/>
  <c r="H162" i="1"/>
  <c r="I162" i="1"/>
  <c r="J162" i="1"/>
  <c r="K162" i="1"/>
  <c r="F105" i="1"/>
  <c r="G105" i="1"/>
  <c r="H105" i="1"/>
  <c r="I105" i="1"/>
  <c r="J105" i="1"/>
  <c r="K105" i="1"/>
  <c r="F169" i="1"/>
  <c r="G169" i="1"/>
  <c r="H169" i="1"/>
  <c r="I169" i="1"/>
  <c r="J169" i="1"/>
  <c r="K169" i="1"/>
  <c r="F174" i="1"/>
  <c r="G174" i="1"/>
  <c r="H174" i="1"/>
  <c r="I174" i="1"/>
  <c r="J174" i="1"/>
  <c r="K174" i="1"/>
  <c r="F53" i="1"/>
  <c r="G53" i="1"/>
  <c r="H53" i="1"/>
  <c r="I53" i="1"/>
  <c r="J53" i="1"/>
  <c r="K53" i="1"/>
  <c r="F107" i="1"/>
  <c r="G107" i="1"/>
  <c r="H107" i="1"/>
  <c r="I107" i="1"/>
  <c r="J107" i="1"/>
  <c r="K107" i="1"/>
  <c r="F49" i="1"/>
  <c r="G49" i="1"/>
  <c r="H49" i="1"/>
  <c r="I49" i="1"/>
  <c r="J49" i="1"/>
  <c r="K49" i="1"/>
  <c r="F88" i="1"/>
  <c r="G88" i="1"/>
  <c r="H88" i="1"/>
  <c r="I88" i="1"/>
  <c r="J88" i="1"/>
  <c r="K88" i="1"/>
  <c r="F23" i="1"/>
  <c r="G23" i="1"/>
  <c r="H23" i="1"/>
  <c r="I23" i="1"/>
  <c r="J23" i="1"/>
  <c r="K23" i="1"/>
  <c r="F17" i="1"/>
  <c r="G17" i="1"/>
  <c r="H17" i="1"/>
  <c r="I17" i="1"/>
  <c r="J17" i="1"/>
  <c r="K17" i="1"/>
  <c r="F133" i="1"/>
  <c r="G133" i="1"/>
  <c r="H133" i="1"/>
  <c r="I133" i="1"/>
  <c r="J133" i="1"/>
  <c r="K133" i="1"/>
  <c r="F92" i="1"/>
  <c r="G92" i="1"/>
  <c r="H92" i="1"/>
  <c r="I92" i="1"/>
  <c r="J92" i="1"/>
  <c r="K92" i="1"/>
  <c r="F90" i="1"/>
  <c r="G90" i="1"/>
  <c r="H90" i="1"/>
  <c r="I90" i="1"/>
  <c r="J90" i="1"/>
  <c r="K90" i="1"/>
  <c r="F63" i="1"/>
  <c r="G63" i="1"/>
  <c r="H63" i="1"/>
  <c r="I63" i="1"/>
  <c r="J63" i="1"/>
  <c r="K63" i="1"/>
  <c r="F75" i="1"/>
  <c r="G75" i="1"/>
  <c r="H75" i="1"/>
  <c r="I75" i="1"/>
  <c r="J75" i="1"/>
  <c r="K75" i="1"/>
  <c r="F82" i="1"/>
  <c r="G82" i="1"/>
  <c r="H82" i="1"/>
  <c r="I82" i="1"/>
  <c r="J82" i="1"/>
  <c r="K82" i="1"/>
  <c r="F72" i="1"/>
  <c r="G72" i="1"/>
  <c r="H72" i="1"/>
  <c r="I72" i="1"/>
  <c r="J72" i="1"/>
  <c r="K72" i="1"/>
  <c r="A149" i="1" l="1"/>
  <c r="A65" i="1"/>
  <c r="K149" i="1"/>
  <c r="J149" i="1"/>
  <c r="I149" i="1"/>
  <c r="H149" i="1"/>
  <c r="G149" i="1"/>
  <c r="F149" i="1"/>
  <c r="K65" i="1"/>
  <c r="J65" i="1"/>
  <c r="I65" i="1"/>
  <c r="H65" i="1"/>
  <c r="G65" i="1"/>
  <c r="F65" i="1"/>
  <c r="A78" i="1"/>
  <c r="A86" i="1"/>
  <c r="F78" i="1"/>
  <c r="G78" i="1"/>
  <c r="H78" i="1"/>
  <c r="I78" i="1"/>
  <c r="J78" i="1"/>
  <c r="K78" i="1"/>
  <c r="F86" i="1"/>
  <c r="G86" i="1"/>
  <c r="H86" i="1"/>
  <c r="I86" i="1"/>
  <c r="J86" i="1"/>
  <c r="K86" i="1"/>
  <c r="A7" i="1" l="1"/>
  <c r="A6" i="1"/>
  <c r="A5" i="1"/>
  <c r="A9" i="1"/>
  <c r="A11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9" i="1"/>
  <c r="G9" i="1"/>
  <c r="H9" i="1"/>
  <c r="I9" i="1"/>
  <c r="J9" i="1"/>
  <c r="K9" i="1"/>
  <c r="F11" i="1"/>
  <c r="G11" i="1"/>
  <c r="H11" i="1"/>
  <c r="I11" i="1"/>
  <c r="J11" i="1"/>
  <c r="K11" i="1"/>
  <c r="A62" i="1"/>
  <c r="A109" i="1"/>
  <c r="A20" i="1"/>
  <c r="A56" i="1"/>
  <c r="A57" i="1"/>
  <c r="A94" i="1"/>
  <c r="A21" i="1"/>
  <c r="A28" i="1"/>
  <c r="A101" i="1"/>
  <c r="A146" i="1"/>
  <c r="A59" i="1"/>
  <c r="A76" i="1"/>
  <c r="A36" i="1"/>
  <c r="A155" i="1"/>
  <c r="A34" i="1"/>
  <c r="A38" i="1"/>
  <c r="A39" i="1"/>
  <c r="A89" i="1"/>
  <c r="A79" i="1"/>
  <c r="A24" i="1"/>
  <c r="A22" i="1"/>
  <c r="F62" i="1"/>
  <c r="G62" i="1"/>
  <c r="H62" i="1"/>
  <c r="I62" i="1"/>
  <c r="J62" i="1"/>
  <c r="K62" i="1"/>
  <c r="F109" i="1"/>
  <c r="G109" i="1"/>
  <c r="H109" i="1"/>
  <c r="I109" i="1"/>
  <c r="J109" i="1"/>
  <c r="K109" i="1"/>
  <c r="F20" i="1"/>
  <c r="G20" i="1"/>
  <c r="H20" i="1"/>
  <c r="I20" i="1"/>
  <c r="J20" i="1"/>
  <c r="K20" i="1"/>
  <c r="F56" i="1"/>
  <c r="G56" i="1"/>
  <c r="H56" i="1"/>
  <c r="I56" i="1"/>
  <c r="J56" i="1"/>
  <c r="K56" i="1"/>
  <c r="F57" i="1"/>
  <c r="G57" i="1"/>
  <c r="H57" i="1"/>
  <c r="I57" i="1"/>
  <c r="J57" i="1"/>
  <c r="K57" i="1"/>
  <c r="F94" i="1"/>
  <c r="G94" i="1"/>
  <c r="H94" i="1"/>
  <c r="I94" i="1"/>
  <c r="J94" i="1"/>
  <c r="K94" i="1"/>
  <c r="F21" i="1"/>
  <c r="G21" i="1"/>
  <c r="H21" i="1"/>
  <c r="I21" i="1"/>
  <c r="J21" i="1"/>
  <c r="K21" i="1"/>
  <c r="F28" i="1"/>
  <c r="G28" i="1"/>
  <c r="H28" i="1"/>
  <c r="I28" i="1"/>
  <c r="J28" i="1"/>
  <c r="K28" i="1"/>
  <c r="F101" i="1"/>
  <c r="G101" i="1"/>
  <c r="H101" i="1"/>
  <c r="I101" i="1"/>
  <c r="J101" i="1"/>
  <c r="K101" i="1"/>
  <c r="F146" i="1"/>
  <c r="G146" i="1"/>
  <c r="H146" i="1"/>
  <c r="I146" i="1"/>
  <c r="J146" i="1"/>
  <c r="K146" i="1"/>
  <c r="F59" i="1"/>
  <c r="G59" i="1"/>
  <c r="H59" i="1"/>
  <c r="I59" i="1"/>
  <c r="J59" i="1"/>
  <c r="K59" i="1"/>
  <c r="F76" i="1"/>
  <c r="G76" i="1"/>
  <c r="H76" i="1"/>
  <c r="I76" i="1"/>
  <c r="J76" i="1"/>
  <c r="K76" i="1"/>
  <c r="F36" i="1"/>
  <c r="G36" i="1"/>
  <c r="H36" i="1"/>
  <c r="I36" i="1"/>
  <c r="J36" i="1"/>
  <c r="K36" i="1"/>
  <c r="F155" i="1"/>
  <c r="G155" i="1"/>
  <c r="H155" i="1"/>
  <c r="I155" i="1"/>
  <c r="J155" i="1"/>
  <c r="K155" i="1"/>
  <c r="F34" i="1"/>
  <c r="G34" i="1"/>
  <c r="H34" i="1"/>
  <c r="I34" i="1"/>
  <c r="J34" i="1"/>
  <c r="K34" i="1"/>
  <c r="F38" i="1"/>
  <c r="G38" i="1"/>
  <c r="H38" i="1"/>
  <c r="I38" i="1"/>
  <c r="J38" i="1"/>
  <c r="K38" i="1"/>
  <c r="F39" i="1"/>
  <c r="G39" i="1"/>
  <c r="H39" i="1"/>
  <c r="I39" i="1"/>
  <c r="J39" i="1"/>
  <c r="K39" i="1"/>
  <c r="F89" i="1"/>
  <c r="G89" i="1"/>
  <c r="H89" i="1"/>
  <c r="I89" i="1"/>
  <c r="J89" i="1"/>
  <c r="K89" i="1"/>
  <c r="F79" i="1"/>
  <c r="G79" i="1"/>
  <c r="H79" i="1"/>
  <c r="I79" i="1"/>
  <c r="J79" i="1"/>
  <c r="K79" i="1"/>
  <c r="F24" i="1"/>
  <c r="G24" i="1"/>
  <c r="H24" i="1"/>
  <c r="I24" i="1"/>
  <c r="J24" i="1"/>
  <c r="K24" i="1"/>
  <c r="F22" i="1"/>
  <c r="G22" i="1"/>
  <c r="H22" i="1"/>
  <c r="I22" i="1"/>
  <c r="J22" i="1"/>
  <c r="K22" i="1"/>
  <c r="K121" i="1" l="1"/>
  <c r="J121" i="1"/>
  <c r="I121" i="1"/>
  <c r="H121" i="1"/>
  <c r="G121" i="1"/>
  <c r="F121" i="1"/>
  <c r="A121" i="1"/>
  <c r="K52" i="1"/>
  <c r="J52" i="1"/>
  <c r="I52" i="1"/>
  <c r="H52" i="1"/>
  <c r="G52" i="1"/>
  <c r="F52" i="1"/>
  <c r="A52" i="1"/>
  <c r="K106" i="1"/>
  <c r="J106" i="1"/>
  <c r="I106" i="1"/>
  <c r="H106" i="1"/>
  <c r="G106" i="1"/>
  <c r="F106" i="1"/>
  <c r="A106" i="1"/>
  <c r="K51" i="1"/>
  <c r="J51" i="1"/>
  <c r="I51" i="1"/>
  <c r="H51" i="1"/>
  <c r="G51" i="1"/>
  <c r="F51" i="1"/>
  <c r="A51" i="1"/>
  <c r="K80" i="1"/>
  <c r="J80" i="1"/>
  <c r="I80" i="1"/>
  <c r="H80" i="1"/>
  <c r="G80" i="1"/>
  <c r="F80" i="1"/>
  <c r="A80" i="1"/>
  <c r="K55" i="1"/>
  <c r="J55" i="1"/>
  <c r="I55" i="1"/>
  <c r="H55" i="1"/>
  <c r="G55" i="1"/>
  <c r="F55" i="1"/>
  <c r="A55" i="1"/>
  <c r="K166" i="1"/>
  <c r="J166" i="1"/>
  <c r="I166" i="1"/>
  <c r="H166" i="1"/>
  <c r="G166" i="1"/>
  <c r="F166" i="1"/>
  <c r="A166" i="1"/>
  <c r="K91" i="1"/>
  <c r="J91" i="1"/>
  <c r="I91" i="1"/>
  <c r="H91" i="1"/>
  <c r="G91" i="1"/>
  <c r="F91" i="1"/>
  <c r="A91" i="1"/>
  <c r="K93" i="1"/>
  <c r="J93" i="1"/>
  <c r="I93" i="1"/>
  <c r="H93" i="1"/>
  <c r="G93" i="1"/>
  <c r="F93" i="1"/>
  <c r="A93" i="1"/>
  <c r="K44" i="1"/>
  <c r="J44" i="1"/>
  <c r="I44" i="1"/>
  <c r="H44" i="1"/>
  <c r="G44" i="1"/>
  <c r="F44" i="1"/>
  <c r="A44" i="1"/>
  <c r="K47" i="1"/>
  <c r="J47" i="1"/>
  <c r="I47" i="1"/>
  <c r="H47" i="1"/>
  <c r="G47" i="1"/>
  <c r="F47" i="1"/>
  <c r="A47" i="1"/>
  <c r="K35" i="1"/>
  <c r="J35" i="1"/>
  <c r="I35" i="1"/>
  <c r="H35" i="1"/>
  <c r="G35" i="1"/>
  <c r="F35" i="1"/>
  <c r="A35" i="1"/>
  <c r="F43" i="1" l="1"/>
  <c r="G43" i="1"/>
  <c r="H43" i="1"/>
  <c r="I43" i="1"/>
  <c r="J43" i="1"/>
  <c r="K43" i="1"/>
  <c r="A43" i="1"/>
  <c r="A74" i="1" l="1"/>
  <c r="A99" i="1"/>
  <c r="A100" i="1"/>
  <c r="A42" i="1"/>
  <c r="A111" i="1"/>
  <c r="A41" i="1"/>
  <c r="F74" i="1"/>
  <c r="G74" i="1"/>
  <c r="H74" i="1"/>
  <c r="I74" i="1"/>
  <c r="J74" i="1"/>
  <c r="K74" i="1"/>
  <c r="F99" i="1"/>
  <c r="G99" i="1"/>
  <c r="H99" i="1"/>
  <c r="I99" i="1"/>
  <c r="J99" i="1"/>
  <c r="K99" i="1"/>
  <c r="F100" i="1"/>
  <c r="G100" i="1"/>
  <c r="H100" i="1"/>
  <c r="I100" i="1"/>
  <c r="J100" i="1"/>
  <c r="K100" i="1"/>
  <c r="F42" i="1"/>
  <c r="G42" i="1"/>
  <c r="H42" i="1"/>
  <c r="I42" i="1"/>
  <c r="J42" i="1"/>
  <c r="K42" i="1"/>
  <c r="F111" i="1"/>
  <c r="G111" i="1"/>
  <c r="H111" i="1"/>
  <c r="I111" i="1"/>
  <c r="J111" i="1"/>
  <c r="K111" i="1"/>
  <c r="F41" i="1"/>
  <c r="G41" i="1"/>
  <c r="H41" i="1"/>
  <c r="I41" i="1"/>
  <c r="J41" i="1"/>
  <c r="K41" i="1"/>
  <c r="A110" i="1" l="1"/>
  <c r="A102" i="1"/>
  <c r="A98" i="1"/>
  <c r="A15" i="1"/>
  <c r="A45" i="1"/>
  <c r="A31" i="1"/>
  <c r="A103" i="1"/>
  <c r="A13" i="1"/>
  <c r="A19" i="1"/>
  <c r="A18" i="1"/>
  <c r="A68" i="1"/>
  <c r="A132" i="1"/>
  <c r="A61" i="1"/>
  <c r="F110" i="1"/>
  <c r="G110" i="1"/>
  <c r="H110" i="1"/>
  <c r="I110" i="1"/>
  <c r="J110" i="1"/>
  <c r="K110" i="1"/>
  <c r="F102" i="1"/>
  <c r="G102" i="1"/>
  <c r="H102" i="1"/>
  <c r="I102" i="1"/>
  <c r="J102" i="1"/>
  <c r="K102" i="1"/>
  <c r="F98" i="1"/>
  <c r="G98" i="1"/>
  <c r="H98" i="1"/>
  <c r="I98" i="1"/>
  <c r="J98" i="1"/>
  <c r="K98" i="1"/>
  <c r="F15" i="1"/>
  <c r="G15" i="1"/>
  <c r="H15" i="1"/>
  <c r="I15" i="1"/>
  <c r="J15" i="1"/>
  <c r="K15" i="1"/>
  <c r="F45" i="1"/>
  <c r="G45" i="1"/>
  <c r="H45" i="1"/>
  <c r="I45" i="1"/>
  <c r="J45" i="1"/>
  <c r="K45" i="1"/>
  <c r="F31" i="1"/>
  <c r="G31" i="1"/>
  <c r="H31" i="1"/>
  <c r="I31" i="1"/>
  <c r="J31" i="1"/>
  <c r="K31" i="1"/>
  <c r="F103" i="1"/>
  <c r="G103" i="1"/>
  <c r="H103" i="1"/>
  <c r="I103" i="1"/>
  <c r="J103" i="1"/>
  <c r="K103" i="1"/>
  <c r="F13" i="1"/>
  <c r="G13" i="1"/>
  <c r="H13" i="1"/>
  <c r="I13" i="1"/>
  <c r="J13" i="1"/>
  <c r="K13" i="1"/>
  <c r="F19" i="1"/>
  <c r="G19" i="1"/>
  <c r="H19" i="1"/>
  <c r="I19" i="1"/>
  <c r="J19" i="1"/>
  <c r="K19" i="1"/>
  <c r="F18" i="1"/>
  <c r="G18" i="1"/>
  <c r="H18" i="1"/>
  <c r="I18" i="1"/>
  <c r="J18" i="1"/>
  <c r="K18" i="1"/>
  <c r="F68" i="1"/>
  <c r="G68" i="1"/>
  <c r="H68" i="1"/>
  <c r="I68" i="1"/>
  <c r="J68" i="1"/>
  <c r="K68" i="1"/>
  <c r="F132" i="1"/>
  <c r="G132" i="1"/>
  <c r="H132" i="1"/>
  <c r="I132" i="1"/>
  <c r="J132" i="1"/>
  <c r="K132" i="1"/>
  <c r="F61" i="1"/>
  <c r="G61" i="1"/>
  <c r="H61" i="1"/>
  <c r="I61" i="1"/>
  <c r="J61" i="1"/>
  <c r="K61" i="1"/>
  <c r="F14" i="1" l="1"/>
  <c r="G14" i="1"/>
  <c r="H14" i="1"/>
  <c r="I14" i="1"/>
  <c r="J14" i="1"/>
  <c r="K14" i="1"/>
  <c r="F27" i="1"/>
  <c r="G27" i="1"/>
  <c r="H27" i="1"/>
  <c r="I27" i="1"/>
  <c r="J27" i="1"/>
  <c r="K27" i="1"/>
  <c r="F77" i="1"/>
  <c r="G77" i="1"/>
  <c r="H77" i="1"/>
  <c r="I77" i="1"/>
  <c r="J77" i="1"/>
  <c r="K77" i="1"/>
  <c r="F81" i="1"/>
  <c r="G81" i="1"/>
  <c r="H81" i="1"/>
  <c r="I81" i="1"/>
  <c r="J81" i="1"/>
  <c r="K81" i="1"/>
  <c r="A14" i="1"/>
  <c r="A27" i="1"/>
  <c r="A77" i="1"/>
  <c r="A81" i="1"/>
  <c r="F29" i="1" l="1"/>
  <c r="G29" i="1"/>
  <c r="H29" i="1"/>
  <c r="I29" i="1"/>
  <c r="J29" i="1"/>
  <c r="K29" i="1"/>
  <c r="F85" i="1"/>
  <c r="G85" i="1"/>
  <c r="H85" i="1"/>
  <c r="I85" i="1"/>
  <c r="J85" i="1"/>
  <c r="K85" i="1"/>
  <c r="A29" i="1"/>
  <c r="A85" i="1"/>
  <c r="A40" i="1"/>
  <c r="A104" i="1"/>
  <c r="A108" i="1"/>
  <c r="A46" i="1"/>
  <c r="A144" i="1"/>
  <c r="A87" i="1"/>
  <c r="A119" i="1"/>
  <c r="A26" i="1"/>
  <c r="A16" i="1"/>
  <c r="F40" i="1"/>
  <c r="G40" i="1"/>
  <c r="H40" i="1"/>
  <c r="I40" i="1"/>
  <c r="J40" i="1"/>
  <c r="K40" i="1"/>
  <c r="F104" i="1"/>
  <c r="G104" i="1"/>
  <c r="H104" i="1"/>
  <c r="I104" i="1"/>
  <c r="J104" i="1"/>
  <c r="K104" i="1"/>
  <c r="F108" i="1"/>
  <c r="G108" i="1"/>
  <c r="H108" i="1"/>
  <c r="I108" i="1"/>
  <c r="J108" i="1"/>
  <c r="K108" i="1"/>
  <c r="F46" i="1"/>
  <c r="G46" i="1"/>
  <c r="H46" i="1"/>
  <c r="I46" i="1"/>
  <c r="J46" i="1"/>
  <c r="K46" i="1"/>
  <c r="F144" i="1"/>
  <c r="G144" i="1"/>
  <c r="H144" i="1"/>
  <c r="I144" i="1"/>
  <c r="J144" i="1"/>
  <c r="K144" i="1"/>
  <c r="F87" i="1"/>
  <c r="G87" i="1"/>
  <c r="H87" i="1"/>
  <c r="I87" i="1"/>
  <c r="J87" i="1"/>
  <c r="K87" i="1"/>
  <c r="F119" i="1"/>
  <c r="G119" i="1"/>
  <c r="H119" i="1"/>
  <c r="I119" i="1"/>
  <c r="J119" i="1"/>
  <c r="K119" i="1"/>
  <c r="F26" i="1"/>
  <c r="G26" i="1"/>
  <c r="H26" i="1"/>
  <c r="I26" i="1"/>
  <c r="J26" i="1"/>
  <c r="K26" i="1"/>
  <c r="F16" i="1"/>
  <c r="G16" i="1"/>
  <c r="H16" i="1"/>
  <c r="I16" i="1"/>
  <c r="J16" i="1"/>
  <c r="K16" i="1"/>
  <c r="A96" i="1" l="1"/>
  <c r="A54" i="1"/>
  <c r="A67" i="1"/>
  <c r="F96" i="1"/>
  <c r="G96" i="1"/>
  <c r="H96" i="1"/>
  <c r="I96" i="1"/>
  <c r="J96" i="1"/>
  <c r="K96" i="1"/>
  <c r="F54" i="1"/>
  <c r="G54" i="1"/>
  <c r="H54" i="1"/>
  <c r="I54" i="1"/>
  <c r="J54" i="1"/>
  <c r="K54" i="1"/>
  <c r="F67" i="1"/>
  <c r="G67" i="1"/>
  <c r="H67" i="1"/>
  <c r="I67" i="1"/>
  <c r="J67" i="1"/>
  <c r="K67" i="1"/>
  <c r="F120" i="1" l="1"/>
  <c r="G120" i="1"/>
  <c r="H120" i="1"/>
  <c r="I120" i="1"/>
  <c r="J120" i="1"/>
  <c r="K120" i="1"/>
  <c r="F50" i="1"/>
  <c r="G50" i="1"/>
  <c r="H50" i="1"/>
  <c r="I50" i="1"/>
  <c r="J50" i="1"/>
  <c r="K50" i="1"/>
  <c r="A120" i="1"/>
  <c r="A50" i="1"/>
  <c r="A163" i="1" l="1"/>
  <c r="F163" i="1"/>
  <c r="G163" i="1"/>
  <c r="H163" i="1"/>
  <c r="I163" i="1"/>
  <c r="J163" i="1"/>
  <c r="K163" i="1"/>
  <c r="F138" i="1"/>
  <c r="G138" i="1"/>
  <c r="H138" i="1"/>
  <c r="I138" i="1"/>
  <c r="J138" i="1"/>
  <c r="K138" i="1"/>
  <c r="A138" i="1"/>
  <c r="A139" i="1" l="1"/>
  <c r="F139" i="1"/>
  <c r="G139" i="1"/>
  <c r="H139" i="1"/>
  <c r="I139" i="1"/>
  <c r="J139" i="1"/>
  <c r="K139" i="1"/>
  <c r="F30" i="1" l="1"/>
  <c r="G30" i="1"/>
  <c r="H30" i="1"/>
  <c r="I30" i="1"/>
  <c r="J30" i="1"/>
  <c r="K30" i="1"/>
  <c r="F12" i="1"/>
  <c r="G12" i="1"/>
  <c r="H12" i="1"/>
  <c r="I12" i="1"/>
  <c r="J12" i="1"/>
  <c r="K12" i="1"/>
  <c r="A30" i="1"/>
  <c r="A12" i="1"/>
  <c r="F147" i="1"/>
  <c r="G147" i="1"/>
  <c r="H147" i="1"/>
  <c r="I147" i="1"/>
  <c r="J147" i="1"/>
  <c r="K147" i="1"/>
  <c r="A147" i="1"/>
  <c r="F33" i="1" l="1"/>
  <c r="G33" i="1"/>
  <c r="H33" i="1"/>
  <c r="I33" i="1"/>
  <c r="J33" i="1"/>
  <c r="K33" i="1"/>
  <c r="A33" i="1"/>
  <c r="F25" i="1" l="1"/>
  <c r="G25" i="1"/>
  <c r="H25" i="1"/>
  <c r="I25" i="1"/>
  <c r="J25" i="1"/>
  <c r="K25" i="1"/>
  <c r="F37" i="1"/>
  <c r="G37" i="1"/>
  <c r="H37" i="1"/>
  <c r="I37" i="1"/>
  <c r="J37" i="1"/>
  <c r="K37" i="1"/>
  <c r="F32" i="1"/>
  <c r="G32" i="1"/>
  <c r="H32" i="1"/>
  <c r="I32" i="1"/>
  <c r="J32" i="1"/>
  <c r="K32" i="1"/>
  <c r="A25" i="1"/>
  <c r="A37" i="1"/>
  <c r="A32" i="1"/>
  <c r="A127" i="1" l="1"/>
  <c r="F127" i="1"/>
  <c r="G127" i="1"/>
  <c r="H127" i="1"/>
  <c r="I127" i="1"/>
  <c r="J127" i="1"/>
  <c r="K127" i="1"/>
  <c r="K134" i="1" l="1"/>
  <c r="J134" i="1"/>
  <c r="I134" i="1"/>
  <c r="H134" i="1"/>
  <c r="G134" i="1"/>
  <c r="F134" i="1"/>
  <c r="A134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<sst xmlns="http://schemas.openxmlformats.org/spreadsheetml/2006/main" count="14171" uniqueCount="2763">
  <si>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</si>
  <si>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</si>
  <si>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</si>
  <si>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</si>
  <si>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</si>
  <si>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</si>
  <si>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</si>
  <si>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</si>
  <si>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</si>
  <si>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</si>
  <si>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</si>
  <si>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</si>
  <si>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</si>
  <si>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</si>
  <si>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</si>
  <si>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</si>
  <si>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</si>
  <si>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</si>
  <si>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</si>
  <si>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</si>
  <si>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</si>
  <si>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</si>
  <si>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</si>
  <si>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</si>
  <si>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</si>
  <si>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</si>
  <si>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</si>
  <si>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</si>
  <si>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</si>
  <si>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</si>
  <si>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</si>
  <si>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</si>
  <si>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</si>
  <si>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</si>
  <si>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</si>
  <si>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</si>
  <si>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</si>
  <si>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</si>
  <si>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</si>
  <si>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</si>
  <si>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</si>
  <si>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</si>
  <si>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</si>
  <si>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</si>
  <si>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</si>
  <si>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</si>
  <si>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</si>
  <si>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</si>
  <si>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</si>
  <si>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</si>
  <si>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</si>
  <si>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</si>
  <si>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</si>
  <si>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</si>
  <si>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</si>
  <si>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</si>
  <si>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</si>
  <si>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</si>
  <si>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</si>
  <si>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</si>
  <si>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</si>
  <si>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</si>
  <si>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</si>
  <si>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</si>
  <si>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</si>
  <si>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</si>
  <si>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</si>
  <si>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</si>
  <si>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</si>
  <si>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</si>
  <si>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</si>
  <si>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</si>
  <si>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</si>
  <si>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</si>
  <si>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</si>
  <si>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</si>
  <si>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</si>
  <si>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</si>
  <si>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</si>
  <si>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</si>
  <si>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</si>
  <si>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</si>
  <si>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</si>
  <si>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</si>
  <si>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</si>
  <si>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</si>
  <si>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</si>
  <si>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</si>
  <si>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</si>
  <si>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</si>
  <si>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</si>
  <si>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</si>
  <si>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</si>
  <si>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</si>
  <si>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</si>
  <si>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</si>
  <si>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</si>
  <si>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</si>
  <si>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</si>
  <si>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</si>
  <si>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</si>
  <si>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</si>
  <si>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</si>
  <si>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</si>
  <si>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</si>
  <si>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</si>
  <si>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</si>
  <si>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</si>
  <si>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</si>
  <si>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</si>
  <si>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</si>
  <si>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</si>
  <si>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</si>
  <si>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</si>
  <si>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</si>
  <si>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</si>
  <si>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</si>
  <si>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</si>
  <si>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</si>
  <si>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</si>
  <si>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</si>
  <si>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</si>
  <si>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</si>
  <si>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</si>
  <si>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</si>
  <si>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</si>
  <si>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</si>
  <si>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</si>
  <si>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</si>
  <si>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</si>
  <si>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</si>
  <si>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</si>
  <si>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</si>
  <si>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</si>
  <si>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</si>
  <si>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</si>
  <si>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</si>
  <si>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</si>
  <si>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</si>
  <si>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</si>
  <si>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</si>
  <si>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</si>
  <si>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</si>
  <si>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</si>
  <si>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</si>
  <si>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</si>
  <si>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</si>
  <si>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</si>
  <si>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</si>
  <si>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</si>
  <si>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</si>
  <si>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</si>
  <si>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</si>
  <si>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</si>
  <si>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</si>
  <si>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</si>
  <si>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</si>
  <si>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</si>
  <si>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</si>
  <si>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</si>
  <si>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</si>
  <si>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</si>
  <si>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</si>
  <si>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</si>
  <si>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</si>
  <si>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</si>
  <si>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</si>
  <si>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</si>
  <si>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</si>
  <si>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</si>
  <si>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</si>
  <si>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</si>
  <si>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</si>
  <si>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</si>
  <si>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</si>
  <si>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</si>
  <si>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</si>
  <si>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</si>
  <si>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</si>
  <si>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</si>
  <si>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</si>
  <si>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</si>
  <si>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</si>
  <si>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</si>
  <si>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</si>
  <si>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</si>
  <si>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</si>
  <si>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</si>
  <si>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</si>
  <si>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</si>
  <si>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</si>
  <si>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</si>
  <si>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</si>
  <si>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</si>
  <si>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</si>
  <si>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</si>
  <si>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</si>
  <si>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</si>
  <si>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</si>
  <si>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</si>
  <si>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</si>
  <si>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</si>
  <si>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</si>
  <si>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</si>
  <si>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</si>
  <si>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</si>
  <si>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</si>
  <si>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</si>
  <si>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</si>
  <si>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</si>
  <si>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</si>
  <si>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</si>
  <si>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</si>
  <si>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</si>
  <si>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</si>
  <si>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</si>
  <si>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</si>
  <si>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</si>
  <si>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</si>
  <si>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</si>
  <si>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</si>
  <si>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</si>
  <si>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</si>
  <si>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</si>
  <si>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</si>
  <si>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</si>
  <si>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</si>
  <si>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</si>
  <si>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</si>
  <si>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</si>
  <si>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</si>
  <si>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</si>
  <si>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</si>
  <si>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</si>
  <si>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</si>
  <si>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</si>
  <si>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</si>
  <si>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</si>
  <si>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</si>
  <si>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</si>
  <si>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</si>
  <si>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</si>
  <si>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</si>
  <si>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</si>
  <si>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</si>
  <si>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</si>
  <si>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</si>
  <si>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</si>
  <si>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</si>
  <si>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</si>
  <si>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</si>
  <si>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</si>
  <si>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</si>
  <si>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</si>
  <si>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</si>
  <si>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</si>
  <si>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</si>
  <si>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</si>
  <si>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</si>
  <si>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</si>
  <si>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</si>
  <si>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</si>
  <si>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</si>
  <si>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</si>
  <si>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</si>
  <si>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</si>
  <si>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</si>
  <si>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</si>
  <si>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</si>
  <si>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</si>
  <si>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</si>
  <si>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</si>
  <si>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</si>
  <si>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</si>
  <si>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</si>
  <si>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</si>
  <si>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</si>
  <si>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</si>
  <si>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</si>
  <si>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</si>
  <si>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</si>
  <si>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</si>
  <si>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</si>
  <si>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</si>
  <si>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</si>
  <si>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</si>
  <si>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</si>
  <si>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</si>
  <si>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</si>
  <si>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</si>
  <si>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</si>
  <si>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</si>
  <si>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</si>
  <si>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</si>
  <si>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</si>
  <si>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</si>
  <si>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</si>
  <si>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</si>
  <si>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</si>
  <si>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</si>
  <si>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</si>
  <si>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</si>
  <si>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</si>
  <si>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</si>
  <si>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</si>
  <si>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</si>
  <si>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</si>
  <si>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</si>
  <si>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</si>
  <si>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</si>
  <si>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</si>
  <si>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</si>
  <si>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</si>
  <si>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</si>
  <si>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</si>
  <si>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</si>
  <si>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</si>
  <si>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</si>
  <si>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</si>
  <si>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</si>
  <si>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</si>
  <si>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</si>
  <si>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</si>
  <si>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</si>
  <si>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</si>
  <si>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</si>
  <si>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</si>
  <si>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</si>
  <si>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</si>
  <si>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</si>
  <si>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</si>
  <si>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</si>
  <si>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</si>
  <si>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</si>
  <si>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</si>
  <si>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</si>
  <si>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</si>
  <si>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</si>
  <si>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</si>
  <si>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</si>
  <si>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</si>
  <si>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</si>
  <si>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</si>
  <si>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</si>
  <si>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</si>
  <si>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</si>
  <si>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</si>
  <si>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</si>
  <si>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</si>
  <si>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</si>
  <si>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</si>
  <si>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</si>
  <si>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</si>
  <si>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</si>
  <si>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</si>
  <si>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</si>
  <si>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</si>
  <si>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</si>
  <si>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</si>
  <si>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</si>
  <si>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</si>
  <si>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</si>
  <si>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</si>
  <si>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</si>
  <si>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</si>
  <si>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</si>
  <si>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</si>
  <si>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</si>
  <si>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</si>
  <si>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</si>
  <si>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</si>
  <si>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</si>
  <si>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</si>
  <si>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</si>
  <si>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</si>
  <si>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</si>
  <si>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</si>
  <si>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</si>
  <si>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</si>
  <si>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</si>
  <si>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</si>
  <si>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</si>
  <si>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</si>
  <si>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</si>
  <si>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</si>
  <si>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</si>
  <si>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</si>
  <si>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</si>
  <si>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</si>
  <si>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</si>
  <si>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</si>
  <si>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</si>
  <si>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</si>
  <si>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</si>
  <si>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</si>
  <si>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</si>
  <si>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</si>
  <si>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</si>
  <si>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</si>
  <si>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</si>
  <si>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</si>
  <si>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</si>
  <si>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</si>
  <si>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</si>
  <si>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</si>
  <si>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</si>
  <si>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</si>
  <si>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</si>
  <si>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</si>
  <si>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</si>
  <si>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</si>
  <si>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</si>
  <si>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</si>
  <si>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</si>
  <si>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</si>
  <si>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</si>
  <si>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</si>
  <si>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</si>
  <si>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</si>
  <si>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</si>
  <si>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</si>
  <si>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</si>
  <si>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</si>
  <si>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</si>
  <si>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</si>
  <si>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</si>
  <si>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</si>
  <si>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</si>
  <si>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</si>
  <si>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</si>
  <si>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</si>
  <si>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</si>
  <si>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</si>
  <si>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</si>
  <si>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</si>
  <si>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</si>
  <si>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</si>
  <si>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</si>
  <si>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</si>
  <si>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</si>
  <si>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</si>
  <si>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</si>
  <si>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</si>
  <si>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</si>
  <si>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</si>
  <si>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</si>
  <si>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</si>
  <si>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</si>
  <si>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</si>
  <si>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</si>
  <si>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</si>
  <si>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</si>
  <si>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</si>
  <si>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</si>
  <si>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</si>
  <si>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</si>
  <si>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</si>
  <si>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</si>
  <si>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</si>
  <si>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</si>
  <si>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</si>
  <si>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</si>
  <si>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</si>
  <si>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</si>
  <si>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</si>
  <si>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</si>
  <si>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</si>
  <si>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</si>
  <si>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</si>
  <si>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</si>
  <si>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</si>
  <si>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</si>
  <si>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</si>
  <si>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</si>
  <si>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</si>
  <si>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</si>
  <si>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</si>
  <si>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</si>
  <si>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</si>
  <si>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</si>
  <si>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</si>
  <si>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</si>
  <si>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</si>
  <si>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</si>
  <si>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</si>
  <si>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</si>
  <si>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</si>
  <si>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</si>
  <si>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</si>
  <si>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</si>
  <si>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</si>
  <si>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</si>
  <si>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</si>
  <si>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</si>
  <si>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</si>
  <si>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</si>
  <si>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</si>
  <si>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</si>
  <si>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</si>
  <si>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</si>
  <si>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</si>
  <si>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</si>
  <si>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</si>
  <si>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</si>
  <si>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</si>
  <si>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</si>
  <si>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</si>
  <si>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</si>
  <si>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</si>
  <si>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</si>
  <si>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</si>
  <si>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</si>
  <si>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</si>
  <si>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</si>
  <si>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</si>
  <si>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</si>
  <si>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</si>
  <si>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</si>
  <si>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</si>
  <si>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</si>
  <si>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</si>
  <si>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</si>
  <si>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</si>
  <si>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</si>
  <si>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</si>
  <si>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</si>
  <si>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</si>
  <si>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</si>
  <si>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</si>
  <si>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</si>
  <si>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</si>
  <si>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</si>
  <si>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</si>
  <si>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</si>
  <si>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</si>
  <si>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</si>
  <si>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</si>
  <si>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</si>
  <si>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</si>
  <si>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</si>
  <si>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</si>
  <si>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</si>
  <si>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</si>
  <si>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</si>
  <si>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</si>
  <si>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</si>
  <si>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</si>
  <si>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</si>
  <si>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</si>
  <si>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</si>
  <si>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</si>
  <si>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</si>
  <si>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</si>
  <si>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</si>
  <si>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</si>
  <si>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</si>
  <si>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</si>
  <si>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</si>
  <si>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</si>
  <si>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</si>
  <si>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</si>
  <si>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</si>
  <si>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</si>
  <si>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</si>
  <si>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</si>
  <si>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</si>
  <si>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</si>
  <si>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</si>
  <si>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</si>
  <si>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</si>
  <si>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</si>
  <si>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</si>
  <si>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</si>
  <si>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</si>
  <si>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</si>
  <si>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</si>
  <si>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</si>
  <si>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</si>
  <si>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</si>
  <si>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</si>
  <si>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</si>
  <si>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</si>
  <si>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</si>
  <si>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</si>
  <si>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</si>
  <si>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</si>
  <si>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</si>
  <si>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</si>
  <si>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</si>
  <si>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</si>
  <si>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</si>
  <si>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</si>
  <si>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</si>
  <si>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</si>
  <si>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</si>
  <si>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</si>
  <si>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</si>
  <si>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</si>
  <si>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</si>
  <si>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</si>
  <si>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</si>
  <si>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</si>
  <si>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</si>
  <si>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</si>
  <si>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</si>
  <si>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</si>
  <si>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</si>
  <si>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</si>
  <si>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</si>
  <si>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</si>
  <si>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</si>
  <si>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</si>
  <si>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</si>
  <si>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</si>
  <si>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</si>
  <si>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</si>
  <si>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</si>
  <si>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</si>
  <si>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</si>
  <si>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</si>
  <si>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</si>
  <si>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</si>
  <si>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</si>
  <si>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</si>
  <si>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</si>
  <si>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</si>
  <si>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</si>
  <si>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</si>
  <si>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</si>
  <si>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</si>
  <si>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</si>
  <si>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</si>
  <si>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</si>
  <si>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</si>
  <si>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</si>
  <si>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</si>
  <si>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</si>
  <si>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</si>
  <si>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</si>
  <si>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</si>
  <si>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</si>
  <si>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</si>
  <si>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</si>
  <si>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</si>
  <si>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</si>
  <si>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</si>
  <si>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</si>
  <si>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</si>
  <si>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</si>
  <si>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</si>
  <si>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</si>
  <si>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</si>
  <si>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</si>
  <si>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</si>
  <si>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</si>
  <si>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</si>
  <si>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</si>
  <si>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</si>
  <si>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</si>
  <si>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</si>
  <si>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</si>
  <si>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</si>
  <si>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</si>
  <si>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</si>
  <si>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</si>
  <si>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</si>
  <si>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</si>
  <si>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</si>
  <si>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</si>
  <si>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</si>
  <si>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</si>
  <si>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</si>
  <si>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</si>
  <si>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</si>
  <si>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</si>
  <si>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</si>
  <si>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</si>
  <si>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</si>
  <si>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</si>
  <si>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</si>
  <si>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</si>
  <si>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</si>
  <si>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</si>
  <si>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</si>
  <si>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</si>
  <si>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</si>
  <si>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</si>
  <si>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</si>
  <si>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</si>
  <si>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</si>
  <si>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</si>
  <si>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</si>
  <si>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</si>
  <si>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</si>
  <si>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</si>
  <si>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</si>
  <si>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</si>
  <si>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</si>
  <si>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</si>
  <si>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</si>
  <si>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</si>
  <si>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</si>
  <si>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</si>
  <si>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</si>
  <si>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</si>
  <si>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</si>
  <si>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</si>
  <si>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</si>
  <si>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</si>
  <si>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</si>
  <si>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</si>
  <si>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</si>
  <si>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</si>
  <si>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</si>
  <si>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</si>
  <si>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</si>
  <si>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</si>
  <si>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</si>
  <si>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</si>
  <si>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</si>
  <si>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</si>
  <si>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</si>
  <si>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</si>
  <si>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</si>
  <si>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</si>
  <si>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</si>
  <si>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</si>
  <si>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</si>
  <si>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</si>
  <si>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</si>
  <si>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</si>
  <si>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</si>
  <si>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</si>
  <si>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</si>
  <si>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</si>
  <si>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</si>
  <si>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</si>
  <si>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</si>
  <si>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</si>
  <si>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</si>
  <si>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</si>
  <si>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</si>
  <si>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</si>
  <si>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</si>
  <si>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</si>
  <si>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</si>
  <si>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</si>
  <si>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</si>
  <si>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</si>
  <si>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</si>
  <si>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</si>
  <si>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</si>
  <si>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</si>
  <si>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</si>
  <si>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</si>
  <si>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</si>
  <si>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</si>
  <si>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</si>
  <si>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</si>
  <si>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</si>
  <si>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</si>
  <si>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</si>
  <si>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</si>
  <si>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</si>
  <si>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</si>
  <si>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</si>
  <si>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</si>
  <si>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</si>
  <si>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</si>
  <si>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</si>
  <si>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</si>
  <si>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</si>
  <si>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</si>
  <si>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</si>
  <si>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</si>
  <si>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</si>
  <si>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</si>
  <si>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</si>
  <si>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</si>
  <si>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</si>
  <si>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</si>
  <si>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</si>
  <si>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</si>
  <si>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</si>
  <si>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</si>
  <si>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</si>
  <si>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</si>
  <si>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</si>
  <si>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</si>
  <si>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</si>
  <si>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</si>
  <si>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</si>
  <si>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</si>
  <si>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</si>
  <si>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</si>
  <si>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</si>
  <si>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</si>
  <si>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</si>
  <si>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</si>
  <si>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</si>
  <si>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</si>
  <si>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</si>
  <si>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</si>
  <si>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</si>
  <si>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</si>
  <si>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</si>
  <si>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</si>
  <si>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</si>
  <si>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</si>
  <si>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</si>
  <si>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</si>
  <si>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</si>
  <si>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</si>
  <si>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</si>
  <si>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</si>
  <si>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</si>
  <si>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</si>
  <si>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</si>
  <si>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</si>
  <si>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</si>
  <si>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</si>
  <si>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</si>
  <si>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</si>
  <si>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</si>
  <si>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</si>
  <si>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</si>
  <si>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</si>
  <si>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</si>
  <si>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</si>
  <si>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</si>
  <si>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</si>
  <si>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</si>
  <si>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</si>
  <si>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</si>
  <si>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</si>
  <si>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</si>
  <si>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</si>
  <si>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</si>
  <si>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</si>
  <si>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</si>
  <si>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</si>
  <si>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</si>
  <si>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</si>
  <si>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</si>
  <si>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</si>
  <si>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</si>
  <si>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</si>
  <si>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</si>
  <si>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</si>
  <si>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</si>
  <si>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</si>
  <si>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</si>
  <si>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</si>
  <si>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</si>
  <si>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</si>
  <si>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</si>
  <si>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</si>
  <si>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</si>
  <si>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</si>
  <si>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</si>
  <si>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</si>
  <si>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</si>
  <si>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</si>
  <si>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</si>
  <si>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</si>
  <si>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</si>
  <si>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</si>
  <si>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</si>
  <si>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</si>
  <si>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</si>
  <si>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</si>
  <si>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</si>
  <si>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</si>
  <si>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</si>
  <si>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</si>
  <si>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</si>
  <si>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</si>
  <si>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</si>
  <si>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</si>
  <si>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</si>
  <si>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</si>
  <si>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</si>
  <si>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</si>
  <si>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</si>
  <si>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</si>
  <si>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</si>
  <si>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</si>
  <si>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</si>
  <si>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</si>
  <si>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</si>
  <si>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</si>
  <si>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</si>
  <si>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</si>
  <si>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</si>
  <si>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</si>
  <si>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</si>
  <si>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</si>
  <si>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</si>
  <si>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</si>
  <si>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</si>
  <si>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</si>
  <si>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</si>
  <si>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</si>
  <si>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</si>
  <si>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</si>
  <si>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</si>
  <si>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</si>
  <si>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</si>
  <si>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</si>
  <si>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</si>
  <si>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</si>
  <si>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</si>
  <si>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</si>
  <si>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</si>
  <si>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</si>
  <si>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</si>
  <si>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</si>
  <si>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</si>
  <si>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</si>
  <si>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</si>
  <si>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</si>
  <si>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</si>
  <si>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</si>
  <si>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</si>
  <si>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</si>
  <si>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</si>
  <si>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</si>
  <si>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</si>
  <si>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</si>
  <si>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</si>
  <si>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</si>
  <si>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</si>
  <si>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</si>
  <si>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</si>
  <si>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</si>
  <si>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</si>
  <si>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</si>
  <si>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</si>
  <si>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</si>
  <si>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</si>
  <si>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</si>
  <si>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</si>
  <si>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</si>
  <si>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</si>
  <si>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</si>
  <si>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</si>
  <si>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</si>
  <si>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</si>
  <si>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</si>
  <si>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</si>
  <si>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</si>
  <si>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</si>
  <si>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</si>
  <si>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</si>
  <si>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</si>
  <si>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</si>
  <si>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</si>
  <si>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</si>
  <si>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</si>
  <si>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</si>
  <si>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</si>
  <si>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</si>
  <si>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</si>
  <si>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</si>
  <si>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</si>
  <si>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</si>
  <si>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</si>
  <si>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</si>
  <si>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</si>
  <si>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</si>
  <si>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</si>
  <si>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</si>
  <si>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</si>
  <si>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</si>
  <si>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</si>
  <si>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</si>
  <si>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</si>
  <si>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</si>
  <si>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</si>
  <si>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</si>
  <si>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</si>
  <si>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</si>
  <si>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</si>
  <si>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</si>
  <si>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</si>
  <si>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</si>
  <si>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</si>
  <si>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</si>
  <si>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</si>
  <si>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</si>
  <si>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</si>
  <si>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</si>
  <si>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</si>
  <si>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</si>
  <si>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</si>
  <si>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</si>
  <si>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</si>
  <si>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</si>
  <si>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</si>
  <si>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</si>
  <si>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</si>
  <si>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</si>
  <si>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</si>
  <si>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</si>
  <si>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</si>
  <si>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</si>
  <si>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</si>
  <si>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</si>
  <si>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</si>
  <si>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</si>
  <si>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</si>
  <si>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</si>
  <si>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</si>
  <si>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</si>
  <si>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</si>
  <si>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</si>
  <si>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</si>
  <si>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</si>
  <si>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</si>
  <si>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</si>
  <si>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</si>
  <si>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</si>
  <si>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</si>
  <si>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</si>
  <si>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</si>
  <si>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</si>
  <si>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</si>
  <si>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</si>
  <si>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</si>
  <si>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</si>
  <si>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</si>
  <si>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</si>
  <si>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</si>
  <si>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</si>
  <si>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</si>
  <si>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</si>
  <si>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</si>
  <si>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</si>
  <si>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</si>
  <si>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</si>
  <si>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</si>
  <si>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</si>
  <si>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</si>
  <si>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</si>
  <si>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</si>
  <si>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</si>
  <si>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</si>
  <si>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</si>
  <si>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</si>
  <si>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</si>
  <si>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</si>
  <si>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</si>
  <si>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</si>
  <si>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</si>
  <si>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</si>
  <si>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</si>
  <si>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</si>
  <si>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</si>
  <si>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</si>
  <si>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</si>
  <si>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</si>
  <si>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</si>
  <si>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</si>
  <si>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</si>
  <si>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</si>
  <si>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</si>
  <si>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</si>
  <si>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</si>
  <si>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</si>
  <si>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</si>
  <si>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</si>
  <si>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</si>
  <si>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</si>
  <si>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</si>
  <si>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</si>
  <si>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</si>
  <si>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</si>
  <si>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</si>
  <si>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</si>
  <si>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</si>
  <si>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</si>
  <si>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</si>
  <si>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</si>
  <si>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</si>
  <si>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</si>
  <si>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</si>
  <si>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</si>
  <si>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</si>
  <si>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</si>
  <si>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</si>
  <si>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</si>
  <si>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</si>
  <si>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</si>
  <si>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</si>
  <si>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</si>
  <si>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</si>
  <si>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</si>
  <si>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</si>
  <si>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</si>
  <si>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</si>
  <si>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</si>
  <si>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</si>
  <si>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</si>
  <si>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</si>
  <si>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</si>
  <si>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</si>
  <si>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</si>
  <si>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</si>
  <si>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</si>
  <si>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</si>
  <si>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</si>
  <si>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</si>
  <si>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</si>
  <si>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</si>
  <si>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</si>
  <si>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</si>
  <si>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</si>
  <si>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</si>
  <si>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</si>
  <si>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</si>
  <si>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</si>
  <si>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</si>
  <si>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</si>
  <si>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</si>
  <si>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</si>
  <si>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</si>
  <si>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</si>
  <si>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</si>
  <si>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</si>
  <si>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</si>
  <si>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</si>
  <si>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</si>
  <si>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</si>
  <si>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</si>
  <si>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</si>
  <si>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</si>
  <si>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</si>
  <si>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</si>
  <si>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</si>
  <si>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</si>
  <si>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</si>
  <si>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</si>
  <si>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</si>
  <si>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</si>
  <si>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</si>
  <si>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</si>
  <si>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</si>
  <si>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</si>
  <si>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</si>
  <si>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</si>
  <si>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</si>
  <si>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</si>
  <si>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</si>
  <si>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</si>
  <si>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</si>
  <si>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</si>
  <si>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</si>
  <si>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</si>
  <si>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</si>
  <si>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</si>
  <si>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</si>
  <si>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</si>
  <si>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</si>
  <si>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</si>
  <si>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</si>
  <si>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</si>
  <si>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</si>
  <si>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</si>
  <si>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</si>
  <si>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</si>
  <si>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</si>
  <si>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</si>
  <si>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</si>
  <si>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</si>
  <si>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</si>
  <si>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</si>
  <si>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</si>
  <si>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</si>
  <si>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</si>
  <si>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</si>
  <si>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</si>
  <si>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</si>
  <si>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</si>
  <si>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</si>
  <si>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</si>
  <si>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</si>
  <si>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</si>
  <si>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</si>
  <si>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</si>
  <si>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</si>
  <si>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</si>
  <si>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</si>
  <si>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</si>
  <si>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</si>
  <si>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</si>
  <si>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</si>
  <si>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</si>
  <si>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</si>
  <si>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</si>
  <si>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</si>
  <si>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</si>
  <si>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</si>
  <si>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</si>
  <si>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</si>
  <si>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</si>
  <si>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</si>
  <si>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</si>
  <si>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</si>
  <si>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</si>
  <si>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</si>
  <si>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</si>
  <si>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</si>
  <si>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</si>
  <si>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</si>
  <si>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</si>
  <si>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</si>
  <si>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</si>
  <si>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</si>
  <si>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</si>
  <si>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</si>
  <si>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</si>
  <si>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</si>
  <si>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</si>
  <si>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</si>
  <si>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</si>
  <si>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</si>
  <si>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</si>
  <si>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</si>
  <si>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</si>
  <si>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</si>
  <si>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</si>
  <si>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</si>
  <si>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</si>
  <si>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</si>
  <si>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</si>
  <si>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</si>
  <si>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</si>
  <si>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</si>
  <si>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</si>
  <si>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</si>
  <si>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</si>
  <si>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</si>
  <si>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</si>
  <si>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</si>
  <si>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</si>
  <si>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</si>
  <si>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</si>
  <si>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</si>
  <si>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</si>
  <si>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</si>
  <si>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</si>
  <si>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</si>
  <si>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</si>
  <si>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</si>
  <si>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</si>
  <si>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</si>
  <si>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</si>
  <si>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</si>
  <si>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</si>
  <si>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</si>
  <si>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</si>
  <si>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</si>
  <si>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</si>
  <si>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</si>
  <si>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</si>
  <si>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</si>
  <si>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</si>
  <si>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</si>
  <si>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</si>
  <si>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</si>
  <si>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</si>
  <si>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</si>
  <si>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</si>
  <si>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</si>
  <si>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</si>
  <si>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</si>
  <si>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</si>
  <si>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</si>
  <si>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</si>
  <si>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</si>
  <si>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</si>
  <si>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</si>
  <si>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</si>
  <si>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</si>
  <si>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</si>
  <si>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</si>
  <si>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</si>
  <si>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</si>
  <si>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</si>
  <si>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</si>
  <si>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</si>
  <si>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</si>
  <si>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</si>
  <si>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</si>
  <si>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</si>
  <si>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</si>
  <si>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</si>
  <si>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</si>
  <si>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</si>
  <si>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</si>
  <si>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</si>
  <si>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</si>
  <si>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</si>
  <si>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</si>
  <si>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</si>
  <si>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</si>
  <si>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</si>
  <si>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</si>
  <si>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</si>
  <si>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</si>
  <si>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</si>
  <si>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</si>
  <si>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</si>
  <si>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</si>
  <si>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</si>
  <si>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</si>
  <si>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</si>
  <si>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</si>
  <si>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</si>
  <si>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</si>
  <si>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</si>
  <si>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</si>
  <si>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</si>
  <si>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</si>
  <si>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</si>
  <si>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</si>
  <si>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</si>
  <si>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</si>
  <si>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</si>
  <si>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</si>
  <si>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</si>
  <si>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</si>
  <si>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</si>
  <si>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</si>
  <si>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</si>
  <si>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</si>
  <si>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</si>
  <si>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</si>
  <si>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</si>
  <si>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</si>
  <si>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</si>
  <si>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</si>
  <si>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</si>
  <si>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</si>
  <si>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</si>
  <si>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</si>
  <si>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</si>
  <si>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</si>
  <si>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</si>
  <si>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</si>
  <si>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</si>
  <si>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</si>
  <si>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</si>
  <si>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</si>
  <si>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</si>
  <si>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</si>
  <si>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</si>
  <si>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</si>
  <si>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</si>
  <si>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</si>
  <si>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</si>
  <si>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</si>
  <si>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</si>
  <si>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</si>
  <si>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</si>
  <si>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</si>
  <si>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</si>
  <si>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</si>
  <si>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</si>
  <si>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</si>
  <si>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</si>
  <si>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</si>
  <si>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</si>
  <si>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</si>
  <si>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</si>
  <si>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</si>
  <si>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</si>
  <si>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</si>
  <si>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</si>
  <si>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</si>
  <si>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</si>
  <si>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</si>
  <si>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</si>
  <si>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</si>
  <si>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</si>
  <si>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</si>
  <si>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</si>
  <si>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</si>
  <si>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</si>
  <si>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</si>
  <si>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</si>
  <si>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</si>
  <si>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</si>
  <si>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</si>
  <si>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</si>
  <si>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</si>
  <si>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</si>
  <si>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</si>
  <si>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</si>
  <si>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</si>
  <si>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</si>
  <si>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</si>
  <si>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</si>
  <si>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</si>
  <si>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</si>
  <si>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</si>
  <si>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</si>
  <si>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</si>
  <si>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</si>
  <si>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</si>
  <si>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</si>
  <si>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</si>
  <si>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</si>
  <si>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</si>
  <si>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</si>
  <si>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</si>
  <si>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</si>
  <si>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</si>
  <si>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</si>
  <si>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</si>
  <si>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</si>
  <si>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</si>
  <si>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</si>
  <si>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</si>
  <si>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</si>
  <si>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</si>
  <si>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</si>
  <si>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</si>
  <si>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</si>
  <si>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</si>
  <si>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</si>
  <si>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</si>
  <si>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</si>
  <si>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</si>
  <si>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</si>
  <si>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</si>
  <si>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</si>
  <si>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</si>
  <si>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</si>
  <si>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</si>
  <si>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</si>
  <si>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</si>
  <si>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</si>
  <si>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</si>
  <si>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</si>
  <si>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</si>
  <si>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</si>
  <si>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</si>
  <si>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</si>
  <si>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</si>
  <si>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</si>
  <si>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</si>
  <si>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</si>
  <si>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</si>
  <si>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</si>
  <si>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</si>
  <si>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</si>
  <si>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</si>
  <si>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</si>
  <si>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</si>
  <si>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</si>
  <si>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</si>
  <si>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</si>
  <si>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</si>
  <si>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</si>
  <si>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</si>
  <si>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</si>
  <si>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</si>
  <si>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</si>
  <si>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</si>
  <si>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</si>
  <si>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</si>
  <si>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</si>
  <si>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</si>
  <si>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</si>
  <si>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</si>
  <si>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</si>
  <si>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</si>
  <si>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</si>
  <si>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</si>
  <si>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</si>
  <si>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</si>
  <si>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</si>
  <si>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</si>
  <si>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</si>
  <si>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</si>
  <si>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</si>
  <si>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</si>
  <si>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</si>
  <si>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</si>
  <si>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</si>
  <si>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</si>
  <si>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</si>
  <si>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</si>
  <si>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</si>
  <si>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</si>
  <si>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</si>
  <si>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</si>
  <si>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</si>
  <si>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</si>
  <si>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</si>
  <si>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</si>
  <si>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</si>
  <si>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</si>
  <si>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</si>
  <si>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</si>
  <si>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</si>
  <si>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</si>
  <si>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</si>
  <si>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</si>
  <si>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</si>
  <si>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</si>
  <si>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</si>
  <si>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</si>
  <si>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</si>
  <si>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</si>
  <si>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</si>
  <si>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</si>
  <si>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</si>
  <si>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</si>
  <si>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</si>
  <si>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</si>
  <si>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</si>
  <si>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</si>
  <si>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</si>
  <si>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</si>
  <si>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</si>
  <si>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</si>
  <si>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</si>
  <si>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</si>
  <si>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</si>
  <si>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</si>
  <si>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</si>
  <si>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</si>
  <si>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</si>
  <si>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</si>
  <si>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</si>
  <si>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</si>
  <si>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</si>
  <si>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</si>
  <si>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</si>
  <si>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</si>
  <si>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</si>
  <si>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</si>
  <si>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</si>
  <si>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</si>
  <si>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</si>
  <si>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</si>
  <si>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</si>
  <si>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</si>
  <si>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</si>
  <si>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</si>
  <si>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</si>
  <si>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</si>
  <si>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</si>
  <si>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</si>
  <si>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</si>
  <si>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</si>
  <si>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</si>
  <si>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</si>
  <si>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</si>
  <si>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</si>
  <si>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</si>
  <si>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</si>
  <si>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</si>
  <si>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</si>
  <si>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</si>
  <si>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</si>
  <si>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</si>
  <si>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</si>
  <si>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</si>
  <si>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</si>
  <si>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</si>
  <si>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</si>
  <si>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</si>
  <si>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</si>
  <si>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</si>
  <si>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</si>
  <si>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</si>
  <si>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</si>
  <si>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</si>
  <si>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</si>
  <si>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</si>
  <si>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</si>
  <si>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</si>
  <si>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</si>
  <si>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</si>
  <si>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</si>
  <si>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</si>
  <si>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</si>
  <si>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</si>
  <si>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</si>
  <si>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</si>
  <si>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</si>
  <si>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</si>
  <si>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</si>
  <si>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</si>
  <si>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</si>
  <si>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</si>
  <si>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</si>
  <si>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</si>
  <si>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</si>
  <si>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</si>
  <si>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</si>
  <si>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</si>
  <si>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</si>
  <si>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</si>
  <si>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</si>
  <si>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</si>
  <si>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</si>
  <si>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</si>
  <si>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</si>
  <si>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</si>
  <si>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</si>
  <si>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</si>
  <si>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</si>
  <si>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</si>
  <si>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</si>
  <si>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</si>
  <si>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</si>
  <si>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</si>
  <si>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</si>
  <si>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</si>
  <si>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</si>
  <si>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</si>
  <si>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</si>
  <si>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</si>
  <si>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</si>
  <si>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</si>
  <si>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</si>
  <si>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</si>
  <si>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</si>
  <si>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</si>
  <si>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</si>
  <si>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</si>
  <si>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</si>
  <si>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</si>
  <si>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</si>
  <si>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</si>
  <si>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</si>
  <si>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</si>
  <si>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</si>
  <si>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</si>
  <si>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</si>
  <si>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</si>
  <si>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</si>
  <si>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</si>
  <si>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</si>
  <si>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</si>
  <si>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</si>
  <si>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</si>
  <si>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</si>
  <si>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</si>
  <si>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</si>
  <si>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</si>
  <si>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</si>
  <si>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</si>
  <si>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</si>
  <si>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</si>
  <si>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</si>
  <si>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</si>
  <si>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</si>
  <si>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</si>
  <si>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</si>
  <si>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</si>
  <si>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</si>
  <si>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</si>
  <si>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</si>
  <si>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</si>
  <si>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</si>
  <si>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</si>
  <si>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</si>
  <si>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</si>
  <si>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</si>
  <si>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</si>
  <si>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</si>
  <si>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</si>
  <si>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</si>
  <si>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</si>
  <si>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</si>
  <si>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</si>
  <si>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</si>
  <si>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</si>
  <si>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</si>
  <si>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</si>
  <si>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</si>
  <si>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</si>
  <si>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</si>
  <si>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</si>
  <si>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</si>
  <si>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</si>
  <si>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</si>
  <si>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</si>
  <si>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</si>
  <si>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</si>
  <si>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</si>
  <si>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</si>
  <si>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</si>
  <si>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</si>
  <si>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</si>
  <si>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</si>
  <si>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</si>
  <si>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</si>
  <si>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</si>
  <si>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</si>
  <si>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</si>
  <si>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</si>
  <si>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</si>
  <si>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</si>
  <si>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</si>
  <si>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</si>
  <si>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</si>
  <si>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</si>
  <si>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</si>
  <si>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</si>
  <si>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</si>
  <si>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</si>
  <si>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</si>
  <si>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</si>
  <si>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</si>
  <si>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</si>
  <si>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</si>
  <si>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</si>
  <si>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</si>
  <si>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</si>
  <si>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</si>
  <si>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</si>
  <si>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</si>
  <si>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</si>
  <si>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</si>
  <si>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</si>
  <si>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</si>
  <si>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</si>
  <si>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</si>
  <si>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</si>
  <si>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</si>
  <si>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</si>
  <si>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</si>
  <si>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</si>
  <si>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</si>
  <si>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</si>
  <si>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</si>
  <si>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</si>
  <si>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</si>
  <si>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</si>
  <si>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</si>
  <si>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</si>
  <si>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</si>
  <si>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</si>
  <si>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</si>
  <si>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</si>
  <si>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</si>
  <si>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</si>
  <si>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</si>
  <si>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</si>
  <si>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</si>
  <si>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</si>
  <si>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</si>
  <si>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</si>
  <si>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</si>
  <si>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</si>
  <si>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</si>
  <si>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</si>
  <si>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</si>
  <si>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</si>
  <si>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</si>
  <si>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</si>
  <si>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</si>
  <si>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</si>
  <si>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</si>
  <si>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</si>
  <si>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</si>
  <si>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</si>
  <si>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</si>
  <si>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</si>
  <si>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</si>
  <si>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</si>
  <si>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</si>
  <si>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</si>
  <si>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</si>
  <si>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</si>
  <si>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</si>
  <si>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</si>
  <si>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</si>
  <si>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</si>
  <si>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</si>
  <si>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</si>
  <si>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</si>
  <si>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</si>
  <si>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</si>
  <si>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</si>
  <si>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</si>
  <si>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</si>
  <si>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</si>
  <si>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</si>
  <si>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</si>
  <si>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</si>
  <si>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</si>
  <si>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</si>
  <si>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</si>
  <si>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</si>
  <si>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</si>
  <si>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</si>
  <si>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</si>
  <si>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</si>
  <si>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</si>
  <si>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</si>
  <si>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</si>
  <si>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</si>
  <si>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</si>
  <si>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</si>
  <si>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</si>
  <si>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</si>
  <si>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</si>
  <si>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</si>
  <si>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</si>
  <si>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</si>
  <si>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</si>
  <si>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</si>
  <si>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</si>
  <si>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</si>
  <si>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</si>
  <si>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</si>
  <si>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</si>
  <si>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</si>
  <si>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</si>
  <si>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</si>
  <si>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</si>
  <si>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</si>
  <si>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</si>
  <si>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</si>
  <si>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</si>
  <si>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</si>
  <si>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</si>
  <si>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</si>
  <si>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</si>
  <si>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</si>
  <si>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</si>
  <si>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</si>
  <si>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</si>
  <si>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</si>
  <si>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</si>
  <si>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</si>
  <si>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</si>
  <si>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</si>
  <si>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</si>
  <si>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</si>
  <si>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</si>
  <si>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</si>
  <si>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</si>
  <si>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</si>
  <si>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</si>
  <si>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</si>
  <si>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</si>
  <si>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</si>
  <si>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</si>
  <si>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</si>
  <si>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</si>
  <si>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</si>
  <si>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</si>
  <si>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</si>
  <si>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</si>
  <si>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</si>
  <si>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</si>
  <si>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</si>
  <si>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</si>
  <si>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</si>
  <si>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</si>
  <si>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</si>
  <si>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</si>
  <si>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</si>
  <si>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</si>
  <si>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</si>
  <si>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</si>
  <si>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</si>
  <si>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</si>
  <si>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</si>
  <si>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</si>
  <si>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</si>
  <si>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</si>
  <si>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</si>
  <si>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</si>
  <si>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</si>
  <si>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</si>
  <si>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</si>
  <si>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</si>
  <si>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</si>
  <si>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</si>
  <si>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</si>
  <si>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</si>
  <si>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</si>
  <si>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</si>
  <si>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</si>
  <si>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</si>
  <si>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</si>
  <si>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</si>
  <si>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</si>
  <si>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</si>
  <si>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</si>
  <si>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</si>
  <si>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</si>
  <si>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</si>
  <si>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</si>
  <si>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</si>
  <si>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</si>
  <si>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</si>
  <si>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</si>
  <si>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</si>
  <si>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</si>
  <si>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</si>
  <si>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</si>
  <si>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</si>
  <si>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</si>
  <si>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</si>
  <si>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</si>
  <si>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</si>
  <si>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</si>
  <si>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</si>
  <si>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</si>
  <si>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</si>
  <si>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</si>
  <si>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</si>
  <si>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</si>
  <si>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</si>
  <si>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</si>
  <si>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</si>
  <si>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</si>
  <si>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</si>
  <si>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</si>
  <si>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</si>
  <si>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</si>
  <si>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</si>
  <si>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</si>
  <si>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</si>
  <si>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</si>
  <si>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</si>
  <si>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</si>
  <si>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</si>
  <si>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</si>
  <si>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</si>
  <si>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</si>
  <si>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</si>
  <si>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</si>
  <si>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</si>
  <si>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</si>
  <si>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</si>
  <si>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</si>
  <si>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</si>
  <si>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</si>
  <si>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</si>
  <si>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</si>
  <si>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</si>
  <si>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</si>
  <si>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</si>
  <si>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</si>
  <si>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</si>
  <si>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</si>
  <si>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</si>
  <si>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</si>
  <si>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</si>
  <si>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</si>
  <si>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</si>
  <si>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</si>
  <si>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</si>
  <si>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</si>
  <si>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</si>
  <si>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</si>
  <si>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</si>
  <si>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</si>
  <si>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</si>
  <si>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</si>
  <si>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</si>
  <si>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</si>
  <si>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</si>
  <si>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</si>
  <si>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</si>
  <si>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</si>
  <si>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</si>
  <si>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</si>
  <si>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</si>
  <si>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</si>
  <si>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</si>
  <si>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</si>
  <si>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</si>
  <si>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</si>
  <si>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</si>
  <si>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</si>
  <si>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</si>
  <si>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</si>
  <si>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</si>
  <si>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</si>
  <si>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</si>
  <si>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</si>
  <si>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</si>
  <si>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</si>
  <si>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</si>
  <si>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</si>
  <si>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</si>
  <si>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</si>
  <si>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</si>
  <si>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</si>
  <si>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</si>
  <si>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</si>
  <si>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</si>
  <si>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</si>
  <si>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</si>
  <si>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</si>
  <si>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</si>
  <si>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</si>
  <si>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</si>
  <si>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</si>
  <si>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</si>
  <si>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</si>
  <si>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</si>
  <si>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</si>
  <si>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</si>
  <si>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</si>
  <si>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</si>
  <si>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</si>
  <si>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</si>
  <si>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</si>
  <si>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</si>
  <si>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</si>
  <si>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</si>
  <si>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</si>
  <si>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</si>
  <si>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</si>
  <si>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</si>
  <si>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</si>
  <si>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</si>
  <si>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</si>
  <si>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</si>
  <si>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</si>
  <si>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</si>
  <si>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</si>
  <si>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</si>
  <si>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</si>
  <si>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</si>
  <si>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</si>
  <si>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</si>
  <si>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</si>
  <si>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</si>
  <si>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</si>
  <si>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</si>
  <si>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</si>
  <si>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</si>
  <si>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</si>
  <si>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</si>
  <si>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</si>
  <si>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</si>
  <si>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</si>
  <si>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</si>
  <si>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</si>
  <si>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</si>
  <si>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</si>
  <si>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</si>
  <si>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</si>
  <si>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</si>
  <si>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</si>
  <si>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</si>
  <si>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</si>
  <si>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</si>
  <si>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</si>
  <si>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</si>
  <si>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</si>
  <si>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</si>
  <si>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</si>
  <si>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</si>
  <si>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</si>
  <si>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</si>
  <si>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</si>
  <si>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</si>
  <si>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</si>
  <si>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</si>
  <si>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</si>
  <si>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</si>
  <si>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</si>
  <si>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</si>
  <si>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</si>
  <si>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</si>
  <si>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</si>
  <si>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</si>
  <si>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</si>
  <si>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</si>
  <si>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</si>
  <si>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</si>
  <si>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</si>
  <si>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</si>
  <si>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</si>
  <si>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</si>
  <si>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</si>
  <si>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</si>
  <si>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</si>
  <si>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</si>
  <si>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</si>
  <si>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</si>
  <si>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</si>
  <si>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</si>
  <si>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</si>
  <si>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</si>
  <si>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</si>
  <si>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</si>
  <si>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</si>
  <si>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</si>
  <si>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</si>
  <si>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</si>
  <si>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</si>
  <si>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</si>
  <si>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</si>
  <si>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</si>
  <si>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</si>
  <si>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</si>
  <si>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</si>
  <si>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</si>
  <si>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</si>
  <si>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</si>
  <si>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</si>
  <si>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</si>
  <si>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</si>
  <si>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</si>
  <si>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</si>
  <si>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</si>
  <si>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</si>
  <si>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</si>
  <si>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</si>
  <si>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</si>
  <si>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</si>
  <si>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</si>
  <si>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</si>
  <si>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</si>
  <si>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</si>
  <si>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</si>
  <si>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</si>
  <si>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</si>
  <si>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</si>
  <si>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</si>
  <si>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</si>
  <si>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</si>
  <si>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</si>
  <si>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</si>
  <si>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</si>
  <si>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</si>
  <si>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</si>
  <si>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</si>
  <si>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</si>
  <si>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</si>
  <si>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</si>
  <si>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</si>
  <si>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</si>
  <si>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</si>
  <si>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</si>
  <si>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</si>
  <si>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</si>
  <si>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</si>
  <si>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</si>
  <si>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</si>
  <si>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</si>
  <si>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</si>
  <si>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</si>
  <si>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</si>
  <si>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</si>
  <si>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</si>
  <si>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</si>
  <si>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</si>
  <si>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</si>
  <si>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</si>
  <si>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</si>
  <si>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</si>
  <si>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</si>
  <si>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</si>
  <si>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</si>
  <si>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</si>
  <si>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</si>
  <si>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</si>
  <si>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</si>
  <si>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</si>
  <si>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</si>
  <si>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</si>
  <si>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</si>
  <si>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</si>
  <si>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</si>
  <si>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</si>
  <si>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</si>
  <si>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</si>
  <si>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</si>
  <si>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</si>
  <si>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</si>
  <si>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</si>
  <si>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</si>
  <si>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</si>
  <si>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</si>
  <si>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</si>
  <si>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</si>
  <si>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</si>
  <si>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</si>
  <si>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</si>
  <si>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</si>
  <si>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</si>
  <si>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</si>
  <si>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</si>
  <si>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</si>
  <si>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</si>
  <si>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</si>
  <si>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</si>
  <si>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</si>
  <si>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</si>
  <si>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</si>
  <si>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</si>
  <si>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</si>
  <si>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</si>
  <si>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</si>
  <si>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</si>
  <si>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</si>
  <si>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</si>
  <si>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</si>
  <si>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</si>
  <si>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</si>
  <si>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</si>
  <si>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</si>
  <si>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</si>
  <si>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</si>
  <si>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</si>
  <si>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</si>
  <si>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</si>
  <si>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</si>
  <si>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</si>
  <si>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</si>
  <si>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</si>
  <si>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</si>
  <si>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</si>
  <si>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</si>
  <si>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</si>
  <si>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</si>
  <si>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</si>
  <si>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</si>
  <si>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</si>
  <si>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</si>
  <si>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</si>
  <si>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</si>
  <si>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</si>
  <si>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</si>
  <si>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</si>
  <si>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</si>
  <si>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</si>
  <si>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</si>
  <si>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</si>
  <si>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</si>
  <si>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</si>
  <si>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</si>
  <si>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</si>
  <si>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</si>
  <si>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</si>
  <si>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</si>
  <si>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</si>
  <si>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</si>
  <si>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</si>
  <si>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</si>
  <si>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</si>
  <si>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</si>
  <si>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</si>
  <si>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</si>
  <si>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</si>
  <si>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</si>
  <si>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</si>
  <si>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</si>
  <si>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</si>
  <si>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</si>
  <si>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</si>
  <si>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</si>
  <si>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</si>
  <si>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</si>
  <si>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</si>
  <si>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</si>
  <si>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</si>
  <si>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</si>
  <si>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</si>
  <si>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</si>
  <si>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</si>
  <si>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</si>
  <si>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</si>
  <si>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</si>
  <si>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</si>
  <si>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</si>
  <si>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</si>
  <si>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</si>
  <si>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</si>
  <si>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</si>
  <si>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</si>
  <si>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</si>
  <si>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</si>
  <si>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</si>
  <si>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</si>
  <si>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</si>
  <si>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</si>
  <si>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</si>
  <si>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</si>
  <si>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</si>
  <si>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</si>
  <si>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</si>
  <si>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</si>
  <si>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</si>
  <si>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</si>
  <si>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</si>
  <si>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</si>
  <si>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</si>
  <si>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</si>
  <si>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</si>
  <si>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</si>
  <si>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</si>
  <si>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</si>
  <si>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</si>
  <si>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</si>
  <si>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</si>
  <si>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</si>
  <si>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</si>
  <si>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</si>
  <si>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</si>
  <si>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</si>
  <si>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</si>
  <si>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</si>
  <si>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</si>
  <si>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</si>
  <si>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</si>
  <si>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</si>
  <si>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</si>
  <si>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</si>
  <si>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</si>
  <si>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</si>
  <si>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</si>
  <si>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</si>
  <si>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</si>
  <si>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</si>
  <si>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</si>
  <si>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</si>
  <si>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</si>
  <si>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</si>
  <si>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</si>
  <si>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</si>
  <si>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</si>
  <si>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</si>
  <si>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</si>
  <si>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</si>
  <si>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</si>
  <si>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</si>
  <si>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</si>
  <si>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</si>
  <si>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</si>
  <si>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</si>
  <si>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</si>
  <si>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</si>
  <si>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</si>
  <si>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</si>
  <si>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</si>
  <si>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</si>
  <si>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</si>
  <si>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</si>
  <si>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</si>
  <si>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</si>
  <si>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</si>
  <si>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</si>
  <si>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</si>
  <si>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</si>
  <si>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</si>
  <si>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</si>
  <si>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</si>
  <si>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</si>
  <si>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</si>
  <si>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</si>
  <si>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</si>
  <si>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</si>
  <si>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</si>
  <si>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</si>
  <si>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</si>
  <si>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</si>
  <si>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</si>
  <si>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</si>
  <si>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</si>
  <si>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</si>
  <si>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</si>
  <si>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</si>
  <si>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</si>
  <si>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</si>
  <si>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</si>
  <si>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</si>
  <si>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</si>
  <si>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</si>
  <si>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</si>
  <si>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</si>
  <si>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</si>
  <si>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</si>
  <si>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</si>
  <si>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</si>
  <si>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</si>
  <si>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</si>
  <si>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</si>
  <si>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</si>
  <si>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</si>
  <si>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</si>
  <si>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</si>
  <si>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</si>
  <si>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</si>
  <si>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</si>
  <si>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</si>
  <si>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</si>
  <si>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</si>
  <si>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</si>
  <si>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</si>
  <si>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</si>
  <si>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</si>
  <si>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</si>
  <si>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</si>
  <si>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</si>
  <si>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</si>
  <si>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</si>
  <si>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</si>
  <si>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</si>
  <si>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</si>
  <si>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</si>
  <si>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</si>
  <si>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</si>
  <si>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</si>
  <si>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</si>
  <si>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</si>
  <si>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</si>
  <si>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</si>
  <si>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</si>
  <si>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</si>
  <si>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</si>
  <si>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</si>
  <si>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</si>
  <si>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</si>
  <si>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</si>
  <si>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</si>
  <si>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</si>
  <si>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</si>
  <si>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</si>
  <si>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</si>
  <si>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</si>
  <si>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</si>
  <si>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</si>
  <si>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</si>
  <si>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</si>
  <si>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</si>
  <si>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</si>
  <si>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</si>
  <si>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</si>
  <si>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</si>
  <si>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</si>
  <si>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</si>
  <si>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</si>
  <si>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</si>
  <si>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</si>
  <si>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</si>
  <si>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</si>
  <si>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</si>
  <si>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</si>
  <si>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</si>
  <si>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</si>
  <si>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</si>
  <si>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</si>
  <si>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</si>
  <si>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</si>
  <si>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</si>
  <si>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</si>
  <si>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</si>
  <si>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</si>
  <si>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</si>
  <si>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</si>
  <si>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</si>
  <si>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</si>
  <si>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</si>
  <si>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</si>
  <si>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</si>
  <si>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</si>
  <si>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</si>
  <si>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</si>
  <si>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</si>
  <si>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</si>
  <si>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</si>
  <si>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</si>
  <si>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</si>
  <si>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</si>
  <si>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</si>
  <si>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</si>
  <si>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</si>
  <si>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</si>
  <si>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</si>
  <si>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</si>
  <si>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</si>
  <si>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</si>
  <si>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</si>
  <si>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</si>
  <si>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</si>
  <si>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</si>
  <si>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</si>
  <si>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</si>
  <si>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</si>
  <si>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</si>
  <si>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</si>
  <si>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</si>
  <si>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</si>
  <si>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</si>
  <si>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</si>
  <si>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</si>
  <si>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</si>
  <si>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</si>
  <si>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</si>
  <si>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</si>
  <si>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</si>
  <si>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</si>
  <si>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</si>
  <si>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</si>
  <si>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</si>
  <si>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</si>
  <si>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</si>
  <si>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</si>
  <si>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</si>
  <si>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</si>
  <si>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</si>
  <si>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</si>
  <si>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</si>
  <si>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</si>
  <si>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</si>
  <si>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</si>
  <si>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</si>
  <si>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</si>
  <si>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</si>
  <si>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</si>
  <si>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</si>
  <si>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</si>
  <si>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</si>
  <si>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</si>
  <si>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</si>
  <si>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</si>
  <si>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</si>
  <si>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</si>
  <si>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</si>
  <si>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</si>
  <si>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</si>
  <si>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</si>
  <si>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</si>
  <si>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</si>
  <si>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</si>
  <si>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</si>
  <si>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</si>
  <si>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</si>
  <si>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</si>
  <si>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</si>
  <si>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</si>
  <si>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</si>
  <si>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</si>
  <si>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</si>
  <si>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</si>
  <si>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</si>
  <si>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</si>
  <si>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</si>
  <si>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</si>
  <si>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</si>
  <si>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</si>
  <si>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</si>
  <si>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</si>
  <si>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</si>
  <si>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</si>
  <si>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</si>
  <si>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</si>
  <si>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</si>
  <si>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</si>
  <si>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</si>
  <si>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</si>
  <si>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</si>
  <si>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</si>
  <si>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</si>
  <si>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</si>
  <si>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</si>
  <si>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</si>
  <si>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</si>
  <si>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</si>
  <si>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</si>
  <si>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</si>
  <si>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3335867900</t>
  </si>
  <si>
    <t>3335867510</t>
  </si>
  <si>
    <t>3335867452</t>
  </si>
  <si>
    <t>3335868031</t>
  </si>
  <si>
    <t>3335868684</t>
  </si>
  <si>
    <t>3335868829</t>
  </si>
  <si>
    <t>3335868824</t>
  </si>
  <si>
    <t>3335869212</t>
  </si>
  <si>
    <t>GAVETA DE DEPOSITO LLENO</t>
  </si>
  <si>
    <t>2 Gavetas Vacias + 1 Gavetas Fallando</t>
  </si>
  <si>
    <t>3335869261</t>
  </si>
  <si>
    <t>3335869292</t>
  </si>
  <si>
    <t>3335869268</t>
  </si>
  <si>
    <t>3335869627</t>
  </si>
  <si>
    <t>3335869501</t>
  </si>
  <si>
    <t>3335869446</t>
  </si>
  <si>
    <t>3335870098</t>
  </si>
  <si>
    <t>ReservaC Norte</t>
  </si>
  <si>
    <t>3335870093</t>
  </si>
  <si>
    <t>3335870087</t>
  </si>
  <si>
    <t>3335870068</t>
  </si>
  <si>
    <t>3335870044</t>
  </si>
  <si>
    <t>3335869992</t>
  </si>
  <si>
    <t>3335869899</t>
  </si>
  <si>
    <t>3335869882</t>
  </si>
  <si>
    <t>3335869867</t>
  </si>
  <si>
    <t xml:space="preserve">Brioso Luciano, Cristino </t>
  </si>
  <si>
    <t>GAVETA DE DEPOSITO LLENA</t>
  </si>
  <si>
    <t>3335870164</t>
  </si>
  <si>
    <t>3335870140</t>
  </si>
  <si>
    <t>3335870259</t>
  </si>
  <si>
    <t>3335870245</t>
  </si>
  <si>
    <t>3335870202</t>
  </si>
  <si>
    <t>3335870198</t>
  </si>
  <si>
    <t>3335870477</t>
  </si>
  <si>
    <t>3335870472</t>
  </si>
  <si>
    <t>3335870470</t>
  </si>
  <si>
    <t>3335870468</t>
  </si>
  <si>
    <t>3335870467</t>
  </si>
  <si>
    <t>3335870465</t>
  </si>
  <si>
    <t>3335870464</t>
  </si>
  <si>
    <t>3335870463</t>
  </si>
  <si>
    <t>3335870456</t>
  </si>
  <si>
    <t>3335870446</t>
  </si>
  <si>
    <t>3335870421</t>
  </si>
  <si>
    <t>3335870414</t>
  </si>
  <si>
    <t>3335870365</t>
  </si>
  <si>
    <t>3335870492</t>
  </si>
  <si>
    <t>3335870491</t>
  </si>
  <si>
    <t>3335870490</t>
  </si>
  <si>
    <t>3335870487</t>
  </si>
  <si>
    <t>3335870485</t>
  </si>
  <si>
    <t>3335870483</t>
  </si>
  <si>
    <t>3335870467 </t>
  </si>
  <si>
    <t>30 Abril de 2021</t>
  </si>
  <si>
    <t>En Servicio</t>
  </si>
  <si>
    <t>3335870503</t>
  </si>
  <si>
    <t>3335870504</t>
  </si>
  <si>
    <t>3335870505</t>
  </si>
  <si>
    <t>3335870513</t>
  </si>
  <si>
    <t>3335870515</t>
  </si>
  <si>
    <t>3335870516</t>
  </si>
  <si>
    <t>3335870517</t>
  </si>
  <si>
    <t>3335870521</t>
  </si>
  <si>
    <t>3335870546</t>
  </si>
  <si>
    <t>3335870549</t>
  </si>
  <si>
    <t>3335870552</t>
  </si>
  <si>
    <t>3335870557</t>
  </si>
  <si>
    <t>3335870821</t>
  </si>
  <si>
    <t>3335870820</t>
  </si>
  <si>
    <t>3335870804</t>
  </si>
  <si>
    <t>3335870794</t>
  </si>
  <si>
    <t>3335870790</t>
  </si>
  <si>
    <t>3335870750</t>
  </si>
  <si>
    <t>3335870736</t>
  </si>
  <si>
    <t>3335870726</t>
  </si>
  <si>
    <t>3335870714</t>
  </si>
  <si>
    <t>3335870710</t>
  </si>
  <si>
    <t>3335870693</t>
  </si>
  <si>
    <t>3335870682</t>
  </si>
  <si>
    <t>3335870679</t>
  </si>
  <si>
    <t>3335870674</t>
  </si>
  <si>
    <t>3335870668</t>
  </si>
  <si>
    <t>3335870641</t>
  </si>
  <si>
    <t>3335870637</t>
  </si>
  <si>
    <t>3335870613</t>
  </si>
  <si>
    <t>3335870606</t>
  </si>
  <si>
    <t>3335870602</t>
  </si>
  <si>
    <t>3335870599</t>
  </si>
  <si>
    <t>Triinet</t>
  </si>
  <si>
    <t>SIN ACTIVIDAD DE RETIRO</t>
  </si>
  <si>
    <t>Reyes Martinez, Samuel Elymax</t>
  </si>
  <si>
    <t xml:space="preserve">Perez Almonte, Franklin </t>
  </si>
  <si>
    <t>REINICIO FALLIDO</t>
  </si>
  <si>
    <t>3335870888</t>
  </si>
  <si>
    <t>3335870879</t>
  </si>
  <si>
    <t>3335870856</t>
  </si>
  <si>
    <t>3335870852</t>
  </si>
  <si>
    <t>3335870824</t>
  </si>
  <si>
    <t>Closed</t>
  </si>
  <si>
    <t>Peguero Solano, Victor Manuel</t>
  </si>
  <si>
    <t xml:space="preserve">Martinez Perez, Jeffrey </t>
  </si>
  <si>
    <t>REINICIO EXITOSO</t>
  </si>
  <si>
    <t>CARGA EXITOSA</t>
  </si>
  <si>
    <t>3335871447</t>
  </si>
  <si>
    <t>3335871438</t>
  </si>
  <si>
    <t>3335871432</t>
  </si>
  <si>
    <t>3335871425</t>
  </si>
  <si>
    <t>3335871369</t>
  </si>
  <si>
    <t>3335871337</t>
  </si>
  <si>
    <t>3335871321</t>
  </si>
  <si>
    <t>3335871309</t>
  </si>
  <si>
    <t>3335871302</t>
  </si>
  <si>
    <t>3335871300</t>
  </si>
  <si>
    <t>3335871282</t>
  </si>
  <si>
    <t>3335871274</t>
  </si>
  <si>
    <t>3335871263</t>
  </si>
  <si>
    <t>3335871202</t>
  </si>
  <si>
    <t>3335871163</t>
  </si>
  <si>
    <t>3335871159</t>
  </si>
  <si>
    <t>3335871157</t>
  </si>
  <si>
    <t>3335871140</t>
  </si>
  <si>
    <t>3335871129</t>
  </si>
  <si>
    <t>3335871120</t>
  </si>
  <si>
    <t>3335871099</t>
  </si>
  <si>
    <t>3335871098</t>
  </si>
  <si>
    <t>3335871093</t>
  </si>
  <si>
    <t>3335871088</t>
  </si>
  <si>
    <t>3335871084</t>
  </si>
  <si>
    <t>3335871081</t>
  </si>
  <si>
    <t>3335871073</t>
  </si>
  <si>
    <t>3335871047</t>
  </si>
  <si>
    <t>3335871029</t>
  </si>
  <si>
    <t>3335870928</t>
  </si>
  <si>
    <t>Toribio Batista, Junior De Jesus</t>
  </si>
  <si>
    <t>Fernandez Pichardo, Jorge Rafael</t>
  </si>
  <si>
    <t>3335871401</t>
  </si>
  <si>
    <t>3335871390</t>
  </si>
  <si>
    <t>3335871032</t>
  </si>
  <si>
    <t>Abastecido</t>
  </si>
  <si>
    <t>Atendido</t>
  </si>
  <si>
    <t>3335871159 </t>
  </si>
  <si>
    <t>3335871779</t>
  </si>
  <si>
    <t>3335871778</t>
  </si>
  <si>
    <t>3335871776</t>
  </si>
  <si>
    <t>3335871773</t>
  </si>
  <si>
    <t>3335871770</t>
  </si>
  <si>
    <t>3335871768</t>
  </si>
  <si>
    <t>3335871755</t>
  </si>
  <si>
    <t>3335871752</t>
  </si>
  <si>
    <t>3335871751</t>
  </si>
  <si>
    <t>3335871750</t>
  </si>
  <si>
    <t>3335871747</t>
  </si>
  <si>
    <t>3335871745</t>
  </si>
  <si>
    <t>3335871744</t>
  </si>
  <si>
    <t>3335871740</t>
  </si>
  <si>
    <t>3335871739</t>
  </si>
  <si>
    <t>3335871733</t>
  </si>
  <si>
    <t>3335871715</t>
  </si>
  <si>
    <t>3335871712</t>
  </si>
  <si>
    <t>3335871709</t>
  </si>
  <si>
    <t>3335871708</t>
  </si>
  <si>
    <t>3335871705</t>
  </si>
  <si>
    <t>3335871703</t>
  </si>
  <si>
    <t>3335871700</t>
  </si>
  <si>
    <t>3335871682</t>
  </si>
  <si>
    <t>3335871673</t>
  </si>
  <si>
    <t>3335871661</t>
  </si>
  <si>
    <t>3335871644</t>
  </si>
  <si>
    <t>3335871641</t>
  </si>
  <si>
    <t>3335871639</t>
  </si>
  <si>
    <t>3335871636</t>
  </si>
  <si>
    <t>3335871628</t>
  </si>
  <si>
    <t>3335871622</t>
  </si>
  <si>
    <t>3335871615</t>
  </si>
  <si>
    <t>3335871591</t>
  </si>
  <si>
    <t>3335871543</t>
  </si>
  <si>
    <t>3335871509</t>
  </si>
  <si>
    <t>Morales Payano, Wilfredy Leandro</t>
  </si>
  <si>
    <t>3335871688</t>
  </si>
  <si>
    <t>3335871681</t>
  </si>
  <si>
    <t>3335871521</t>
  </si>
  <si>
    <t>3335871477</t>
  </si>
  <si>
    <t>Fermin , Elvin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</si>
</sst>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53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3"/>
      <tableStyleElement type="headerRow" dxfId="122"/>
      <tableStyleElement type="totalRow" dxfId="121"/>
      <tableStyleElement type="firstColumn" dxfId="120"/>
      <tableStyleElement type="lastColumn" dxfId="119"/>
      <tableStyleElement type="firstRowStripe" dxfId="118"/>
      <tableStyleElement type="firstColumnStripe" dxfId="1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5"/>
  <sheetViews>
    <sheetView tabSelected="1" zoomScale="70" zoomScaleNormal="70" workbookViewId="0">
      <pane ySplit="4" topLeftCell="A5" activePane="bottomLeft" state="frozen"/>
      <selection pane="bottomLeft" activeCell="L15" sqref="L15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customWidth="1"/>
    <col min="4" max="4" width="29.28515625" style="90" customWidth="1"/>
    <col min="5" max="5" width="11.42578125" style="85" bestFit="1" customWidth="1"/>
    <col min="6" max="6" width="11.28515625" style="47" hidden="1" customWidth="1"/>
    <col min="7" max="7" width="55.7109375" style="47" hidden="1" customWidth="1"/>
    <col min="8" max="11" width="5.28515625" style="47" hidden="1" customWidth="1"/>
    <col min="12" max="12" width="52" style="47" customWidth="1"/>
    <col min="13" max="13" width="20.140625" style="90" customWidth="1"/>
    <col min="14" max="14" width="17.5703125" style="90" customWidth="1"/>
    <col min="15" max="15" width="42.85546875" style="90" customWidth="1"/>
    <col min="16" max="16" width="24" style="92" customWidth="1"/>
    <col min="17" max="17" width="52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73" t="s">
        <v>2154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 spans="1:18" ht="18" x14ac:dyDescent="0.25">
      <c r="A2" s="172" t="s">
        <v>2151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</row>
    <row r="3" spans="1:18" ht="18.75" thickBot="1" x14ac:dyDescent="0.3">
      <c r="A3" s="174" t="s">
        <v>2633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VLOOKUP(E5,'[1]LISTADO ATM'!$A$2:$C$900,3,0)</f>
        <v>DISTRITO NACIONAL</v>
      </c>
      <c r="B5" s="132" t="s">
        <v>2675</v>
      </c>
      <c r="C5" s="118">
        <v>44316.416944444441</v>
      </c>
      <c r="D5" s="118" t="s">
        <v>2485</v>
      </c>
      <c r="E5" s="120">
        <v>338</v>
      </c>
      <c r="F5" s="145" t="str">
        <f>VLOOKUP(E5,[1]VIP!$A$2:$O12936,2,0)</f>
        <v>DRBR338</v>
      </c>
      <c r="G5" s="119" t="str">
        <f>VLOOKUP(E5,'[1]LISTADO ATM'!$A$2:$B$899,2,0)</f>
        <v>ATM S/M Aprezio Pantoja</v>
      </c>
      <c r="H5" s="119" t="str">
        <f>VLOOKUP(E5,[1]VIP!$A$2:$O17857,7,FALSE)</f>
        <v>Si</v>
      </c>
      <c r="I5" s="119" t="str">
        <f>VLOOKUP(E5,[1]VIP!$A$2:$O9822,8,FALSE)</f>
        <v>Si</v>
      </c>
      <c r="J5" s="119" t="str">
        <f>VLOOKUP(E5,[1]VIP!$A$2:$O9772,8,FALSE)</f>
        <v>Si</v>
      </c>
      <c r="K5" s="119" t="str">
        <f>VLOOKUP(E5,[1]VIP!$A$2:$O13346,6,0)</f>
        <v>NO</v>
      </c>
      <c r="L5" s="143" t="s">
        <v>2470</v>
      </c>
      <c r="M5" s="155" t="s">
        <v>2634</v>
      </c>
      <c r="N5" s="155" t="s">
        <v>2678</v>
      </c>
      <c r="O5" s="145" t="s">
        <v>2680</v>
      </c>
      <c r="P5" s="155" t="s">
        <v>2682</v>
      </c>
      <c r="Q5" s="166" t="s">
        <v>2470</v>
      </c>
    </row>
    <row r="6" spans="1:18" s="99" customFormat="1" ht="18" x14ac:dyDescent="0.25">
      <c r="A6" s="119" t="str">
        <f>VLOOKUP(E6,'[1]LISTADO ATM'!$A$2:$C$900,3,0)</f>
        <v>DISTRITO NACIONAL</v>
      </c>
      <c r="B6" s="132" t="s">
        <v>2674</v>
      </c>
      <c r="C6" s="118">
        <v>44316.42759259259</v>
      </c>
      <c r="D6" s="118" t="s">
        <v>2485</v>
      </c>
      <c r="E6" s="120">
        <v>701</v>
      </c>
      <c r="F6" s="145" t="str">
        <f>VLOOKUP(E6,[1]VIP!$A$2:$O12935,2,0)</f>
        <v>DRBR701</v>
      </c>
      <c r="G6" s="119" t="str">
        <f>VLOOKUP(E6,'[1]LISTADO ATM'!$A$2:$B$899,2,0)</f>
        <v>ATM Autoservicio Los Alcarrizos</v>
      </c>
      <c r="H6" s="119" t="str">
        <f>VLOOKUP(E6,[1]VIP!$A$2:$O17856,7,FALSE)</f>
        <v>Si</v>
      </c>
      <c r="I6" s="119" t="str">
        <f>VLOOKUP(E6,[1]VIP!$A$2:$O9821,8,FALSE)</f>
        <v>Si</v>
      </c>
      <c r="J6" s="119" t="str">
        <f>VLOOKUP(E6,[1]VIP!$A$2:$O9771,8,FALSE)</f>
        <v>Si</v>
      </c>
      <c r="K6" s="119" t="str">
        <f>VLOOKUP(E6,[1]VIP!$A$2:$O13345,6,0)</f>
        <v>NO</v>
      </c>
      <c r="L6" s="143" t="s">
        <v>2470</v>
      </c>
      <c r="M6" s="155" t="s">
        <v>2634</v>
      </c>
      <c r="N6" s="155" t="s">
        <v>2678</v>
      </c>
      <c r="O6" s="145" t="s">
        <v>2679</v>
      </c>
      <c r="P6" s="165" t="s">
        <v>2682</v>
      </c>
      <c r="Q6" s="155" t="s">
        <v>2470</v>
      </c>
    </row>
    <row r="7" spans="1:18" s="99" customFormat="1" ht="18" x14ac:dyDescent="0.25">
      <c r="A7" s="119" t="str">
        <f>VLOOKUP(E7,'[1]LISTADO ATM'!$A$2:$C$900,3,0)</f>
        <v>NORTE</v>
      </c>
      <c r="B7" s="132" t="s">
        <v>2673</v>
      </c>
      <c r="C7" s="118">
        <v>44316.430625000001</v>
      </c>
      <c r="D7" s="118" t="s">
        <v>2485</v>
      </c>
      <c r="E7" s="120">
        <v>142</v>
      </c>
      <c r="F7" s="145" t="str">
        <f>VLOOKUP(E7,[1]VIP!$A$2:$O12934,2,0)</f>
        <v>DRBR142</v>
      </c>
      <c r="G7" s="119" t="str">
        <f>VLOOKUP(E7,'[1]LISTADO ATM'!$A$2:$B$899,2,0)</f>
        <v xml:space="preserve">ATM Centro de Caja Galerías Bonao </v>
      </c>
      <c r="H7" s="119" t="str">
        <f>VLOOKUP(E7,[1]VIP!$A$2:$O17855,7,FALSE)</f>
        <v>Si</v>
      </c>
      <c r="I7" s="119" t="str">
        <f>VLOOKUP(E7,[1]VIP!$A$2:$O9820,8,FALSE)</f>
        <v>Si</v>
      </c>
      <c r="J7" s="119" t="str">
        <f>VLOOKUP(E7,[1]VIP!$A$2:$O9770,8,FALSE)</f>
        <v>Si</v>
      </c>
      <c r="K7" s="119" t="str">
        <f>VLOOKUP(E7,[1]VIP!$A$2:$O13344,6,0)</f>
        <v>SI</v>
      </c>
      <c r="L7" s="143" t="s">
        <v>2470</v>
      </c>
      <c r="M7" s="155" t="s">
        <v>2634</v>
      </c>
      <c r="N7" s="155" t="s">
        <v>2678</v>
      </c>
      <c r="O7" s="145" t="s">
        <v>2679</v>
      </c>
      <c r="P7" s="155" t="s">
        <v>2682</v>
      </c>
      <c r="Q7" s="166" t="s">
        <v>2470</v>
      </c>
    </row>
    <row r="8" spans="1:18" s="99" customFormat="1" ht="18" x14ac:dyDescent="0.25">
      <c r="A8" s="119" t="str">
        <f>VLOOKUP(E8,'[1]LISTADO ATM'!$A$2:$C$900,3,0)</f>
        <v>DISTRITO NACIONAL</v>
      </c>
      <c r="B8" s="132" t="s">
        <v>2717</v>
      </c>
      <c r="C8" s="118">
        <v>44316.469814814816</v>
      </c>
      <c r="D8" s="118" t="s">
        <v>2485</v>
      </c>
      <c r="E8" s="120">
        <v>614</v>
      </c>
      <c r="F8" s="145" t="str">
        <f>VLOOKUP(E8,[1]VIP!$A$2:$O12936,2,0)</f>
        <v>DRBR614</v>
      </c>
      <c r="G8" s="119" t="str">
        <f>VLOOKUP(E8,'[1]LISTADO ATM'!$A$2:$B$899,2,0)</f>
        <v>ATM S/M Bravo Pontezuela</v>
      </c>
      <c r="H8" s="119" t="str">
        <f>VLOOKUP(E8,[1]VIP!$A$2:$O17857,7,FALSE)</f>
        <v>SI</v>
      </c>
      <c r="I8" s="119" t="str">
        <f>VLOOKUP(E8,[1]VIP!$A$2:$O9822,8,FALSE)</f>
        <v>NO</v>
      </c>
      <c r="J8" s="119" t="str">
        <f>VLOOKUP(E8,[1]VIP!$A$2:$O9772,8,FALSE)</f>
        <v>NO</v>
      </c>
      <c r="K8" s="119" t="str">
        <f>VLOOKUP(E8,[1]VIP!$A$2:$O13346,6,0)</f>
        <v>NO</v>
      </c>
      <c r="L8" s="143" t="s">
        <v>2470</v>
      </c>
      <c r="M8" s="155" t="s">
        <v>2634</v>
      </c>
      <c r="N8" s="117" t="s">
        <v>2465</v>
      </c>
      <c r="O8" s="145" t="s">
        <v>2679</v>
      </c>
      <c r="P8" s="155" t="s">
        <v>2682</v>
      </c>
      <c r="Q8" s="157">
        <v>44316.770277777781</v>
      </c>
    </row>
    <row r="9" spans="1:18" s="99" customFormat="1" ht="18" x14ac:dyDescent="0.25">
      <c r="A9" s="119" t="str">
        <f>VLOOKUP(E9,'[1]LISTADO ATM'!$A$2:$C$900,3,0)</f>
        <v>DISTRITO NACIONAL</v>
      </c>
      <c r="B9" s="132" t="s">
        <v>2676</v>
      </c>
      <c r="C9" s="118">
        <v>44316.414988425924</v>
      </c>
      <c r="D9" s="118" t="s">
        <v>2485</v>
      </c>
      <c r="E9" s="120">
        <v>810</v>
      </c>
      <c r="F9" s="145" t="str">
        <f>VLOOKUP(E9,[1]VIP!$A$2:$O12937,2,0)</f>
        <v>DRBR810</v>
      </c>
      <c r="G9" s="119" t="str">
        <f>VLOOKUP(E9,'[1]LISTADO ATM'!$A$2:$B$899,2,0)</f>
        <v xml:space="preserve">ATM UNP Multicentro La Sirena José Contreras </v>
      </c>
      <c r="H9" s="119" t="str">
        <f>VLOOKUP(E9,[1]VIP!$A$2:$O17858,7,FALSE)</f>
        <v>Si</v>
      </c>
      <c r="I9" s="119" t="str">
        <f>VLOOKUP(E9,[1]VIP!$A$2:$O9823,8,FALSE)</f>
        <v>Si</v>
      </c>
      <c r="J9" s="119" t="str">
        <f>VLOOKUP(E9,[1]VIP!$A$2:$O9773,8,FALSE)</f>
        <v>Si</v>
      </c>
      <c r="K9" s="119" t="str">
        <f>VLOOKUP(E9,[1]VIP!$A$2:$O13347,6,0)</f>
        <v>NO</v>
      </c>
      <c r="L9" s="143" t="s">
        <v>2470</v>
      </c>
      <c r="M9" s="155" t="s">
        <v>2634</v>
      </c>
      <c r="N9" s="155" t="s">
        <v>2678</v>
      </c>
      <c r="O9" s="145" t="s">
        <v>2680</v>
      </c>
      <c r="P9" s="155" t="s">
        <v>2682</v>
      </c>
      <c r="Q9" s="166" t="s">
        <v>2470</v>
      </c>
    </row>
    <row r="10" spans="1:18" s="99" customFormat="1" ht="18" x14ac:dyDescent="0.25">
      <c r="A10" s="119" t="str">
        <f>VLOOKUP(E10,'[1]LISTADO ATM'!$A$2:$C$900,3,0)</f>
        <v>DISTRITO NACIONAL</v>
      </c>
      <c r="B10" s="132" t="s">
        <v>2716</v>
      </c>
      <c r="C10" s="118">
        <v>44316.603506944448</v>
      </c>
      <c r="D10" s="118" t="s">
        <v>2485</v>
      </c>
      <c r="E10" s="120">
        <v>930</v>
      </c>
      <c r="F10" s="145" t="str">
        <f>VLOOKUP(E10,[1]VIP!$A$2:$O12935,2,0)</f>
        <v>DRBR930</v>
      </c>
      <c r="G10" s="119" t="str">
        <f>VLOOKUP(E10,'[1]LISTADO ATM'!$A$2:$B$899,2,0)</f>
        <v>ATM Oficina Plaza Spring Center</v>
      </c>
      <c r="H10" s="119" t="str">
        <f>VLOOKUP(E10,[1]VIP!$A$2:$O17856,7,FALSE)</f>
        <v>Si</v>
      </c>
      <c r="I10" s="119" t="str">
        <f>VLOOKUP(E10,[1]VIP!$A$2:$O9821,8,FALSE)</f>
        <v>Si</v>
      </c>
      <c r="J10" s="119" t="str">
        <f>VLOOKUP(E10,[1]VIP!$A$2:$O9771,8,FALSE)</f>
        <v>Si</v>
      </c>
      <c r="K10" s="119" t="str">
        <f>VLOOKUP(E10,[1]VIP!$A$2:$O13345,6,0)</f>
        <v>NO</v>
      </c>
      <c r="L10" s="143" t="s">
        <v>2470</v>
      </c>
      <c r="M10" s="155" t="s">
        <v>2634</v>
      </c>
      <c r="N10" s="117" t="s">
        <v>2465</v>
      </c>
      <c r="O10" s="145" t="s">
        <v>2679</v>
      </c>
      <c r="P10" s="155" t="s">
        <v>2682</v>
      </c>
      <c r="Q10" s="157">
        <v>44316.770277777781</v>
      </c>
    </row>
    <row r="11" spans="1:18" s="99" customFormat="1" ht="18" x14ac:dyDescent="0.25">
      <c r="A11" s="119" t="str">
        <f>VLOOKUP(E11,'[1]LISTADO ATM'!$A$2:$C$900,3,0)</f>
        <v>NORTE</v>
      </c>
      <c r="B11" s="132" t="s">
        <v>2677</v>
      </c>
      <c r="C11" s="118">
        <v>44316.40834490741</v>
      </c>
      <c r="D11" s="118" t="s">
        <v>2485</v>
      </c>
      <c r="E11" s="120">
        <v>872</v>
      </c>
      <c r="F11" s="145" t="str">
        <f>VLOOKUP(E11,[1]VIP!$A$2:$O12938,2,0)</f>
        <v>DRBR872</v>
      </c>
      <c r="G11" s="119" t="str">
        <f>VLOOKUP(E11,'[1]LISTADO ATM'!$A$2:$B$899,2,0)</f>
        <v xml:space="preserve">ATM Zona Franca Pisano II (Santiago) </v>
      </c>
      <c r="H11" s="119" t="str">
        <f>VLOOKUP(E11,[1]VIP!$A$2:$O17859,7,FALSE)</f>
        <v>Si</v>
      </c>
      <c r="I11" s="119" t="str">
        <f>VLOOKUP(E11,[1]VIP!$A$2:$O9824,8,FALSE)</f>
        <v>Si</v>
      </c>
      <c r="J11" s="119" t="str">
        <f>VLOOKUP(E11,[1]VIP!$A$2:$O9774,8,FALSE)</f>
        <v>Si</v>
      </c>
      <c r="K11" s="119" t="str">
        <f>VLOOKUP(E11,[1]VIP!$A$2:$O13348,6,0)</f>
        <v>NO</v>
      </c>
      <c r="L11" s="143" t="s">
        <v>2430</v>
      </c>
      <c r="M11" s="155" t="s">
        <v>2634</v>
      </c>
      <c r="N11" s="155" t="s">
        <v>2678</v>
      </c>
      <c r="O11" s="145" t="s">
        <v>2680</v>
      </c>
      <c r="P11" s="155" t="s">
        <v>2681</v>
      </c>
      <c r="Q11" s="166" t="s">
        <v>2430</v>
      </c>
    </row>
    <row r="12" spans="1:18" s="99" customFormat="1" ht="18" x14ac:dyDescent="0.25">
      <c r="A12" s="119" t="str">
        <f>VLOOKUP(E12,'LISTADO ATM'!$A$2:$C$900,3,0)</f>
        <v>DISTRITO NACIONAL</v>
      </c>
      <c r="B12" s="132" t="s">
        <v>2585</v>
      </c>
      <c r="C12" s="118">
        <v>44314.587997685187</v>
      </c>
      <c r="D12" s="118" t="s">
        <v>2182</v>
      </c>
      <c r="E12" s="120">
        <v>793</v>
      </c>
      <c r="F12" s="145" t="str">
        <f>VLOOKUP(E12,VIP!$A$2:$O12877,2,0)</f>
        <v>DRBR793</v>
      </c>
      <c r="G12" s="119" t="str">
        <f>VLOOKUP(E12,'LISTADO ATM'!$A$2:$B$899,2,0)</f>
        <v xml:space="preserve">ATM Centro de Caja Agora Mall </v>
      </c>
      <c r="H12" s="119" t="str">
        <f>VLOOKUP(E12,VIP!$A$2:$O17798,7,FALSE)</f>
        <v>Si</v>
      </c>
      <c r="I12" s="119" t="str">
        <f>VLOOKUP(E12,VIP!$A$2:$O9763,8,FALSE)</f>
        <v>Si</v>
      </c>
      <c r="J12" s="119" t="str">
        <f>VLOOKUP(E12,VIP!$A$2:$O9713,8,FALSE)</f>
        <v>Si</v>
      </c>
      <c r="K12" s="119" t="str">
        <f>VLOOKUP(E12,VIP!$A$2:$O13287,6,0)</f>
        <v>NO</v>
      </c>
      <c r="L12" s="143" t="s">
        <v>2247</v>
      </c>
      <c r="M12" s="155" t="s">
        <v>2634</v>
      </c>
      <c r="N12" s="117" t="s">
        <v>2465</v>
      </c>
      <c r="O12" s="145" t="s">
        <v>2467</v>
      </c>
      <c r="P12" s="117" t="s">
        <v>2672</v>
      </c>
      <c r="Q12" s="157">
        <v>44316.609722222223</v>
      </c>
    </row>
    <row r="13" spans="1:18" s="99" customFormat="1" ht="18" x14ac:dyDescent="0.25">
      <c r="A13" s="119" t="str">
        <f>VLOOKUP(E13,'LISTADO ATM'!$A$2:$C$900,3,0)</f>
        <v>SUR</v>
      </c>
      <c r="B13" s="132" t="s">
        <v>2620</v>
      </c>
      <c r="C13" s="118">
        <v>44315.791168981479</v>
      </c>
      <c r="D13" s="118" t="s">
        <v>2182</v>
      </c>
      <c r="E13" s="120">
        <v>584</v>
      </c>
      <c r="F13" s="145" t="str">
        <f>VLOOKUP(E13,VIP!$A$2:$O12930,2,0)</f>
        <v>DRBR404</v>
      </c>
      <c r="G13" s="119" t="str">
        <f>VLOOKUP(E13,'LISTADO ATM'!$A$2:$B$899,2,0)</f>
        <v xml:space="preserve">ATM Oficina San Cristóbal I </v>
      </c>
      <c r="H13" s="119" t="str">
        <f>VLOOKUP(E13,VIP!$A$2:$O17851,7,FALSE)</f>
        <v>Si</v>
      </c>
      <c r="I13" s="119" t="str">
        <f>VLOOKUP(E13,VIP!$A$2:$O9816,8,FALSE)</f>
        <v>Si</v>
      </c>
      <c r="J13" s="119" t="str">
        <f>VLOOKUP(E13,VIP!$A$2:$O9766,8,FALSE)</f>
        <v>Si</v>
      </c>
      <c r="K13" s="119" t="str">
        <f>VLOOKUP(E13,VIP!$A$2:$O13340,6,0)</f>
        <v>SI</v>
      </c>
      <c r="L13" s="143" t="s">
        <v>2481</v>
      </c>
      <c r="M13" s="155" t="s">
        <v>2634</v>
      </c>
      <c r="N13" s="117" t="s">
        <v>2465</v>
      </c>
      <c r="O13" s="145" t="s">
        <v>2467</v>
      </c>
      <c r="P13" s="117" t="s">
        <v>2672</v>
      </c>
      <c r="Q13" s="157">
        <v>44316.321527777778</v>
      </c>
    </row>
    <row r="14" spans="1:18" s="99" customFormat="1" ht="18" x14ac:dyDescent="0.25">
      <c r="A14" s="119" t="str">
        <f>VLOOKUP(E14,'LISTADO ATM'!$A$2:$C$900,3,0)</f>
        <v>ESTE</v>
      </c>
      <c r="B14" s="132" t="s">
        <v>2609</v>
      </c>
      <c r="C14" s="118">
        <v>44315.653564814813</v>
      </c>
      <c r="D14" s="118" t="s">
        <v>2182</v>
      </c>
      <c r="E14" s="120">
        <v>114</v>
      </c>
      <c r="F14" s="145" t="str">
        <f>VLOOKUP(E14,VIP!$A$2:$O12922,2,0)</f>
        <v>DRBR114</v>
      </c>
      <c r="G14" s="119" t="str">
        <f>VLOOKUP(E14,'LISTADO ATM'!$A$2:$B$899,2,0)</f>
        <v xml:space="preserve">ATM Oficina Hato Mayor </v>
      </c>
      <c r="H14" s="119" t="str">
        <f>VLOOKUP(E14,VIP!$A$2:$O17843,7,FALSE)</f>
        <v>Si</v>
      </c>
      <c r="I14" s="119" t="str">
        <f>VLOOKUP(E14,VIP!$A$2:$O9808,8,FALSE)</f>
        <v>Si</v>
      </c>
      <c r="J14" s="119" t="str">
        <f>VLOOKUP(E14,VIP!$A$2:$O9758,8,FALSE)</f>
        <v>Si</v>
      </c>
      <c r="K14" s="119" t="str">
        <f>VLOOKUP(E14,VIP!$A$2:$O13332,6,0)</f>
        <v>NO</v>
      </c>
      <c r="L14" s="143" t="s">
        <v>2221</v>
      </c>
      <c r="M14" s="155" t="s">
        <v>2634</v>
      </c>
      <c r="N14" s="117" t="s">
        <v>2465</v>
      </c>
      <c r="O14" s="145" t="s">
        <v>2467</v>
      </c>
      <c r="P14" s="137"/>
      <c r="Q14" s="157">
        <v>44316.770277777781</v>
      </c>
    </row>
    <row r="15" spans="1:18" s="99" customFormat="1" ht="18" x14ac:dyDescent="0.25">
      <c r="A15" s="119" t="str">
        <f>VLOOKUP(E15,'LISTADO ATM'!$A$2:$C$900,3,0)</f>
        <v>DISTRITO NACIONAL</v>
      </c>
      <c r="B15" s="132" t="s">
        <v>2616</v>
      </c>
      <c r="C15" s="118">
        <v>44315.808587962965</v>
      </c>
      <c r="D15" s="118" t="s">
        <v>2182</v>
      </c>
      <c r="E15" s="120">
        <v>160</v>
      </c>
      <c r="F15" s="145" t="str">
        <f>VLOOKUP(E15,VIP!$A$2:$O12926,2,0)</f>
        <v>DRBR160</v>
      </c>
      <c r="G15" s="119" t="str">
        <f>VLOOKUP(E15,'LISTADO ATM'!$A$2:$B$899,2,0)</f>
        <v xml:space="preserve">ATM Oficina Herrera </v>
      </c>
      <c r="H15" s="119" t="str">
        <f>VLOOKUP(E15,VIP!$A$2:$O17847,7,FALSE)</f>
        <v>Si</v>
      </c>
      <c r="I15" s="119" t="str">
        <f>VLOOKUP(E15,VIP!$A$2:$O9812,8,FALSE)</f>
        <v>Si</v>
      </c>
      <c r="J15" s="119" t="str">
        <f>VLOOKUP(E15,VIP!$A$2:$O9762,8,FALSE)</f>
        <v>Si</v>
      </c>
      <c r="K15" s="119" t="str">
        <f>VLOOKUP(E15,VIP!$A$2:$O13336,6,0)</f>
        <v>NO</v>
      </c>
      <c r="L15" s="143" t="s">
        <v>2221</v>
      </c>
      <c r="M15" s="155" t="s">
        <v>2634</v>
      </c>
      <c r="N15" s="117" t="s">
        <v>2465</v>
      </c>
      <c r="O15" s="145" t="s">
        <v>2467</v>
      </c>
      <c r="P15" s="137"/>
      <c r="Q15" s="157">
        <v>44316.770277777781</v>
      </c>
    </row>
    <row r="16" spans="1:18" s="99" customFormat="1" ht="18" x14ac:dyDescent="0.25">
      <c r="A16" s="119" t="str">
        <f>VLOOKUP(E16,'LISTADO ATM'!$A$2:$C$900,3,0)</f>
        <v>ESTE</v>
      </c>
      <c r="B16" s="132" t="s">
        <v>2604</v>
      </c>
      <c r="C16" s="118">
        <v>44315.492951388886</v>
      </c>
      <c r="D16" s="118" t="s">
        <v>2182</v>
      </c>
      <c r="E16" s="120">
        <v>222</v>
      </c>
      <c r="F16" s="145" t="str">
        <f>VLOOKUP(E16,VIP!$A$2:$O12942,2,0)</f>
        <v>DRBR222</v>
      </c>
      <c r="G16" s="119" t="str">
        <f>VLOOKUP(E16,'LISTADO ATM'!$A$2:$B$899,2,0)</f>
        <v xml:space="preserve">ATM UNP Dominicus (La Romana) </v>
      </c>
      <c r="H16" s="119" t="str">
        <f>VLOOKUP(E16,VIP!$A$2:$O17863,7,FALSE)</f>
        <v>Si</v>
      </c>
      <c r="I16" s="119" t="str">
        <f>VLOOKUP(E16,VIP!$A$2:$O9828,8,FALSE)</f>
        <v>Si</v>
      </c>
      <c r="J16" s="119" t="str">
        <f>VLOOKUP(E16,VIP!$A$2:$O9778,8,FALSE)</f>
        <v>Si</v>
      </c>
      <c r="K16" s="119" t="str">
        <f>VLOOKUP(E16,VIP!$A$2:$O13352,6,0)</f>
        <v>NO</v>
      </c>
      <c r="L16" s="143" t="s">
        <v>2221</v>
      </c>
      <c r="M16" s="155" t="s">
        <v>2634</v>
      </c>
      <c r="N16" s="117" t="s">
        <v>2465</v>
      </c>
      <c r="O16" s="145" t="s">
        <v>2467</v>
      </c>
      <c r="P16" s="137"/>
      <c r="Q16" s="157">
        <v>44316.59375</v>
      </c>
    </row>
    <row r="17" spans="1:17" s="99" customFormat="1" ht="18" x14ac:dyDescent="0.25">
      <c r="A17" s="119" t="str">
        <f>VLOOKUP(E17,'LISTADO ATM'!$A$2:$C$900,3,0)</f>
        <v>ESTE</v>
      </c>
      <c r="B17" s="132" t="s">
        <v>2705</v>
      </c>
      <c r="C17" s="118">
        <v>44316.490081018521</v>
      </c>
      <c r="D17" s="118" t="s">
        <v>2182</v>
      </c>
      <c r="E17" s="120">
        <v>399</v>
      </c>
      <c r="F17" s="145" t="str">
        <f>VLOOKUP(E17,VIP!$A$2:$O12980,2,0)</f>
        <v>DRBR399</v>
      </c>
      <c r="G17" s="119" t="str">
        <f>VLOOKUP(E17,'LISTADO ATM'!$A$2:$B$899,2,0)</f>
        <v xml:space="preserve">ATM Oficina La Romana II </v>
      </c>
      <c r="H17" s="119" t="str">
        <f>VLOOKUP(E17,VIP!$A$2:$O17901,7,FALSE)</f>
        <v>Si</v>
      </c>
      <c r="I17" s="119" t="str">
        <f>VLOOKUP(E17,VIP!$A$2:$O9866,8,FALSE)</f>
        <v>Si</v>
      </c>
      <c r="J17" s="119" t="str">
        <f>VLOOKUP(E17,VIP!$A$2:$O9816,8,FALSE)</f>
        <v>Si</v>
      </c>
      <c r="K17" s="119" t="str">
        <f>VLOOKUP(E17,VIP!$A$2:$O13390,6,0)</f>
        <v>NO</v>
      </c>
      <c r="L17" s="143" t="s">
        <v>2221</v>
      </c>
      <c r="M17" s="155" t="s">
        <v>2634</v>
      </c>
      <c r="N17" s="117" t="s">
        <v>2465</v>
      </c>
      <c r="O17" s="145" t="s">
        <v>2467</v>
      </c>
      <c r="P17" s="137"/>
      <c r="Q17" s="157">
        <v>44316.770277777781</v>
      </c>
    </row>
    <row r="18" spans="1:17" s="99" customFormat="1" ht="18" x14ac:dyDescent="0.25">
      <c r="A18" s="119" t="str">
        <f>VLOOKUP(E18,'LISTADO ATM'!$A$2:$C$900,3,0)</f>
        <v>NORTE</v>
      </c>
      <c r="B18" s="132" t="s">
        <v>2622</v>
      </c>
      <c r="C18" s="118">
        <v>44315.745740740742</v>
      </c>
      <c r="D18" s="118" t="s">
        <v>2183</v>
      </c>
      <c r="E18" s="120">
        <v>497</v>
      </c>
      <c r="F18" s="145" t="str">
        <f>VLOOKUP(E18,VIP!$A$2:$O12934,2,0)</f>
        <v>DRBR497</v>
      </c>
      <c r="G18" s="119" t="str">
        <f>VLOOKUP(E18,'LISTADO ATM'!$A$2:$B$899,2,0)</f>
        <v xml:space="preserve">ATM Oficina El Portal II (Santiago) </v>
      </c>
      <c r="H18" s="119" t="str">
        <f>VLOOKUP(E18,VIP!$A$2:$O17855,7,FALSE)</f>
        <v>Si</v>
      </c>
      <c r="I18" s="119" t="str">
        <f>VLOOKUP(E18,VIP!$A$2:$O9820,8,FALSE)</f>
        <v>Si</v>
      </c>
      <c r="J18" s="119" t="str">
        <f>VLOOKUP(E18,VIP!$A$2:$O9770,8,FALSE)</f>
        <v>Si</v>
      </c>
      <c r="K18" s="119" t="str">
        <f>VLOOKUP(E18,VIP!$A$2:$O13344,6,0)</f>
        <v>SI</v>
      </c>
      <c r="L18" s="143" t="s">
        <v>2221</v>
      </c>
      <c r="M18" s="155" t="s">
        <v>2634</v>
      </c>
      <c r="N18" s="117" t="s">
        <v>2465</v>
      </c>
      <c r="O18" s="145" t="s">
        <v>2494</v>
      </c>
      <c r="P18" s="137"/>
      <c r="Q18" s="157">
        <v>44316.301388888889</v>
      </c>
    </row>
    <row r="19" spans="1:17" s="99" customFormat="1" ht="18" x14ac:dyDescent="0.25">
      <c r="A19" s="119" t="str">
        <f>VLOOKUP(E19,'LISTADO ATM'!$A$2:$C$900,3,0)</f>
        <v>NORTE</v>
      </c>
      <c r="B19" s="132" t="s">
        <v>2621</v>
      </c>
      <c r="C19" s="118">
        <v>44315.76054398148</v>
      </c>
      <c r="D19" s="118" t="s">
        <v>2485</v>
      </c>
      <c r="E19" s="120">
        <v>965</v>
      </c>
      <c r="F19" s="145" t="str">
        <f>VLOOKUP(E19,VIP!$A$2:$O12932,2,0)</f>
        <v>DRBR965</v>
      </c>
      <c r="G19" s="119" t="str">
        <f>VLOOKUP(E19,'LISTADO ATM'!$A$2:$B$899,2,0)</f>
        <v xml:space="preserve">ATM S/M La Fuente FUN (Santiago) </v>
      </c>
      <c r="H19" s="119" t="str">
        <f>VLOOKUP(E19,VIP!$A$2:$O17853,7,FALSE)</f>
        <v>Si</v>
      </c>
      <c r="I19" s="119" t="str">
        <f>VLOOKUP(E19,VIP!$A$2:$O9818,8,FALSE)</f>
        <v>Si</v>
      </c>
      <c r="J19" s="119" t="str">
        <f>VLOOKUP(E19,VIP!$A$2:$O9768,8,FALSE)</f>
        <v>Si</v>
      </c>
      <c r="K19" s="119" t="str">
        <f>VLOOKUP(E19,VIP!$A$2:$O13342,6,0)</f>
        <v>NO</v>
      </c>
      <c r="L19" s="143" t="s">
        <v>2221</v>
      </c>
      <c r="M19" s="155" t="s">
        <v>2634</v>
      </c>
      <c r="N19" s="117" t="s">
        <v>2465</v>
      </c>
      <c r="O19" s="145" t="s">
        <v>2486</v>
      </c>
      <c r="P19" s="137"/>
      <c r="Q19" s="157">
        <v>44316.42083333333</v>
      </c>
    </row>
    <row r="20" spans="1:17" s="99" customFormat="1" ht="18" x14ac:dyDescent="0.25">
      <c r="A20" s="119" t="str">
        <f>VLOOKUP(E20,'[1]LISTADO ATM'!$A$2:$C$900,3,0)</f>
        <v>SUR</v>
      </c>
      <c r="B20" s="132" t="s">
        <v>2649</v>
      </c>
      <c r="C20" s="118">
        <v>44316.401932870373</v>
      </c>
      <c r="D20" s="118" t="s">
        <v>2182</v>
      </c>
      <c r="E20" s="120">
        <v>5</v>
      </c>
      <c r="F20" s="145" t="str">
        <f>VLOOKUP(E20,[1]VIP!$A$2:$O12934,2,0)</f>
        <v>DRBR005</v>
      </c>
      <c r="G20" s="119" t="str">
        <f>VLOOKUP(E20,'[1]LISTADO ATM'!$A$2:$B$899,2,0)</f>
        <v>ATM Oficina Autoservicio Villa Ofelia (San Juan)</v>
      </c>
      <c r="H20" s="119" t="str">
        <f>VLOOKUP(E20,[1]VIP!$A$2:$O17855,7,FALSE)</f>
        <v>Si</v>
      </c>
      <c r="I20" s="119" t="str">
        <f>VLOOKUP(E20,[1]VIP!$A$2:$O9820,8,FALSE)</f>
        <v>Si</v>
      </c>
      <c r="J20" s="119" t="str">
        <f>VLOOKUP(E20,[1]VIP!$A$2:$O9770,8,FALSE)</f>
        <v>Si</v>
      </c>
      <c r="K20" s="119" t="str">
        <f>VLOOKUP(E20,[1]VIP!$A$2:$O13344,6,0)</f>
        <v>NO</v>
      </c>
      <c r="L20" s="143" t="s">
        <v>2221</v>
      </c>
      <c r="M20" s="155" t="s">
        <v>2634</v>
      </c>
      <c r="N20" s="117" t="s">
        <v>2465</v>
      </c>
      <c r="O20" s="145" t="s">
        <v>2467</v>
      </c>
      <c r="P20" s="137"/>
      <c r="Q20" s="157">
        <v>44316.6</v>
      </c>
    </row>
    <row r="21" spans="1:17" s="99" customFormat="1" ht="18" x14ac:dyDescent="0.25">
      <c r="A21" s="119" t="str">
        <f>VLOOKUP(E21,'[1]LISTADO ATM'!$A$2:$C$900,3,0)</f>
        <v>SUR</v>
      </c>
      <c r="B21" s="132" t="s">
        <v>2653</v>
      </c>
      <c r="C21" s="118">
        <v>44316.386030092595</v>
      </c>
      <c r="D21" s="118" t="s">
        <v>2182</v>
      </c>
      <c r="E21" s="120">
        <v>50</v>
      </c>
      <c r="F21" s="145" t="str">
        <f>VLOOKUP(E21,[1]VIP!$A$2:$O12938,2,0)</f>
        <v>DRBR050</v>
      </c>
      <c r="G21" s="119" t="str">
        <f>VLOOKUP(E21,'[1]LISTADO ATM'!$A$2:$B$899,2,0)</f>
        <v xml:space="preserve">ATM Oficina Padre Las Casas (Azua) </v>
      </c>
      <c r="H21" s="119" t="str">
        <f>VLOOKUP(E21,[1]VIP!$A$2:$O17859,7,FALSE)</f>
        <v>Si</v>
      </c>
      <c r="I21" s="119" t="str">
        <f>VLOOKUP(E21,[1]VIP!$A$2:$O9824,8,FALSE)</f>
        <v>Si</v>
      </c>
      <c r="J21" s="119" t="str">
        <f>VLOOKUP(E21,[1]VIP!$A$2:$O9774,8,FALSE)</f>
        <v>Si</v>
      </c>
      <c r="K21" s="119" t="str">
        <f>VLOOKUP(E21,[1]VIP!$A$2:$O13348,6,0)</f>
        <v>NO</v>
      </c>
      <c r="L21" s="143" t="s">
        <v>2221</v>
      </c>
      <c r="M21" s="155" t="s">
        <v>2634</v>
      </c>
      <c r="N21" s="117" t="s">
        <v>2465</v>
      </c>
      <c r="O21" s="145" t="s">
        <v>2467</v>
      </c>
      <c r="P21" s="137"/>
      <c r="Q21" s="157">
        <v>44316.6</v>
      </c>
    </row>
    <row r="22" spans="1:17" s="99" customFormat="1" ht="18" x14ac:dyDescent="0.25">
      <c r="A22" s="119" t="str">
        <f>VLOOKUP(E22,'[1]LISTADO ATM'!$A$2:$C$900,3,0)</f>
        <v>NORTE</v>
      </c>
      <c r="B22" s="132" t="s">
        <v>2667</v>
      </c>
      <c r="C22" s="118">
        <v>44316.34957175926</v>
      </c>
      <c r="D22" s="118" t="s">
        <v>2183</v>
      </c>
      <c r="E22" s="120">
        <v>95</v>
      </c>
      <c r="F22" s="145" t="str">
        <f>VLOOKUP(E22,[1]VIP!$A$2:$O12952,2,0)</f>
        <v>DRBR095</v>
      </c>
      <c r="G22" s="119" t="str">
        <f>VLOOKUP(E22,'[1]LISTADO ATM'!$A$2:$B$899,2,0)</f>
        <v xml:space="preserve">ATM Oficina Tenares </v>
      </c>
      <c r="H22" s="119" t="str">
        <f>VLOOKUP(E22,[1]VIP!$A$2:$O17873,7,FALSE)</f>
        <v>Si</v>
      </c>
      <c r="I22" s="119" t="str">
        <f>VLOOKUP(E22,[1]VIP!$A$2:$O9838,8,FALSE)</f>
        <v>Si</v>
      </c>
      <c r="J22" s="119" t="str">
        <f>VLOOKUP(E22,[1]VIP!$A$2:$O9788,8,FALSE)</f>
        <v>Si</v>
      </c>
      <c r="K22" s="119" t="str">
        <f>VLOOKUP(E22,[1]VIP!$A$2:$O13362,6,0)</f>
        <v>SI</v>
      </c>
      <c r="L22" s="143" t="s">
        <v>2221</v>
      </c>
      <c r="M22" s="155" t="s">
        <v>2634</v>
      </c>
      <c r="N22" s="117" t="s">
        <v>2465</v>
      </c>
      <c r="O22" s="145" t="s">
        <v>2670</v>
      </c>
      <c r="P22" s="137"/>
      <c r="Q22" s="156">
        <v>44316.6</v>
      </c>
    </row>
    <row r="23" spans="1:17" s="99" customFormat="1" ht="18" x14ac:dyDescent="0.25">
      <c r="A23" s="119" t="str">
        <f>VLOOKUP(E23,'LISTADO ATM'!$A$2:$C$900,3,0)</f>
        <v>NORTE</v>
      </c>
      <c r="B23" s="132" t="s">
        <v>2704</v>
      </c>
      <c r="C23" s="118">
        <v>44316.491527777776</v>
      </c>
      <c r="D23" s="118" t="s">
        <v>2183</v>
      </c>
      <c r="E23" s="120">
        <v>97</v>
      </c>
      <c r="F23" s="145" t="str">
        <f>VLOOKUP(E23,VIP!$A$2:$O12979,2,0)</f>
        <v>DRBR097</v>
      </c>
      <c r="G23" s="119" t="str">
        <f>VLOOKUP(E23,'LISTADO ATM'!$A$2:$B$899,2,0)</f>
        <v xml:space="preserve">ATM Oficina Villa Riva </v>
      </c>
      <c r="H23" s="119" t="str">
        <f>VLOOKUP(E23,VIP!$A$2:$O17900,7,FALSE)</f>
        <v>Si</v>
      </c>
      <c r="I23" s="119" t="str">
        <f>VLOOKUP(E23,VIP!$A$2:$O9865,8,FALSE)</f>
        <v>Si</v>
      </c>
      <c r="J23" s="119" t="str">
        <f>VLOOKUP(E23,VIP!$A$2:$O9815,8,FALSE)</f>
        <v>Si</v>
      </c>
      <c r="K23" s="119" t="str">
        <f>VLOOKUP(E23,VIP!$A$2:$O13389,6,0)</f>
        <v>NO</v>
      </c>
      <c r="L23" s="143" t="s">
        <v>2221</v>
      </c>
      <c r="M23" s="155" t="s">
        <v>2634</v>
      </c>
      <c r="N23" s="117" t="s">
        <v>2465</v>
      </c>
      <c r="O23" s="145" t="s">
        <v>2494</v>
      </c>
      <c r="P23" s="137"/>
      <c r="Q23" s="156">
        <v>44316.770277777781</v>
      </c>
    </row>
    <row r="24" spans="1:17" s="99" customFormat="1" ht="18" x14ac:dyDescent="0.25">
      <c r="A24" s="119" t="str">
        <f>VLOOKUP(E24,'[1]LISTADO ATM'!$A$2:$C$900,3,0)</f>
        <v>SUR</v>
      </c>
      <c r="B24" s="132" t="s">
        <v>2666</v>
      </c>
      <c r="C24" s="118">
        <v>44316.350266203706</v>
      </c>
      <c r="D24" s="118" t="s">
        <v>2182</v>
      </c>
      <c r="E24" s="120">
        <v>134</v>
      </c>
      <c r="F24" s="145" t="str">
        <f>VLOOKUP(E24,[1]VIP!$A$2:$O12951,2,0)</f>
        <v>DRBR134</v>
      </c>
      <c r="G24" s="119" t="str">
        <f>VLOOKUP(E24,'[1]LISTADO ATM'!$A$2:$B$899,2,0)</f>
        <v xml:space="preserve">ATM Oficina San José de Ocoa </v>
      </c>
      <c r="H24" s="119" t="str">
        <f>VLOOKUP(E24,[1]VIP!$A$2:$O17872,7,FALSE)</f>
        <v>Si</v>
      </c>
      <c r="I24" s="119" t="str">
        <f>VLOOKUP(E24,[1]VIP!$A$2:$O9837,8,FALSE)</f>
        <v>Si</v>
      </c>
      <c r="J24" s="119" t="str">
        <f>VLOOKUP(E24,[1]VIP!$A$2:$O9787,8,FALSE)</f>
        <v>Si</v>
      </c>
      <c r="K24" s="119" t="str">
        <f>VLOOKUP(E24,[1]VIP!$A$2:$O13361,6,0)</f>
        <v>SI</v>
      </c>
      <c r="L24" s="143" t="s">
        <v>2221</v>
      </c>
      <c r="M24" s="155" t="s">
        <v>2634</v>
      </c>
      <c r="N24" s="117" t="s">
        <v>2465</v>
      </c>
      <c r="O24" s="145" t="s">
        <v>2467</v>
      </c>
      <c r="P24" s="137"/>
      <c r="Q24" s="157">
        <v>44316.6</v>
      </c>
    </row>
    <row r="25" spans="1:17" s="99" customFormat="1" ht="18" x14ac:dyDescent="0.25">
      <c r="A25" s="119" t="str">
        <f>VLOOKUP(E25,'LISTADO ATM'!$A$2:$C$900,3,0)</f>
        <v>DISTRITO NACIONAL</v>
      </c>
      <c r="B25" s="132" t="s">
        <v>2579</v>
      </c>
      <c r="C25" s="118">
        <v>44313.719884259262</v>
      </c>
      <c r="D25" s="118" t="s">
        <v>2182</v>
      </c>
      <c r="E25" s="120">
        <v>139</v>
      </c>
      <c r="F25" s="145" t="str">
        <f>VLOOKUP(E25,VIP!$A$2:$O12915,2,0)</f>
        <v>DRBR139</v>
      </c>
      <c r="G25" s="119" t="str">
        <f>VLOOKUP(E25,'LISTADO ATM'!$A$2:$B$899,2,0)</f>
        <v xml:space="preserve">ATM Oficina Plaza Lama Zona Oriental I </v>
      </c>
      <c r="H25" s="119" t="str">
        <f>VLOOKUP(E25,VIP!$A$2:$O17836,7,FALSE)</f>
        <v>Si</v>
      </c>
      <c r="I25" s="119" t="str">
        <f>VLOOKUP(E25,VIP!$A$2:$O9801,8,FALSE)</f>
        <v>Si</v>
      </c>
      <c r="J25" s="119" t="str">
        <f>VLOOKUP(E25,VIP!$A$2:$O9751,8,FALSE)</f>
        <v>Si</v>
      </c>
      <c r="K25" s="119" t="str">
        <f>VLOOKUP(E25,VIP!$A$2:$O13325,6,0)</f>
        <v>NO</v>
      </c>
      <c r="L25" s="143" t="s">
        <v>2221</v>
      </c>
      <c r="M25" s="155" t="s">
        <v>2634</v>
      </c>
      <c r="N25" s="117" t="s">
        <v>2465</v>
      </c>
      <c r="O25" s="145" t="s">
        <v>2467</v>
      </c>
      <c r="P25" s="137"/>
      <c r="Q25" s="157">
        <v>44316.770277777781</v>
      </c>
    </row>
    <row r="26" spans="1:17" s="99" customFormat="1" ht="18" x14ac:dyDescent="0.25">
      <c r="A26" s="119" t="str">
        <f>VLOOKUP(E26,'LISTADO ATM'!$A$2:$C$900,3,0)</f>
        <v>DISTRITO NACIONAL</v>
      </c>
      <c r="B26" s="132" t="s">
        <v>2603</v>
      </c>
      <c r="C26" s="118">
        <v>44315.496145833335</v>
      </c>
      <c r="D26" s="118" t="s">
        <v>2182</v>
      </c>
      <c r="E26" s="120">
        <v>146</v>
      </c>
      <c r="F26" s="145" t="str">
        <f>VLOOKUP(E26,VIP!$A$2:$O12941,2,0)</f>
        <v>DRBR146</v>
      </c>
      <c r="G26" s="119" t="str">
        <f>VLOOKUP(E26,'LISTADO ATM'!$A$2:$B$899,2,0)</f>
        <v xml:space="preserve">ATM Tribunal Superior Constitucional </v>
      </c>
      <c r="H26" s="119" t="str">
        <f>VLOOKUP(E26,VIP!$A$2:$O17862,7,FALSE)</f>
        <v>Si</v>
      </c>
      <c r="I26" s="119" t="str">
        <f>VLOOKUP(E26,VIP!$A$2:$O9827,8,FALSE)</f>
        <v>Si</v>
      </c>
      <c r="J26" s="119" t="str">
        <f>VLOOKUP(E26,VIP!$A$2:$O9777,8,FALSE)</f>
        <v>Si</v>
      </c>
      <c r="K26" s="119" t="str">
        <f>VLOOKUP(E26,VIP!$A$2:$O13351,6,0)</f>
        <v>NO</v>
      </c>
      <c r="L26" s="143" t="s">
        <v>2221</v>
      </c>
      <c r="M26" s="155" t="s">
        <v>2634</v>
      </c>
      <c r="N26" s="117" t="s">
        <v>2465</v>
      </c>
      <c r="O26" s="145" t="s">
        <v>2467</v>
      </c>
      <c r="P26" s="137"/>
      <c r="Q26" s="157">
        <v>44316.579861111109</v>
      </c>
    </row>
    <row r="27" spans="1:17" s="99" customFormat="1" ht="18" x14ac:dyDescent="0.25">
      <c r="A27" s="119" t="str">
        <f>VLOOKUP(E27,'LISTADO ATM'!$A$2:$C$900,3,0)</f>
        <v>ESTE</v>
      </c>
      <c r="B27" s="132" t="s">
        <v>2610</v>
      </c>
      <c r="C27" s="118">
        <v>44315.6484375</v>
      </c>
      <c r="D27" s="118" t="s">
        <v>2182</v>
      </c>
      <c r="E27" s="120">
        <v>293</v>
      </c>
      <c r="F27" s="147" t="str">
        <f>VLOOKUP(E27,VIP!$A$2:$O12923,2,0)</f>
        <v>DRBR293</v>
      </c>
      <c r="G27" s="119" t="str">
        <f>VLOOKUP(E27,'LISTADO ATM'!$A$2:$B$899,2,0)</f>
        <v xml:space="preserve">ATM S/M Nueva Visión (San Pedro) </v>
      </c>
      <c r="H27" s="119" t="str">
        <f>VLOOKUP(E27,VIP!$A$2:$O17844,7,FALSE)</f>
        <v>Si</v>
      </c>
      <c r="I27" s="119" t="str">
        <f>VLOOKUP(E27,VIP!$A$2:$O9809,8,FALSE)</f>
        <v>Si</v>
      </c>
      <c r="J27" s="119" t="str">
        <f>VLOOKUP(E27,VIP!$A$2:$O9759,8,FALSE)</f>
        <v>Si</v>
      </c>
      <c r="K27" s="119" t="str">
        <f>VLOOKUP(E27,VIP!$A$2:$O13333,6,0)</f>
        <v>NO</v>
      </c>
      <c r="L27" s="143" t="s">
        <v>2221</v>
      </c>
      <c r="M27" s="155" t="s">
        <v>2634</v>
      </c>
      <c r="N27" s="117" t="s">
        <v>2499</v>
      </c>
      <c r="O27" s="147" t="s">
        <v>2467</v>
      </c>
      <c r="P27" s="137"/>
      <c r="Q27" s="157">
        <v>44316.600694444445</v>
      </c>
    </row>
    <row r="28" spans="1:17" s="99" customFormat="1" ht="18" x14ac:dyDescent="0.25">
      <c r="A28" s="119" t="str">
        <f>VLOOKUP(E28,'[1]LISTADO ATM'!$A$2:$C$900,3,0)</f>
        <v>ESTE</v>
      </c>
      <c r="B28" s="132" t="s">
        <v>2654</v>
      </c>
      <c r="C28" s="118">
        <v>44316.384201388886</v>
      </c>
      <c r="D28" s="118" t="s">
        <v>2182</v>
      </c>
      <c r="E28" s="120">
        <v>345</v>
      </c>
      <c r="F28" s="147" t="str">
        <f>VLOOKUP(E28,[1]VIP!$A$2:$O12939,2,0)</f>
        <v>DRBR345</v>
      </c>
      <c r="G28" s="119" t="str">
        <f>VLOOKUP(E28,'[1]LISTADO ATM'!$A$2:$B$899,2,0)</f>
        <v>ATM Oficina Yamasá  II</v>
      </c>
      <c r="H28" s="119" t="str">
        <f>VLOOKUP(E28,[1]VIP!$A$2:$O17860,7,FALSE)</f>
        <v>N/A</v>
      </c>
      <c r="I28" s="119" t="str">
        <f>VLOOKUP(E28,[1]VIP!$A$2:$O9825,8,FALSE)</f>
        <v>N/A</v>
      </c>
      <c r="J28" s="119" t="str">
        <f>VLOOKUP(E28,[1]VIP!$A$2:$O9775,8,FALSE)</f>
        <v>N/A</v>
      </c>
      <c r="K28" s="119" t="str">
        <f>VLOOKUP(E28,[1]VIP!$A$2:$O13349,6,0)</f>
        <v>N/A</v>
      </c>
      <c r="L28" s="143" t="s">
        <v>2221</v>
      </c>
      <c r="M28" s="155" t="s">
        <v>2634</v>
      </c>
      <c r="N28" s="117" t="s">
        <v>2465</v>
      </c>
      <c r="O28" s="147" t="s">
        <v>2467</v>
      </c>
      <c r="P28" s="137"/>
      <c r="Q28" s="157">
        <v>44316.6</v>
      </c>
    </row>
    <row r="29" spans="1:17" s="99" customFormat="1" ht="18" x14ac:dyDescent="0.25">
      <c r="A29" s="119" t="str">
        <f>VLOOKUP(E29,'LISTADO ATM'!$A$2:$C$900,3,0)</f>
        <v>ESTE</v>
      </c>
      <c r="B29" s="132" t="s">
        <v>2607</v>
      </c>
      <c r="C29" s="118">
        <v>44315.617002314815</v>
      </c>
      <c r="D29" s="118" t="s">
        <v>2182</v>
      </c>
      <c r="E29" s="120">
        <v>353</v>
      </c>
      <c r="F29" s="147" t="str">
        <f>VLOOKUP(E29,VIP!$A$2:$O12921,2,0)</f>
        <v>DRBR353</v>
      </c>
      <c r="G29" s="119" t="str">
        <f>VLOOKUP(E29,'LISTADO ATM'!$A$2:$B$899,2,0)</f>
        <v xml:space="preserve">ATM Estación Boulevard Juan Dolio </v>
      </c>
      <c r="H29" s="119" t="str">
        <f>VLOOKUP(E29,VIP!$A$2:$O17842,7,FALSE)</f>
        <v>Si</v>
      </c>
      <c r="I29" s="119" t="str">
        <f>VLOOKUP(E29,VIP!$A$2:$O9807,8,FALSE)</f>
        <v>Si</v>
      </c>
      <c r="J29" s="119" t="str">
        <f>VLOOKUP(E29,VIP!$A$2:$O9757,8,FALSE)</f>
        <v>Si</v>
      </c>
      <c r="K29" s="119" t="str">
        <f>VLOOKUP(E29,VIP!$A$2:$O13331,6,0)</f>
        <v>NO</v>
      </c>
      <c r="L29" s="143" t="s">
        <v>2221</v>
      </c>
      <c r="M29" s="155" t="s">
        <v>2634</v>
      </c>
      <c r="N29" s="117" t="s">
        <v>2465</v>
      </c>
      <c r="O29" s="171" t="s">
        <v>2467</v>
      </c>
      <c r="P29" s="137"/>
      <c r="Q29" s="157">
        <v>44316.600694444445</v>
      </c>
    </row>
    <row r="30" spans="1:17" s="99" customFormat="1" ht="18" x14ac:dyDescent="0.25">
      <c r="A30" s="119" t="str">
        <f>VLOOKUP(E30,'LISTADO ATM'!$A$2:$C$900,3,0)</f>
        <v>ESTE</v>
      </c>
      <c r="B30" s="132" t="s">
        <v>2584</v>
      </c>
      <c r="C30" s="118">
        <v>44314.592152777775</v>
      </c>
      <c r="D30" s="118" t="s">
        <v>2182</v>
      </c>
      <c r="E30" s="120">
        <v>519</v>
      </c>
      <c r="F30" s="147" t="str">
        <f>VLOOKUP(E30,VIP!$A$2:$O12876,2,0)</f>
        <v>DRBR519</v>
      </c>
      <c r="G30" s="119" t="str">
        <f>VLOOKUP(E30,'LISTADO ATM'!$A$2:$B$899,2,0)</f>
        <v xml:space="preserve">ATM Plaza Estrella (Bávaro) </v>
      </c>
      <c r="H30" s="119" t="str">
        <f>VLOOKUP(E30,VIP!$A$2:$O17797,7,FALSE)</f>
        <v>Si</v>
      </c>
      <c r="I30" s="119" t="str">
        <f>VLOOKUP(E30,VIP!$A$2:$O9762,8,FALSE)</f>
        <v>Si</v>
      </c>
      <c r="J30" s="119" t="str">
        <f>VLOOKUP(E30,VIP!$A$2:$O9712,8,FALSE)</f>
        <v>Si</v>
      </c>
      <c r="K30" s="119" t="str">
        <f>VLOOKUP(E30,VIP!$A$2:$O13286,6,0)</f>
        <v>NO</v>
      </c>
      <c r="L30" s="143" t="s">
        <v>2221</v>
      </c>
      <c r="M30" s="155" t="s">
        <v>2634</v>
      </c>
      <c r="N30" s="117" t="s">
        <v>2465</v>
      </c>
      <c r="O30" s="147" t="s">
        <v>2467</v>
      </c>
      <c r="P30" s="137"/>
      <c r="Q30" s="157">
        <v>44316.592361111114</v>
      </c>
    </row>
    <row r="31" spans="1:17" s="99" customFormat="1" ht="18" x14ac:dyDescent="0.25">
      <c r="A31" s="119" t="str">
        <f>VLOOKUP(E31,'LISTADO ATM'!$A$2:$C$900,3,0)</f>
        <v>NORTE</v>
      </c>
      <c r="B31" s="132" t="s">
        <v>2618</v>
      </c>
      <c r="C31" s="118">
        <v>44315.803101851852</v>
      </c>
      <c r="D31" s="118" t="s">
        <v>2183</v>
      </c>
      <c r="E31" s="120">
        <v>595</v>
      </c>
      <c r="F31" s="147" t="str">
        <f>VLOOKUP(E31,VIP!$A$2:$O12928,2,0)</f>
        <v>DRBR595</v>
      </c>
      <c r="G31" s="119" t="str">
        <f>VLOOKUP(E31,'LISTADO ATM'!$A$2:$B$899,2,0)</f>
        <v xml:space="preserve">ATM S/M Central I (Santiago) </v>
      </c>
      <c r="H31" s="119" t="str">
        <f>VLOOKUP(E31,VIP!$A$2:$O17849,7,FALSE)</f>
        <v>Si</v>
      </c>
      <c r="I31" s="119" t="str">
        <f>VLOOKUP(E31,VIP!$A$2:$O9814,8,FALSE)</f>
        <v>Si</v>
      </c>
      <c r="J31" s="119" t="str">
        <f>VLOOKUP(E31,VIP!$A$2:$O9764,8,FALSE)</f>
        <v>Si</v>
      </c>
      <c r="K31" s="119" t="str">
        <f>VLOOKUP(E31,VIP!$A$2:$O13338,6,0)</f>
        <v>NO</v>
      </c>
      <c r="L31" s="143" t="s">
        <v>2221</v>
      </c>
      <c r="M31" s="155" t="s">
        <v>2634</v>
      </c>
      <c r="N31" s="117" t="s">
        <v>2465</v>
      </c>
      <c r="O31" s="147" t="s">
        <v>2494</v>
      </c>
      <c r="P31" s="137"/>
      <c r="Q31" s="157">
        <v>44316.6</v>
      </c>
    </row>
    <row r="32" spans="1:17" s="99" customFormat="1" ht="18" x14ac:dyDescent="0.25">
      <c r="A32" s="119" t="str">
        <f>VLOOKUP(E32,'LISTADO ATM'!$A$2:$C$900,3,0)</f>
        <v>SUR</v>
      </c>
      <c r="B32" s="132" t="s">
        <v>2581</v>
      </c>
      <c r="C32" s="118">
        <v>44313.587245370371</v>
      </c>
      <c r="D32" s="118" t="s">
        <v>2182</v>
      </c>
      <c r="E32" s="120">
        <v>616</v>
      </c>
      <c r="F32" s="147" t="str">
        <f>VLOOKUP(E32,VIP!$A$2:$O12936,2,0)</f>
        <v>DRBR187</v>
      </c>
      <c r="G32" s="119" t="str">
        <f>VLOOKUP(E32,'LISTADO ATM'!$A$2:$B$899,2,0)</f>
        <v xml:space="preserve">ATM 5ta. Brigada Barahona </v>
      </c>
      <c r="H32" s="119" t="str">
        <f>VLOOKUP(E32,VIP!$A$2:$O17857,7,FALSE)</f>
        <v>Si</v>
      </c>
      <c r="I32" s="119" t="str">
        <f>VLOOKUP(E32,VIP!$A$2:$O9822,8,FALSE)</f>
        <v>Si</v>
      </c>
      <c r="J32" s="119" t="str">
        <f>VLOOKUP(E32,VIP!$A$2:$O9772,8,FALSE)</f>
        <v>Si</v>
      </c>
      <c r="K32" s="119" t="str">
        <f>VLOOKUP(E32,VIP!$A$2:$O13346,6,0)</f>
        <v>NO</v>
      </c>
      <c r="L32" s="143" t="s">
        <v>2221</v>
      </c>
      <c r="M32" s="155" t="s">
        <v>2634</v>
      </c>
      <c r="N32" s="117" t="s">
        <v>2465</v>
      </c>
      <c r="O32" s="147" t="s">
        <v>2467</v>
      </c>
      <c r="P32" s="137"/>
      <c r="Q32" s="157">
        <v>44316.600694444445</v>
      </c>
    </row>
    <row r="33" spans="1:17" s="99" customFormat="1" ht="18" x14ac:dyDescent="0.25">
      <c r="A33" s="119" t="str">
        <f>VLOOKUP(E33,'LISTADO ATM'!$A$2:$C$900,3,0)</f>
        <v>SUR</v>
      </c>
      <c r="B33" s="132" t="s">
        <v>2582</v>
      </c>
      <c r="C33" s="118">
        <v>44314.327893518515</v>
      </c>
      <c r="D33" s="118" t="s">
        <v>2182</v>
      </c>
      <c r="E33" s="120">
        <v>733</v>
      </c>
      <c r="F33" s="147" t="str">
        <f>VLOOKUP(E33,VIP!$A$2:$O12852,2,0)</f>
        <v>DRBR484</v>
      </c>
      <c r="G33" s="119" t="str">
        <f>VLOOKUP(E33,'LISTADO ATM'!$A$2:$B$899,2,0)</f>
        <v xml:space="preserve">ATM Zona Franca Perdenales </v>
      </c>
      <c r="H33" s="119" t="str">
        <f>VLOOKUP(E33,VIP!$A$2:$O17773,7,FALSE)</f>
        <v>Si</v>
      </c>
      <c r="I33" s="119" t="str">
        <f>VLOOKUP(E33,VIP!$A$2:$O9738,8,FALSE)</f>
        <v>Si</v>
      </c>
      <c r="J33" s="119" t="str">
        <f>VLOOKUP(E33,VIP!$A$2:$O9688,8,FALSE)</f>
        <v>Si</v>
      </c>
      <c r="K33" s="119" t="str">
        <f>VLOOKUP(E33,VIP!$A$2:$O13262,6,0)</f>
        <v>NO</v>
      </c>
      <c r="L33" s="143" t="s">
        <v>2221</v>
      </c>
      <c r="M33" s="155" t="s">
        <v>2634</v>
      </c>
      <c r="N33" s="117" t="s">
        <v>2465</v>
      </c>
      <c r="O33" s="147" t="s">
        <v>2467</v>
      </c>
      <c r="P33" s="137"/>
      <c r="Q33" s="157">
        <v>44316.770277777781</v>
      </c>
    </row>
    <row r="34" spans="1:17" s="99" customFormat="1" ht="18" x14ac:dyDescent="0.25">
      <c r="A34" s="119" t="str">
        <f>VLOOKUP(E34,'[1]LISTADO ATM'!$A$2:$C$900,3,0)</f>
        <v>ESTE</v>
      </c>
      <c r="B34" s="132" t="s">
        <v>2661</v>
      </c>
      <c r="C34" s="118">
        <v>44316.360219907408</v>
      </c>
      <c r="D34" s="118" t="s">
        <v>2182</v>
      </c>
      <c r="E34" s="120">
        <v>772</v>
      </c>
      <c r="F34" s="147" t="str">
        <f>VLOOKUP(E34,[1]VIP!$A$2:$O12946,2,0)</f>
        <v>DRBR215</v>
      </c>
      <c r="G34" s="119" t="str">
        <f>VLOOKUP(E34,'[1]LISTADO ATM'!$A$2:$B$899,2,0)</f>
        <v xml:space="preserve">ATM UNP Yamasá </v>
      </c>
      <c r="H34" s="119" t="str">
        <f>VLOOKUP(E34,[1]VIP!$A$2:$O17867,7,FALSE)</f>
        <v>Si</v>
      </c>
      <c r="I34" s="119" t="str">
        <f>VLOOKUP(E34,[1]VIP!$A$2:$O9832,8,FALSE)</f>
        <v>Si</v>
      </c>
      <c r="J34" s="119" t="str">
        <f>VLOOKUP(E34,[1]VIP!$A$2:$O9782,8,FALSE)</f>
        <v>Si</v>
      </c>
      <c r="K34" s="119" t="str">
        <f>VLOOKUP(E34,[1]VIP!$A$2:$O13356,6,0)</f>
        <v>NO</v>
      </c>
      <c r="L34" s="143" t="s">
        <v>2221</v>
      </c>
      <c r="M34" s="155" t="s">
        <v>2634</v>
      </c>
      <c r="N34" s="117" t="s">
        <v>2465</v>
      </c>
      <c r="O34" s="147" t="s">
        <v>2467</v>
      </c>
      <c r="P34" s="137"/>
      <c r="Q34" s="157">
        <v>44316.601388888892</v>
      </c>
    </row>
    <row r="35" spans="1:17" s="99" customFormat="1" ht="18" x14ac:dyDescent="0.25">
      <c r="A35" s="119" t="str">
        <f>VLOOKUP(E35,'[1]LISTADO ATM'!$A$2:$C$900,3,0)</f>
        <v>NORTE</v>
      </c>
      <c r="B35" s="132" t="s">
        <v>2635</v>
      </c>
      <c r="C35" s="118">
        <v>44316.302395833336</v>
      </c>
      <c r="D35" s="118" t="s">
        <v>2183</v>
      </c>
      <c r="E35" s="120">
        <v>853</v>
      </c>
      <c r="F35" s="147" t="str">
        <f>VLOOKUP(E35,[1]VIP!$A$2:$O12942,2,0)</f>
        <v>DRBR853</v>
      </c>
      <c r="G35" s="119" t="str">
        <f>VLOOKUP(E35,'[1]LISTADO ATM'!$A$2:$B$899,2,0)</f>
        <v xml:space="preserve">ATM Inversiones JF Group (Shell Canabacoa) </v>
      </c>
      <c r="H35" s="119" t="str">
        <f>VLOOKUP(E35,[1]VIP!$A$2:$O17863,7,FALSE)</f>
        <v>Si</v>
      </c>
      <c r="I35" s="119" t="str">
        <f>VLOOKUP(E35,[1]VIP!$A$2:$O9828,8,FALSE)</f>
        <v>Si</v>
      </c>
      <c r="J35" s="119" t="str">
        <f>VLOOKUP(E35,[1]VIP!$A$2:$O9778,8,FALSE)</f>
        <v>Si</v>
      </c>
      <c r="K35" s="119" t="str">
        <f>VLOOKUP(E35,[1]VIP!$A$2:$O13352,6,0)</f>
        <v>NO</v>
      </c>
      <c r="L35" s="143" t="s">
        <v>2221</v>
      </c>
      <c r="M35" s="155" t="s">
        <v>2634</v>
      </c>
      <c r="N35" s="117" t="s">
        <v>2465</v>
      </c>
      <c r="O35" s="147" t="s">
        <v>2494</v>
      </c>
      <c r="P35" s="137"/>
      <c r="Q35" s="157">
        <v>44316.6</v>
      </c>
    </row>
    <row r="36" spans="1:17" s="99" customFormat="1" ht="18" x14ac:dyDescent="0.25">
      <c r="A36" s="119" t="str">
        <f>VLOOKUP(E36,'[1]LISTADO ATM'!$A$2:$C$900,3,0)</f>
        <v>ESTE</v>
      </c>
      <c r="B36" s="132" t="s">
        <v>2659</v>
      </c>
      <c r="C36" s="118">
        <v>44316.366724537038</v>
      </c>
      <c r="D36" s="118" t="s">
        <v>2182</v>
      </c>
      <c r="E36" s="120">
        <v>912</v>
      </c>
      <c r="F36" s="147" t="str">
        <f>VLOOKUP(E36,[1]VIP!$A$2:$O12944,2,0)</f>
        <v>DRBR973</v>
      </c>
      <c r="G36" s="119" t="str">
        <f>VLOOKUP(E36,'[1]LISTADO ATM'!$A$2:$B$899,2,0)</f>
        <v xml:space="preserve">ATM Oficina San Pedro II </v>
      </c>
      <c r="H36" s="119" t="str">
        <f>VLOOKUP(E36,[1]VIP!$A$2:$O17865,7,FALSE)</f>
        <v>Si</v>
      </c>
      <c r="I36" s="119" t="str">
        <f>VLOOKUP(E36,[1]VIP!$A$2:$O9830,8,FALSE)</f>
        <v>Si</v>
      </c>
      <c r="J36" s="119" t="str">
        <f>VLOOKUP(E36,[1]VIP!$A$2:$O9780,8,FALSE)</f>
        <v>Si</v>
      </c>
      <c r="K36" s="119" t="str">
        <f>VLOOKUP(E36,[1]VIP!$A$2:$O13354,6,0)</f>
        <v>SI</v>
      </c>
      <c r="L36" s="143" t="s">
        <v>2221</v>
      </c>
      <c r="M36" s="155" t="s">
        <v>2634</v>
      </c>
      <c r="N36" s="117" t="s">
        <v>2465</v>
      </c>
      <c r="O36" s="147" t="s">
        <v>2467</v>
      </c>
      <c r="P36" s="137"/>
      <c r="Q36" s="157">
        <v>44316.770277777781</v>
      </c>
    </row>
    <row r="37" spans="1:17" s="99" customFormat="1" ht="18" x14ac:dyDescent="0.25">
      <c r="A37" s="119" t="str">
        <f>VLOOKUP(E37,'LISTADO ATM'!$A$2:$C$900,3,0)</f>
        <v>DISTRITO NACIONAL</v>
      </c>
      <c r="B37" s="132" t="s">
        <v>2580</v>
      </c>
      <c r="C37" s="118">
        <v>44313.609571759262</v>
      </c>
      <c r="D37" s="118" t="s">
        <v>2182</v>
      </c>
      <c r="E37" s="120">
        <v>915</v>
      </c>
      <c r="F37" s="147" t="str">
        <f>VLOOKUP(E37,VIP!$A$2:$O12933,2,0)</f>
        <v>DRBR24F</v>
      </c>
      <c r="G37" s="119" t="str">
        <f>VLOOKUP(E37,'LISTADO ATM'!$A$2:$B$899,2,0)</f>
        <v xml:space="preserve">ATM Multicentro La Sirena Aut. Duarte </v>
      </c>
      <c r="H37" s="119" t="str">
        <f>VLOOKUP(E37,VIP!$A$2:$O17854,7,FALSE)</f>
        <v>Si</v>
      </c>
      <c r="I37" s="119" t="str">
        <f>VLOOKUP(E37,VIP!$A$2:$O9819,8,FALSE)</f>
        <v>Si</v>
      </c>
      <c r="J37" s="119" t="str">
        <f>VLOOKUP(E37,VIP!$A$2:$O9769,8,FALSE)</f>
        <v>Si</v>
      </c>
      <c r="K37" s="119" t="str">
        <f>VLOOKUP(E37,VIP!$A$2:$O13343,6,0)</f>
        <v>SI</v>
      </c>
      <c r="L37" s="143" t="s">
        <v>2221</v>
      </c>
      <c r="M37" s="155" t="s">
        <v>2634</v>
      </c>
      <c r="N37" s="117" t="s">
        <v>2465</v>
      </c>
      <c r="O37" s="147" t="s">
        <v>2467</v>
      </c>
      <c r="P37" s="137"/>
      <c r="Q37" s="157">
        <v>44316.601388888892</v>
      </c>
    </row>
    <row r="38" spans="1:17" s="99" customFormat="1" ht="18" x14ac:dyDescent="0.25">
      <c r="A38" s="119" t="str">
        <f>VLOOKUP(E38,'[1]LISTADO ATM'!$A$2:$C$900,3,0)</f>
        <v>DISTRITO NACIONAL</v>
      </c>
      <c r="B38" s="132" t="s">
        <v>2662</v>
      </c>
      <c r="C38" s="118">
        <v>44316.356585648151</v>
      </c>
      <c r="D38" s="118" t="s">
        <v>2182</v>
      </c>
      <c r="E38" s="120">
        <v>938</v>
      </c>
      <c r="F38" s="147" t="str">
        <f>VLOOKUP(E38,[1]VIP!$A$2:$O12947,2,0)</f>
        <v>DRBR938</v>
      </c>
      <c r="G38" s="119" t="str">
        <f>VLOOKUP(E38,'[1]LISTADO ATM'!$A$2:$B$899,2,0)</f>
        <v xml:space="preserve">ATM Autobanco Oficina Filadelfia Plaza </v>
      </c>
      <c r="H38" s="119" t="str">
        <f>VLOOKUP(E38,[1]VIP!$A$2:$O17868,7,FALSE)</f>
        <v>Si</v>
      </c>
      <c r="I38" s="119" t="str">
        <f>VLOOKUP(E38,[1]VIP!$A$2:$O9833,8,FALSE)</f>
        <v>Si</v>
      </c>
      <c r="J38" s="119" t="str">
        <f>VLOOKUP(E38,[1]VIP!$A$2:$O9783,8,FALSE)</f>
        <v>Si</v>
      </c>
      <c r="K38" s="119" t="str">
        <f>VLOOKUP(E38,[1]VIP!$A$2:$O13357,6,0)</f>
        <v>NO</v>
      </c>
      <c r="L38" s="143" t="s">
        <v>2221</v>
      </c>
      <c r="M38" s="155" t="s">
        <v>2634</v>
      </c>
      <c r="N38" s="117" t="s">
        <v>2465</v>
      </c>
      <c r="O38" s="147" t="s">
        <v>2467</v>
      </c>
      <c r="P38" s="137"/>
      <c r="Q38" s="157">
        <v>44316.600694444445</v>
      </c>
    </row>
    <row r="39" spans="1:17" s="99" customFormat="1" ht="18" x14ac:dyDescent="0.25">
      <c r="A39" s="119" t="str">
        <f>VLOOKUP(E39,'[1]LISTADO ATM'!$A$2:$C$900,3,0)</f>
        <v>DISTRITO NACIONAL</v>
      </c>
      <c r="B39" s="132" t="s">
        <v>2663</v>
      </c>
      <c r="C39" s="118">
        <v>44316.356215277781</v>
      </c>
      <c r="D39" s="118" t="s">
        <v>2182</v>
      </c>
      <c r="E39" s="120">
        <v>952</v>
      </c>
      <c r="F39" s="147" t="str">
        <f>VLOOKUP(E39,[1]VIP!$A$2:$O12948,2,0)</f>
        <v>DRBR16L</v>
      </c>
      <c r="G39" s="119" t="str">
        <f>VLOOKUP(E39,'[1]LISTADO ATM'!$A$2:$B$899,2,0)</f>
        <v xml:space="preserve">ATM Alvarez Rivas </v>
      </c>
      <c r="H39" s="119" t="str">
        <f>VLOOKUP(E39,[1]VIP!$A$2:$O17869,7,FALSE)</f>
        <v>Si</v>
      </c>
      <c r="I39" s="119" t="str">
        <f>VLOOKUP(E39,[1]VIP!$A$2:$O9834,8,FALSE)</f>
        <v>Si</v>
      </c>
      <c r="J39" s="119" t="str">
        <f>VLOOKUP(E39,[1]VIP!$A$2:$O9784,8,FALSE)</f>
        <v>Si</v>
      </c>
      <c r="K39" s="119" t="str">
        <f>VLOOKUP(E39,[1]VIP!$A$2:$O13358,6,0)</f>
        <v>NO</v>
      </c>
      <c r="L39" s="143" t="s">
        <v>2221</v>
      </c>
      <c r="M39" s="155" t="s">
        <v>2634</v>
      </c>
      <c r="N39" s="117" t="s">
        <v>2465</v>
      </c>
      <c r="O39" s="147" t="s">
        <v>2467</v>
      </c>
      <c r="P39" s="137"/>
      <c r="Q39" s="157">
        <v>44316.6</v>
      </c>
    </row>
    <row r="40" spans="1:17" s="99" customFormat="1" ht="18" x14ac:dyDescent="0.25">
      <c r="A40" s="119" t="str">
        <f>VLOOKUP(E40,'LISTADO ATM'!$A$2:$C$900,3,0)</f>
        <v>DISTRITO NACIONAL</v>
      </c>
      <c r="B40" s="132" t="s">
        <v>2595</v>
      </c>
      <c r="C40" s="118">
        <v>44315.596516203703</v>
      </c>
      <c r="D40" s="118" t="s">
        <v>2182</v>
      </c>
      <c r="E40" s="120">
        <v>983</v>
      </c>
      <c r="F40" s="147" t="str">
        <f>VLOOKUP(E40,VIP!$A$2:$O12921,2,0)</f>
        <v>DRBR983</v>
      </c>
      <c r="G40" s="119" t="str">
        <f>VLOOKUP(E40,'LISTADO ATM'!$A$2:$B$899,2,0)</f>
        <v xml:space="preserve">ATM Bravo República de Colombia </v>
      </c>
      <c r="H40" s="119" t="str">
        <f>VLOOKUP(E40,VIP!$A$2:$O17842,7,FALSE)</f>
        <v>Si</v>
      </c>
      <c r="I40" s="119" t="str">
        <f>VLOOKUP(E40,VIP!$A$2:$O9807,8,FALSE)</f>
        <v>No</v>
      </c>
      <c r="J40" s="119" t="str">
        <f>VLOOKUP(E40,VIP!$A$2:$O9757,8,FALSE)</f>
        <v>No</v>
      </c>
      <c r="K40" s="119" t="str">
        <f>VLOOKUP(E40,VIP!$A$2:$O13331,6,0)</f>
        <v>NO</v>
      </c>
      <c r="L40" s="143" t="s">
        <v>2221</v>
      </c>
      <c r="M40" s="155" t="s">
        <v>2634</v>
      </c>
      <c r="N40" s="117" t="s">
        <v>2465</v>
      </c>
      <c r="O40" s="147" t="s">
        <v>2467</v>
      </c>
      <c r="P40" s="137"/>
      <c r="Q40" s="157">
        <v>44316.600694444445</v>
      </c>
    </row>
    <row r="41" spans="1:17" s="99" customFormat="1" ht="18" x14ac:dyDescent="0.25">
      <c r="A41" s="119" t="str">
        <f>VLOOKUP(E41,'LISTADO ATM'!$A$2:$C$900,3,0)</f>
        <v>NORTE</v>
      </c>
      <c r="B41" s="132" t="s">
        <v>2631</v>
      </c>
      <c r="C41" s="118">
        <v>44315.847650462965</v>
      </c>
      <c r="D41" s="118" t="s">
        <v>2183</v>
      </c>
      <c r="E41" s="120">
        <v>775</v>
      </c>
      <c r="F41" s="147" t="str">
        <f>VLOOKUP(E41,VIP!$A$2:$O12930,2,0)</f>
        <v>DRBR450</v>
      </c>
      <c r="G41" s="119" t="str">
        <f>VLOOKUP(E41,'LISTADO ATM'!$A$2:$B$899,2,0)</f>
        <v xml:space="preserve">ATM S/M Lilo (Montecristi) </v>
      </c>
      <c r="H41" s="119" t="str">
        <f>VLOOKUP(E41,VIP!$A$2:$O17851,7,FALSE)</f>
        <v>Si</v>
      </c>
      <c r="I41" s="119" t="str">
        <f>VLOOKUP(E41,VIP!$A$2:$O9816,8,FALSE)</f>
        <v>Si</v>
      </c>
      <c r="J41" s="119" t="str">
        <f>VLOOKUP(E41,VIP!$A$2:$O9766,8,FALSE)</f>
        <v>Si</v>
      </c>
      <c r="K41" s="119" t="str">
        <f>VLOOKUP(E41,VIP!$A$2:$O13340,6,0)</f>
        <v>NO</v>
      </c>
      <c r="L41" s="143" t="s">
        <v>2247</v>
      </c>
      <c r="M41" s="155" t="s">
        <v>2634</v>
      </c>
      <c r="N41" s="117" t="s">
        <v>2465</v>
      </c>
      <c r="O41" s="147" t="s">
        <v>2494</v>
      </c>
      <c r="P41" s="137"/>
      <c r="Q41" s="157">
        <v>44316.614583333336</v>
      </c>
    </row>
    <row r="42" spans="1:17" s="99" customFormat="1" ht="18" x14ac:dyDescent="0.25">
      <c r="A42" s="119" t="str">
        <f>VLOOKUP(E42,'LISTADO ATM'!$A$2:$C$900,3,0)</f>
        <v>DISTRITO NACIONAL</v>
      </c>
      <c r="B42" s="132" t="s">
        <v>2629</v>
      </c>
      <c r="C42" s="118">
        <v>44315.87327546296</v>
      </c>
      <c r="D42" s="118" t="s">
        <v>2182</v>
      </c>
      <c r="E42" s="120">
        <v>883</v>
      </c>
      <c r="F42" s="147" t="str">
        <f>VLOOKUP(E42,VIP!$A$2:$O12927,2,0)</f>
        <v>DRBR883</v>
      </c>
      <c r="G42" s="119" t="str">
        <f>VLOOKUP(E42,'LISTADO ATM'!$A$2:$B$899,2,0)</f>
        <v xml:space="preserve">ATM Oficina Filadelfia Plaza </v>
      </c>
      <c r="H42" s="119" t="str">
        <f>VLOOKUP(E42,VIP!$A$2:$O17848,7,FALSE)</f>
        <v>Si</v>
      </c>
      <c r="I42" s="119" t="str">
        <f>VLOOKUP(E42,VIP!$A$2:$O9813,8,FALSE)</f>
        <v>Si</v>
      </c>
      <c r="J42" s="119" t="str">
        <f>VLOOKUP(E42,VIP!$A$2:$O9763,8,FALSE)</f>
        <v>Si</v>
      </c>
      <c r="K42" s="119" t="str">
        <f>VLOOKUP(E42,VIP!$A$2:$O13337,6,0)</f>
        <v>NO</v>
      </c>
      <c r="L42" s="143" t="s">
        <v>2247</v>
      </c>
      <c r="M42" s="155" t="s">
        <v>2634</v>
      </c>
      <c r="N42" s="117" t="s">
        <v>2465</v>
      </c>
      <c r="O42" s="147" t="s">
        <v>2467</v>
      </c>
      <c r="P42" s="137"/>
      <c r="Q42" s="157">
        <v>44316.310416666667</v>
      </c>
    </row>
    <row r="43" spans="1:17" s="99" customFormat="1" ht="18" x14ac:dyDescent="0.25">
      <c r="A43" s="119" t="str">
        <f>VLOOKUP(E43,'LISTADO ATM'!$A$2:$C$900,3,0)</f>
        <v>SUR</v>
      </c>
      <c r="B43" s="132">
        <v>3335870498</v>
      </c>
      <c r="C43" s="118">
        <v>44316.22152777778</v>
      </c>
      <c r="D43" s="118" t="s">
        <v>2182</v>
      </c>
      <c r="E43" s="120">
        <v>885</v>
      </c>
      <c r="F43" s="147" t="str">
        <f>VLOOKUP(E43,VIP!$A$2:$O12846,2,0)</f>
        <v>DRBR885</v>
      </c>
      <c r="G43" s="119" t="str">
        <f>VLOOKUP(E43,'LISTADO ATM'!$A$2:$B$899,2,0)</f>
        <v xml:space="preserve">ATM UNP Rancho Arriba </v>
      </c>
      <c r="H43" s="119" t="str">
        <f>VLOOKUP(E43,VIP!$A$2:$O17767,7,FALSE)</f>
        <v>Si</v>
      </c>
      <c r="I43" s="119" t="str">
        <f>VLOOKUP(E43,VIP!$A$2:$O9732,8,FALSE)</f>
        <v>Si</v>
      </c>
      <c r="J43" s="119" t="str">
        <f>VLOOKUP(E43,VIP!$A$2:$O9682,8,FALSE)</f>
        <v>Si</v>
      </c>
      <c r="K43" s="119" t="str">
        <f>VLOOKUP(E43,VIP!$A$2:$O13256,6,0)</f>
        <v>NO</v>
      </c>
      <c r="L43" s="143" t="s">
        <v>2247</v>
      </c>
      <c r="M43" s="155" t="s">
        <v>2634</v>
      </c>
      <c r="N43" s="117" t="s">
        <v>2465</v>
      </c>
      <c r="O43" s="147" t="s">
        <v>2467</v>
      </c>
      <c r="P43" s="137"/>
      <c r="Q43" s="157">
        <v>44316.304861111108</v>
      </c>
    </row>
    <row r="44" spans="1:17" s="99" customFormat="1" ht="18" x14ac:dyDescent="0.25">
      <c r="A44" s="119" t="str">
        <f>VLOOKUP(E44,'[1]LISTADO ATM'!$A$2:$C$900,3,0)</f>
        <v>ESTE</v>
      </c>
      <c r="B44" s="132" t="s">
        <v>2637</v>
      </c>
      <c r="C44" s="118">
        <v>44316.310972222222</v>
      </c>
      <c r="D44" s="118" t="s">
        <v>2461</v>
      </c>
      <c r="E44" s="120">
        <v>114</v>
      </c>
      <c r="F44" s="147" t="str">
        <f>VLOOKUP(E44,[1]VIP!$A$2:$O12940,2,0)</f>
        <v>DRBR114</v>
      </c>
      <c r="G44" s="119" t="str">
        <f>VLOOKUP(E44,'[1]LISTADO ATM'!$A$2:$B$899,2,0)</f>
        <v xml:space="preserve">ATM Oficina Hato Mayor </v>
      </c>
      <c r="H44" s="119" t="str">
        <f>VLOOKUP(E44,[1]VIP!$A$2:$O17861,7,FALSE)</f>
        <v>Si</v>
      </c>
      <c r="I44" s="119" t="str">
        <f>VLOOKUP(E44,[1]VIP!$A$2:$O9826,8,FALSE)</f>
        <v>Si</v>
      </c>
      <c r="J44" s="119" t="str">
        <f>VLOOKUP(E44,[1]VIP!$A$2:$O9776,8,FALSE)</f>
        <v>Si</v>
      </c>
      <c r="K44" s="119" t="str">
        <f>VLOOKUP(E44,[1]VIP!$A$2:$O13350,6,0)</f>
        <v>NO</v>
      </c>
      <c r="L44" s="143" t="s">
        <v>2606</v>
      </c>
      <c r="M44" s="155" t="s">
        <v>2634</v>
      </c>
      <c r="N44" s="117" t="s">
        <v>2465</v>
      </c>
      <c r="O44" s="147" t="s">
        <v>2466</v>
      </c>
      <c r="P44" s="137"/>
      <c r="Q44" s="157">
        <v>44316.625</v>
      </c>
    </row>
    <row r="45" spans="1:17" s="99" customFormat="1" ht="18" x14ac:dyDescent="0.25">
      <c r="A45" s="119" t="str">
        <f>VLOOKUP(E45,'LISTADO ATM'!$A$2:$C$900,3,0)</f>
        <v>DISTRITO NACIONAL</v>
      </c>
      <c r="B45" s="132" t="s">
        <v>2617</v>
      </c>
      <c r="C45" s="118">
        <v>44315.805509259262</v>
      </c>
      <c r="D45" s="118" t="s">
        <v>2461</v>
      </c>
      <c r="E45" s="120">
        <v>540</v>
      </c>
      <c r="F45" s="147" t="str">
        <f>VLOOKUP(E45,VIP!$A$2:$O12927,2,0)</f>
        <v>DRBR540</v>
      </c>
      <c r="G45" s="119" t="str">
        <f>VLOOKUP(E45,'LISTADO ATM'!$A$2:$B$899,2,0)</f>
        <v xml:space="preserve">ATM Autoservicio Sambil I </v>
      </c>
      <c r="H45" s="119" t="str">
        <f>VLOOKUP(E45,VIP!$A$2:$O17848,7,FALSE)</f>
        <v>Si</v>
      </c>
      <c r="I45" s="119" t="str">
        <f>VLOOKUP(E45,VIP!$A$2:$O9813,8,FALSE)</f>
        <v>Si</v>
      </c>
      <c r="J45" s="119" t="str">
        <f>VLOOKUP(E45,VIP!$A$2:$O9763,8,FALSE)</f>
        <v>Si</v>
      </c>
      <c r="K45" s="119" t="str">
        <f>VLOOKUP(E45,VIP!$A$2:$O13337,6,0)</f>
        <v>NO</v>
      </c>
      <c r="L45" s="143" t="s">
        <v>2606</v>
      </c>
      <c r="M45" s="155" t="s">
        <v>2634</v>
      </c>
      <c r="N45" s="117" t="s">
        <v>2465</v>
      </c>
      <c r="O45" s="147" t="s">
        <v>2466</v>
      </c>
      <c r="P45" s="137"/>
      <c r="Q45" s="157">
        <v>44316.625</v>
      </c>
    </row>
    <row r="46" spans="1:17" s="99" customFormat="1" ht="18" x14ac:dyDescent="0.25">
      <c r="A46" s="119" t="str">
        <f>VLOOKUP(E46,'LISTADO ATM'!$A$2:$C$900,3,0)</f>
        <v>SUR</v>
      </c>
      <c r="B46" s="132" t="s">
        <v>2599</v>
      </c>
      <c r="C46" s="118">
        <v>44315.580914351849</v>
      </c>
      <c r="D46" s="118" t="s">
        <v>2485</v>
      </c>
      <c r="E46" s="120">
        <v>101</v>
      </c>
      <c r="F46" s="147" t="str">
        <f>VLOOKUP(E46,VIP!$A$2:$O12927,2,0)</f>
        <v>DRBR101</v>
      </c>
      <c r="G46" s="119" t="str">
        <f>VLOOKUP(E46,'LISTADO ATM'!$A$2:$B$899,2,0)</f>
        <v xml:space="preserve">ATM Oficina San Juan de la Maguana I </v>
      </c>
      <c r="H46" s="119" t="str">
        <f>VLOOKUP(E46,VIP!$A$2:$O17848,7,FALSE)</f>
        <v>Si</v>
      </c>
      <c r="I46" s="119" t="str">
        <f>VLOOKUP(E46,VIP!$A$2:$O9813,8,FALSE)</f>
        <v>Si</v>
      </c>
      <c r="J46" s="119" t="str">
        <f>VLOOKUP(E46,VIP!$A$2:$O9763,8,FALSE)</f>
        <v>Si</v>
      </c>
      <c r="K46" s="119" t="str">
        <f>VLOOKUP(E46,VIP!$A$2:$O13337,6,0)</f>
        <v>SI</v>
      </c>
      <c r="L46" s="143" t="s">
        <v>2606</v>
      </c>
      <c r="M46" s="155" t="s">
        <v>2634</v>
      </c>
      <c r="N46" s="117" t="s">
        <v>2465</v>
      </c>
      <c r="O46" s="147" t="s">
        <v>2486</v>
      </c>
      <c r="P46" s="137"/>
      <c r="Q46" s="157">
        <v>44316.770277777781</v>
      </c>
    </row>
    <row r="47" spans="1:17" s="99" customFormat="1" ht="18" x14ac:dyDescent="0.25">
      <c r="A47" s="119" t="str">
        <f>VLOOKUP(E47,'[1]LISTADO ATM'!$A$2:$C$900,3,0)</f>
        <v>DISTRITO NACIONAL</v>
      </c>
      <c r="B47" s="132" t="s">
        <v>2636</v>
      </c>
      <c r="C47" s="118">
        <v>44316.309108796297</v>
      </c>
      <c r="D47" s="118" t="s">
        <v>2485</v>
      </c>
      <c r="E47" s="120">
        <v>545</v>
      </c>
      <c r="F47" s="147" t="str">
        <f>VLOOKUP(E47,[1]VIP!$A$2:$O12941,2,0)</f>
        <v>DRBR995</v>
      </c>
      <c r="G47" s="119" t="str">
        <f>VLOOKUP(E47,'[1]LISTADO ATM'!$A$2:$B$899,2,0)</f>
        <v xml:space="preserve">ATM Oficina Isabel La Católica II  </v>
      </c>
      <c r="H47" s="119" t="str">
        <f>VLOOKUP(E47,[1]VIP!$A$2:$O17862,7,FALSE)</f>
        <v>Si</v>
      </c>
      <c r="I47" s="119" t="str">
        <f>VLOOKUP(E47,[1]VIP!$A$2:$O9827,8,FALSE)</f>
        <v>Si</v>
      </c>
      <c r="J47" s="119" t="str">
        <f>VLOOKUP(E47,[1]VIP!$A$2:$O9777,8,FALSE)</f>
        <v>Si</v>
      </c>
      <c r="K47" s="119" t="str">
        <f>VLOOKUP(E47,[1]VIP!$A$2:$O13351,6,0)</f>
        <v>NO</v>
      </c>
      <c r="L47" s="143" t="s">
        <v>2606</v>
      </c>
      <c r="M47" s="155" t="s">
        <v>2634</v>
      </c>
      <c r="N47" s="117" t="s">
        <v>2465</v>
      </c>
      <c r="O47" s="147" t="s">
        <v>2486</v>
      </c>
      <c r="P47" s="137"/>
      <c r="Q47" s="157">
        <v>44316.625</v>
      </c>
    </row>
    <row r="48" spans="1:17" s="99" customFormat="1" ht="18" x14ac:dyDescent="0.25">
      <c r="A48" s="119" t="str">
        <f>VLOOKUP(E48,'LISTADO ATM'!$A$2:$C$900,3,0)</f>
        <v>NORTE</v>
      </c>
      <c r="B48" s="132" t="s">
        <v>2693</v>
      </c>
      <c r="C48" s="118">
        <v>44316.563275462962</v>
      </c>
      <c r="D48" s="118" t="s">
        <v>2485</v>
      </c>
      <c r="E48" s="120">
        <v>944</v>
      </c>
      <c r="F48" s="147" t="str">
        <f>VLOOKUP(E48,VIP!$A$2:$O12968,2,0)</f>
        <v>DRBR944</v>
      </c>
      <c r="G48" s="119" t="str">
        <f>VLOOKUP(E48,'LISTADO ATM'!$A$2:$B$899,2,0)</f>
        <v xml:space="preserve">ATM UNP Mao </v>
      </c>
      <c r="H48" s="119" t="str">
        <f>VLOOKUP(E48,VIP!$A$2:$O17889,7,FALSE)</f>
        <v>Si</v>
      </c>
      <c r="I48" s="119" t="str">
        <f>VLOOKUP(E48,VIP!$A$2:$O9854,8,FALSE)</f>
        <v>Si</v>
      </c>
      <c r="J48" s="119" t="str">
        <f>VLOOKUP(E48,VIP!$A$2:$O9804,8,FALSE)</f>
        <v>Si</v>
      </c>
      <c r="K48" s="119" t="str">
        <f>VLOOKUP(E48,VIP!$A$2:$O13378,6,0)</f>
        <v>NO</v>
      </c>
      <c r="L48" s="143" t="s">
        <v>2606</v>
      </c>
      <c r="M48" s="155" t="s">
        <v>2634</v>
      </c>
      <c r="N48" s="117" t="s">
        <v>2465</v>
      </c>
      <c r="O48" s="147" t="s">
        <v>2486</v>
      </c>
      <c r="P48" s="137"/>
      <c r="Q48" s="157">
        <v>44316.770277777781</v>
      </c>
    </row>
    <row r="49" spans="1:17" s="99" customFormat="1" ht="18" x14ac:dyDescent="0.25">
      <c r="A49" s="119" t="str">
        <f>VLOOKUP(E49,'LISTADO ATM'!$A$2:$C$900,3,0)</f>
        <v>ESTE</v>
      </c>
      <c r="B49" s="132" t="s">
        <v>2702</v>
      </c>
      <c r="C49" s="118">
        <v>44316.497986111113</v>
      </c>
      <c r="D49" s="118" t="s">
        <v>2485</v>
      </c>
      <c r="E49" s="120">
        <v>399</v>
      </c>
      <c r="F49" s="147" t="str">
        <f>VLOOKUP(E49,VIP!$A$2:$O12977,2,0)</f>
        <v>DRBR399</v>
      </c>
      <c r="G49" s="119" t="str">
        <f>VLOOKUP(E49,'LISTADO ATM'!$A$2:$B$899,2,0)</f>
        <v xml:space="preserve">ATM Oficina La Romana II </v>
      </c>
      <c r="H49" s="119" t="str">
        <f>VLOOKUP(E49,VIP!$A$2:$O17898,7,FALSE)</f>
        <v>Si</v>
      </c>
      <c r="I49" s="119" t="str">
        <f>VLOOKUP(E49,VIP!$A$2:$O9863,8,FALSE)</f>
        <v>Si</v>
      </c>
      <c r="J49" s="119" t="str">
        <f>VLOOKUP(E49,VIP!$A$2:$O9813,8,FALSE)</f>
        <v>Si</v>
      </c>
      <c r="K49" s="119" t="str">
        <f>VLOOKUP(E49,VIP!$A$2:$O13387,6,0)</f>
        <v>NO</v>
      </c>
      <c r="L49" s="143" t="s">
        <v>2516</v>
      </c>
      <c r="M49" s="155" t="s">
        <v>2634</v>
      </c>
      <c r="N49" s="117" t="s">
        <v>2465</v>
      </c>
      <c r="O49" s="147" t="s">
        <v>2486</v>
      </c>
      <c r="P49" s="137"/>
      <c r="Q49" s="157">
        <v>44316.770277777781</v>
      </c>
    </row>
    <row r="50" spans="1:17" s="99" customFormat="1" ht="18" x14ac:dyDescent="0.25">
      <c r="A50" s="119" t="str">
        <f>VLOOKUP(E50,'LISTADO ATM'!$A$2:$C$900,3,0)</f>
        <v>ESTE</v>
      </c>
      <c r="B50" s="132" t="s">
        <v>2591</v>
      </c>
      <c r="C50" s="118">
        <v>44315.175381944442</v>
      </c>
      <c r="D50" s="118" t="s">
        <v>2485</v>
      </c>
      <c r="E50" s="120">
        <v>159</v>
      </c>
      <c r="F50" s="148" t="str">
        <f>VLOOKUP(E50,VIP!$A$2:$O12932,2,0)</f>
        <v>DRBR159</v>
      </c>
      <c r="G50" s="119" t="str">
        <f>VLOOKUP(E50,'LISTADO ATM'!$A$2:$B$899,2,0)</f>
        <v xml:space="preserve">ATM Hotel Dreams Bayahibe I </v>
      </c>
      <c r="H50" s="119" t="str">
        <f>VLOOKUP(E50,VIP!$A$2:$O17853,7,FALSE)</f>
        <v>Si</v>
      </c>
      <c r="I50" s="119" t="str">
        <f>VLOOKUP(E50,VIP!$A$2:$O9818,8,FALSE)</f>
        <v>Si</v>
      </c>
      <c r="J50" s="119" t="str">
        <f>VLOOKUP(E50,VIP!$A$2:$O9768,8,FALSE)</f>
        <v>Si</v>
      </c>
      <c r="K50" s="119" t="str">
        <f>VLOOKUP(E50,VIP!$A$2:$O13342,6,0)</f>
        <v>NO</v>
      </c>
      <c r="L50" s="143" t="s">
        <v>2516</v>
      </c>
      <c r="M50" s="155" t="s">
        <v>2634</v>
      </c>
      <c r="N50" s="117" t="s">
        <v>2465</v>
      </c>
      <c r="O50" s="149" t="s">
        <v>2486</v>
      </c>
      <c r="P50" s="137"/>
      <c r="Q50" s="157">
        <v>44316.625</v>
      </c>
    </row>
    <row r="51" spans="1:17" ht="18" x14ac:dyDescent="0.25">
      <c r="A51" s="119" t="str">
        <f>VLOOKUP(E51,'[1]LISTADO ATM'!$A$2:$C$900,3,0)</f>
        <v>NORTE</v>
      </c>
      <c r="B51" s="132" t="s">
        <v>2643</v>
      </c>
      <c r="C51" s="118">
        <v>44316.325983796298</v>
      </c>
      <c r="D51" s="118" t="s">
        <v>2485</v>
      </c>
      <c r="E51" s="120">
        <v>282</v>
      </c>
      <c r="F51" s="149" t="str">
        <f>VLOOKUP(E51,[1]VIP!$A$2:$O12934,2,0)</f>
        <v>DRBR282</v>
      </c>
      <c r="G51" s="119" t="str">
        <f>VLOOKUP(E51,'[1]LISTADO ATM'!$A$2:$B$899,2,0)</f>
        <v xml:space="preserve">ATM Autobanco Nibaje </v>
      </c>
      <c r="H51" s="119" t="str">
        <f>VLOOKUP(E51,[1]VIP!$A$2:$O17855,7,FALSE)</f>
        <v>Si</v>
      </c>
      <c r="I51" s="119" t="str">
        <f>VLOOKUP(E51,[1]VIP!$A$2:$O9820,8,FALSE)</f>
        <v>Si</v>
      </c>
      <c r="J51" s="119" t="str">
        <f>VLOOKUP(E51,[1]VIP!$A$2:$O9770,8,FALSE)</f>
        <v>Si</v>
      </c>
      <c r="K51" s="119" t="str">
        <f>VLOOKUP(E51,[1]VIP!$A$2:$O13344,6,0)</f>
        <v>NO</v>
      </c>
      <c r="L51" s="143" t="s">
        <v>2516</v>
      </c>
      <c r="M51" s="155" t="s">
        <v>2634</v>
      </c>
      <c r="N51" s="117" t="s">
        <v>2465</v>
      </c>
      <c r="O51" s="149" t="s">
        <v>2486</v>
      </c>
      <c r="P51" s="137"/>
      <c r="Q51" s="157">
        <v>44316.770277777781</v>
      </c>
    </row>
    <row r="52" spans="1:17" ht="18" x14ac:dyDescent="0.25">
      <c r="A52" s="119" t="str">
        <f>VLOOKUP(E52,'[1]LISTADO ATM'!$A$2:$C$900,3,0)</f>
        <v>DISTRITO NACIONAL</v>
      </c>
      <c r="B52" s="132" t="s">
        <v>2645</v>
      </c>
      <c r="C52" s="118">
        <v>44316.329363425924</v>
      </c>
      <c r="D52" s="118" t="s">
        <v>2461</v>
      </c>
      <c r="E52" s="120">
        <v>989</v>
      </c>
      <c r="F52" s="149" t="str">
        <f>VLOOKUP(E52,[1]VIP!$A$2:$O12932,2,0)</f>
        <v>DRBR989</v>
      </c>
      <c r="G52" s="119" t="str">
        <f>VLOOKUP(E52,'[1]LISTADO ATM'!$A$2:$B$899,2,0)</f>
        <v xml:space="preserve">ATM Ministerio de Deportes </v>
      </c>
      <c r="H52" s="119" t="str">
        <f>VLOOKUP(E52,[1]VIP!$A$2:$O17853,7,FALSE)</f>
        <v>Si</v>
      </c>
      <c r="I52" s="119" t="str">
        <f>VLOOKUP(E52,[1]VIP!$A$2:$O9818,8,FALSE)</f>
        <v>Si</v>
      </c>
      <c r="J52" s="119" t="str">
        <f>VLOOKUP(E52,[1]VIP!$A$2:$O9768,8,FALSE)</f>
        <v>Si</v>
      </c>
      <c r="K52" s="119" t="str">
        <f>VLOOKUP(E52,[1]VIP!$A$2:$O13342,6,0)</f>
        <v>NO</v>
      </c>
      <c r="L52" s="143" t="s">
        <v>2516</v>
      </c>
      <c r="M52" s="155" t="s">
        <v>2634</v>
      </c>
      <c r="N52" s="117" t="s">
        <v>2465</v>
      </c>
      <c r="O52" s="149" t="s">
        <v>2466</v>
      </c>
      <c r="P52" s="137"/>
      <c r="Q52" s="157">
        <v>44316.625</v>
      </c>
    </row>
    <row r="53" spans="1:17" ht="18" x14ac:dyDescent="0.25">
      <c r="A53" s="119" t="str">
        <f>VLOOKUP(E53,'LISTADO ATM'!$A$2:$C$900,3,0)</f>
        <v>SUR</v>
      </c>
      <c r="B53" s="132" t="s">
        <v>2700</v>
      </c>
      <c r="C53" s="118">
        <v>44316.501388888886</v>
      </c>
      <c r="D53" s="118" t="s">
        <v>2485</v>
      </c>
      <c r="E53" s="120">
        <v>103</v>
      </c>
      <c r="F53" s="149" t="str">
        <f>VLOOKUP(E53,VIP!$A$2:$O12975,2,0)</f>
        <v>DRBR103</v>
      </c>
      <c r="G53" s="119" t="str">
        <f>VLOOKUP(E53,'LISTADO ATM'!$A$2:$B$899,2,0)</f>
        <v xml:space="preserve">ATM Oficina Las Matas de Farfán </v>
      </c>
      <c r="H53" s="119" t="str">
        <f>VLOOKUP(E53,VIP!$A$2:$O17896,7,FALSE)</f>
        <v>Si</v>
      </c>
      <c r="I53" s="119" t="str">
        <f>VLOOKUP(E53,VIP!$A$2:$O9861,8,FALSE)</f>
        <v>Si</v>
      </c>
      <c r="J53" s="119" t="str">
        <f>VLOOKUP(E53,VIP!$A$2:$O9811,8,FALSE)</f>
        <v>Si</v>
      </c>
      <c r="K53" s="119" t="str">
        <f>VLOOKUP(E53,VIP!$A$2:$O13385,6,0)</f>
        <v>NO</v>
      </c>
      <c r="L53" s="143" t="s">
        <v>2452</v>
      </c>
      <c r="M53" s="155" t="s">
        <v>2634</v>
      </c>
      <c r="N53" s="117" t="s">
        <v>2465</v>
      </c>
      <c r="O53" s="149" t="s">
        <v>2486</v>
      </c>
      <c r="P53" s="137"/>
      <c r="Q53" s="157">
        <v>44316.625</v>
      </c>
    </row>
    <row r="54" spans="1:17" ht="18" x14ac:dyDescent="0.25">
      <c r="A54" s="119" t="str">
        <f>VLOOKUP(E54,'LISTADO ATM'!$A$2:$C$900,3,0)</f>
        <v>DISTRITO NACIONAL</v>
      </c>
      <c r="B54" s="132" t="s">
        <v>2593</v>
      </c>
      <c r="C54" s="118">
        <v>44315.385625000003</v>
      </c>
      <c r="D54" s="118" t="s">
        <v>2461</v>
      </c>
      <c r="E54" s="120">
        <v>147</v>
      </c>
      <c r="F54" s="149" t="str">
        <f>VLOOKUP(E54,VIP!$A$2:$O12928,2,0)</f>
        <v>DRBR147</v>
      </c>
      <c r="G54" s="119" t="str">
        <f>VLOOKUP(E54,'LISTADO ATM'!$A$2:$B$899,2,0)</f>
        <v xml:space="preserve">ATM Kiosco Megacentro I </v>
      </c>
      <c r="H54" s="119" t="str">
        <f>VLOOKUP(E54,VIP!$A$2:$O17849,7,FALSE)</f>
        <v>Si</v>
      </c>
      <c r="I54" s="119" t="str">
        <f>VLOOKUP(E54,VIP!$A$2:$O9814,8,FALSE)</f>
        <v>Si</v>
      </c>
      <c r="J54" s="119" t="str">
        <f>VLOOKUP(E54,VIP!$A$2:$O9764,8,FALSE)</f>
        <v>Si</v>
      </c>
      <c r="K54" s="119" t="str">
        <f>VLOOKUP(E54,VIP!$A$2:$O13338,6,0)</f>
        <v>NO</v>
      </c>
      <c r="L54" s="143" t="s">
        <v>2452</v>
      </c>
      <c r="M54" s="155" t="s">
        <v>2634</v>
      </c>
      <c r="N54" s="117" t="s">
        <v>2465</v>
      </c>
      <c r="O54" s="171" t="s">
        <v>2466</v>
      </c>
      <c r="P54" s="137"/>
      <c r="Q54" s="157">
        <v>44316.625</v>
      </c>
    </row>
    <row r="55" spans="1:17" ht="18" x14ac:dyDescent="0.25">
      <c r="A55" s="119" t="str">
        <f>VLOOKUP(E55,'[1]LISTADO ATM'!$A$2:$C$900,3,0)</f>
        <v>DISTRITO NACIONAL</v>
      </c>
      <c r="B55" s="132" t="s">
        <v>2641</v>
      </c>
      <c r="C55" s="118">
        <v>44316.320856481485</v>
      </c>
      <c r="D55" s="118" t="s">
        <v>2485</v>
      </c>
      <c r="E55" s="120">
        <v>194</v>
      </c>
      <c r="F55" s="149" t="str">
        <f>VLOOKUP(E55,[1]VIP!$A$2:$O12936,2,0)</f>
        <v>DRBR194</v>
      </c>
      <c r="G55" s="119" t="str">
        <f>VLOOKUP(E55,'[1]LISTADO ATM'!$A$2:$B$899,2,0)</f>
        <v xml:space="preserve">ATM UNP Pantoja </v>
      </c>
      <c r="H55" s="119" t="str">
        <f>VLOOKUP(E55,[1]VIP!$A$2:$O17857,7,FALSE)</f>
        <v>Si</v>
      </c>
      <c r="I55" s="119" t="str">
        <f>VLOOKUP(E55,[1]VIP!$A$2:$O9822,8,FALSE)</f>
        <v>No</v>
      </c>
      <c r="J55" s="119" t="str">
        <f>VLOOKUP(E55,[1]VIP!$A$2:$O9772,8,FALSE)</f>
        <v>No</v>
      </c>
      <c r="K55" s="119" t="str">
        <f>VLOOKUP(E55,[1]VIP!$A$2:$O13346,6,0)</f>
        <v>NO</v>
      </c>
      <c r="L55" s="143" t="s">
        <v>2452</v>
      </c>
      <c r="M55" s="155" t="s">
        <v>2634</v>
      </c>
      <c r="N55" s="117" t="s">
        <v>2465</v>
      </c>
      <c r="O55" s="149" t="s">
        <v>2486</v>
      </c>
      <c r="P55" s="137"/>
      <c r="Q55" s="157">
        <v>44316.770277777781</v>
      </c>
    </row>
    <row r="56" spans="1:17" ht="18" x14ac:dyDescent="0.25">
      <c r="A56" s="119" t="str">
        <f>VLOOKUP(E56,'[1]LISTADO ATM'!$A$2:$C$900,3,0)</f>
        <v>DISTRITO NACIONAL</v>
      </c>
      <c r="B56" s="132" t="s">
        <v>2650</v>
      </c>
      <c r="C56" s="118">
        <v>44316.398263888892</v>
      </c>
      <c r="D56" s="118" t="s">
        <v>2461</v>
      </c>
      <c r="E56" s="120">
        <v>244</v>
      </c>
      <c r="F56" s="149" t="str">
        <f>VLOOKUP(E56,[1]VIP!$A$2:$O12935,2,0)</f>
        <v>DRBR244</v>
      </c>
      <c r="G56" s="119" t="str">
        <f>VLOOKUP(E56,'[1]LISTADO ATM'!$A$2:$B$899,2,0)</f>
        <v xml:space="preserve">ATM Ministerio de Hacienda (antiguo Finanzas) </v>
      </c>
      <c r="H56" s="119" t="str">
        <f>VLOOKUP(E56,[1]VIP!$A$2:$O17856,7,FALSE)</f>
        <v>Si</v>
      </c>
      <c r="I56" s="119" t="str">
        <f>VLOOKUP(E56,[1]VIP!$A$2:$O9821,8,FALSE)</f>
        <v>Si</v>
      </c>
      <c r="J56" s="119" t="str">
        <f>VLOOKUP(E56,[1]VIP!$A$2:$O9771,8,FALSE)</f>
        <v>Si</v>
      </c>
      <c r="K56" s="119" t="str">
        <f>VLOOKUP(E56,[1]VIP!$A$2:$O13345,6,0)</f>
        <v>NO</v>
      </c>
      <c r="L56" s="143" t="s">
        <v>2452</v>
      </c>
      <c r="M56" s="165" t="s">
        <v>2634</v>
      </c>
      <c r="N56" s="117" t="s">
        <v>2465</v>
      </c>
      <c r="O56" s="149" t="s">
        <v>2466</v>
      </c>
      <c r="P56" s="137"/>
      <c r="Q56" s="157">
        <v>44316.625</v>
      </c>
    </row>
    <row r="57" spans="1:17" s="99" customFormat="1" ht="18" x14ac:dyDescent="0.25">
      <c r="A57" s="119" t="str">
        <f>VLOOKUP(E57,'[1]LISTADO ATM'!$A$2:$C$900,3,0)</f>
        <v>NORTE</v>
      </c>
      <c r="B57" s="132" t="s">
        <v>2651</v>
      </c>
      <c r="C57" s="118">
        <v>44316.396793981483</v>
      </c>
      <c r="D57" s="118" t="s">
        <v>2485</v>
      </c>
      <c r="E57" s="120">
        <v>262</v>
      </c>
      <c r="F57" s="150" t="str">
        <f>VLOOKUP(E57,[1]VIP!$A$2:$O12936,2,0)</f>
        <v>DRBR262</v>
      </c>
      <c r="G57" s="119" t="str">
        <f>VLOOKUP(E57,'[1]LISTADO ATM'!$A$2:$B$899,2,0)</f>
        <v xml:space="preserve">ATM Oficina Obras Públicas (Santiago) </v>
      </c>
      <c r="H57" s="119" t="str">
        <f>VLOOKUP(E57,[1]VIP!$A$2:$O17857,7,FALSE)</f>
        <v>Si</v>
      </c>
      <c r="I57" s="119" t="str">
        <f>VLOOKUP(E57,[1]VIP!$A$2:$O9822,8,FALSE)</f>
        <v>Si</v>
      </c>
      <c r="J57" s="119" t="str">
        <f>VLOOKUP(E57,[1]VIP!$A$2:$O9772,8,FALSE)</f>
        <v>Si</v>
      </c>
      <c r="K57" s="119" t="str">
        <f>VLOOKUP(E57,[1]VIP!$A$2:$O13346,6,0)</f>
        <v>SI</v>
      </c>
      <c r="L57" s="143" t="s">
        <v>2452</v>
      </c>
      <c r="M57" s="165" t="s">
        <v>2634</v>
      </c>
      <c r="N57" s="117" t="s">
        <v>2465</v>
      </c>
      <c r="O57" s="150" t="s">
        <v>2486</v>
      </c>
      <c r="P57" s="137"/>
      <c r="Q57" s="157">
        <v>44316.625</v>
      </c>
    </row>
    <row r="58" spans="1:17" s="99" customFormat="1" ht="18" x14ac:dyDescent="0.25">
      <c r="A58" s="119" t="str">
        <f>VLOOKUP(E58,'LISTADO ATM'!$A$2:$C$900,3,0)</f>
        <v>NORTE</v>
      </c>
      <c r="B58" s="132" t="s">
        <v>2686</v>
      </c>
      <c r="C58" s="118">
        <v>44316.614282407405</v>
      </c>
      <c r="D58" s="118" t="s">
        <v>2485</v>
      </c>
      <c r="E58" s="120">
        <v>290</v>
      </c>
      <c r="F58" s="150" t="str">
        <f>VLOOKUP(E58,VIP!$A$2:$O12959,2,0)</f>
        <v>DRBR290</v>
      </c>
      <c r="G58" s="119" t="str">
        <f>VLOOKUP(E58,'LISTADO ATM'!$A$2:$B$899,2,0)</f>
        <v xml:space="preserve">ATM Oficina San Francisco de Macorís </v>
      </c>
      <c r="H58" s="119" t="str">
        <f>VLOOKUP(E58,VIP!$A$2:$O17880,7,FALSE)</f>
        <v>Si</v>
      </c>
      <c r="I58" s="119" t="str">
        <f>VLOOKUP(E58,VIP!$A$2:$O9845,8,FALSE)</f>
        <v>Si</v>
      </c>
      <c r="J58" s="119" t="str">
        <f>VLOOKUP(E58,VIP!$A$2:$O9795,8,FALSE)</f>
        <v>Si</v>
      </c>
      <c r="K58" s="119" t="str">
        <f>VLOOKUP(E58,VIP!$A$2:$O13369,6,0)</f>
        <v>NO</v>
      </c>
      <c r="L58" s="143" t="s">
        <v>2452</v>
      </c>
      <c r="M58" s="165" t="s">
        <v>2634</v>
      </c>
      <c r="N58" s="117" t="s">
        <v>2465</v>
      </c>
      <c r="O58" s="150" t="s">
        <v>2486</v>
      </c>
      <c r="P58" s="137"/>
      <c r="Q58" s="157">
        <v>44316.770277777781</v>
      </c>
    </row>
    <row r="59" spans="1:17" s="99" customFormat="1" ht="18" x14ac:dyDescent="0.25">
      <c r="A59" s="119" t="str">
        <f>VLOOKUP(E59,'[1]LISTADO ATM'!$A$2:$C$900,3,0)</f>
        <v>NORTE</v>
      </c>
      <c r="B59" s="132" t="s">
        <v>2657</v>
      </c>
      <c r="C59" s="118">
        <v>44316.373333333337</v>
      </c>
      <c r="D59" s="118" t="s">
        <v>2485</v>
      </c>
      <c r="E59" s="120">
        <v>405</v>
      </c>
      <c r="F59" s="150" t="str">
        <f>VLOOKUP(E59,[1]VIP!$A$2:$O12942,2,0)</f>
        <v>DRBR405</v>
      </c>
      <c r="G59" s="119" t="str">
        <f>VLOOKUP(E59,'[1]LISTADO ATM'!$A$2:$B$899,2,0)</f>
        <v xml:space="preserve">ATM UNP Loma de Cabrera </v>
      </c>
      <c r="H59" s="119" t="str">
        <f>VLOOKUP(E59,[1]VIP!$A$2:$O17863,7,FALSE)</f>
        <v>Si</v>
      </c>
      <c r="I59" s="119" t="str">
        <f>VLOOKUP(E59,[1]VIP!$A$2:$O9828,8,FALSE)</f>
        <v>Si</v>
      </c>
      <c r="J59" s="119" t="str">
        <f>VLOOKUP(E59,[1]VIP!$A$2:$O9778,8,FALSE)</f>
        <v>Si</v>
      </c>
      <c r="K59" s="119" t="str">
        <f>VLOOKUP(E59,[1]VIP!$A$2:$O13352,6,0)</f>
        <v>NO</v>
      </c>
      <c r="L59" s="143" t="s">
        <v>2452</v>
      </c>
      <c r="M59" s="155" t="s">
        <v>2634</v>
      </c>
      <c r="N59" s="117" t="s">
        <v>2465</v>
      </c>
      <c r="O59" s="150" t="s">
        <v>2486</v>
      </c>
      <c r="P59" s="137"/>
      <c r="Q59" s="157">
        <v>44316.458333333336</v>
      </c>
    </row>
    <row r="60" spans="1:17" s="99" customFormat="1" ht="18" x14ac:dyDescent="0.25">
      <c r="A60" s="119" t="str">
        <f>VLOOKUP(E60,'LISTADO ATM'!$A$2:$C$900,3,0)</f>
        <v>DISTRITO NACIONAL</v>
      </c>
      <c r="B60" s="132" t="s">
        <v>2694</v>
      </c>
      <c r="C60" s="118">
        <v>44316.557974537034</v>
      </c>
      <c r="D60" s="118" t="s">
        <v>2461</v>
      </c>
      <c r="E60" s="120">
        <v>507</v>
      </c>
      <c r="F60" s="153" t="str">
        <f>VLOOKUP(E60,VIP!$A$2:$O12969,2,0)</f>
        <v>DRBR507</v>
      </c>
      <c r="G60" s="119" t="str">
        <f>VLOOKUP(E60,'LISTADO ATM'!$A$2:$B$899,2,0)</f>
        <v>ATM Estación Sigma Boca Chica</v>
      </c>
      <c r="H60" s="119" t="str">
        <f>VLOOKUP(E60,VIP!$A$2:$O17890,7,FALSE)</f>
        <v>Si</v>
      </c>
      <c r="I60" s="119" t="str">
        <f>VLOOKUP(E60,VIP!$A$2:$O9855,8,FALSE)</f>
        <v>Si</v>
      </c>
      <c r="J60" s="119" t="str">
        <f>VLOOKUP(E60,VIP!$A$2:$O9805,8,FALSE)</f>
        <v>Si</v>
      </c>
      <c r="K60" s="119" t="str">
        <f>VLOOKUP(E60,VIP!$A$2:$O13379,6,0)</f>
        <v>NO</v>
      </c>
      <c r="L60" s="143" t="s">
        <v>2452</v>
      </c>
      <c r="M60" s="165" t="s">
        <v>2634</v>
      </c>
      <c r="N60" s="117" t="s">
        <v>2465</v>
      </c>
      <c r="O60" s="153" t="s">
        <v>2466</v>
      </c>
      <c r="P60" s="137"/>
      <c r="Q60" s="157">
        <v>44316.625</v>
      </c>
    </row>
    <row r="61" spans="1:17" s="99" customFormat="1" ht="18" x14ac:dyDescent="0.25">
      <c r="A61" s="158" t="str">
        <f>VLOOKUP(E61,'LISTADO ATM'!$A$2:$C$900,3,0)</f>
        <v>DISTRITO NACIONAL</v>
      </c>
      <c r="B61" s="132" t="s">
        <v>2625</v>
      </c>
      <c r="C61" s="159">
        <v>44315.695069444446</v>
      </c>
      <c r="D61" s="159" t="s">
        <v>2461</v>
      </c>
      <c r="E61" s="122">
        <v>572</v>
      </c>
      <c r="F61" s="154" t="str">
        <f>VLOOKUP(E61,VIP!$A$2:$O12939,2,0)</f>
        <v>DRBR174</v>
      </c>
      <c r="G61" s="158" t="str">
        <f>VLOOKUP(E61,'LISTADO ATM'!$A$2:$B$899,2,0)</f>
        <v xml:space="preserve">ATM Olé Ovando </v>
      </c>
      <c r="H61" s="158" t="str">
        <f>VLOOKUP(E61,VIP!$A$2:$O17860,7,FALSE)</f>
        <v>Si</v>
      </c>
      <c r="I61" s="158" t="str">
        <f>VLOOKUP(E61,VIP!$A$2:$O9825,8,FALSE)</f>
        <v>Si</v>
      </c>
      <c r="J61" s="158" t="str">
        <f>VLOOKUP(E61,VIP!$A$2:$O9775,8,FALSE)</f>
        <v>Si</v>
      </c>
      <c r="K61" s="158" t="str">
        <f>VLOOKUP(E61,VIP!$A$2:$O13349,6,0)</f>
        <v>NO</v>
      </c>
      <c r="L61" s="143" t="s">
        <v>2452</v>
      </c>
      <c r="M61" s="165" t="s">
        <v>2634</v>
      </c>
      <c r="N61" s="160" t="s">
        <v>2465</v>
      </c>
      <c r="O61" s="154" t="s">
        <v>2466</v>
      </c>
      <c r="P61" s="146"/>
      <c r="Q61" s="157">
        <v>44316.770277777781</v>
      </c>
    </row>
    <row r="62" spans="1:17" s="99" customFormat="1" ht="18" x14ac:dyDescent="0.25">
      <c r="A62" s="158" t="str">
        <f>VLOOKUP(E62,'[1]LISTADO ATM'!$A$2:$C$900,3,0)</f>
        <v>DISTRITO NACIONAL</v>
      </c>
      <c r="B62" s="132" t="s">
        <v>2647</v>
      </c>
      <c r="C62" s="159">
        <v>44316.406944444447</v>
      </c>
      <c r="D62" s="159" t="s">
        <v>2461</v>
      </c>
      <c r="E62" s="122">
        <v>577</v>
      </c>
      <c r="F62" s="154" t="str">
        <f>VLOOKUP(E62,[1]VIP!$A$2:$O12932,2,0)</f>
        <v>DRBR173</v>
      </c>
      <c r="G62" s="158" t="str">
        <f>VLOOKUP(E62,'[1]LISTADO ATM'!$A$2:$B$899,2,0)</f>
        <v xml:space="preserve">ATM Olé Ave. Duarte </v>
      </c>
      <c r="H62" s="158" t="str">
        <f>VLOOKUP(E62,[1]VIP!$A$2:$O17853,7,FALSE)</f>
        <v>Si</v>
      </c>
      <c r="I62" s="158" t="str">
        <f>VLOOKUP(E62,[1]VIP!$A$2:$O9818,8,FALSE)</f>
        <v>Si</v>
      </c>
      <c r="J62" s="158" t="str">
        <f>VLOOKUP(E62,[1]VIP!$A$2:$O9768,8,FALSE)</f>
        <v>Si</v>
      </c>
      <c r="K62" s="158" t="str">
        <f>VLOOKUP(E62,[1]VIP!$A$2:$O13342,6,0)</f>
        <v>SI</v>
      </c>
      <c r="L62" s="143" t="s">
        <v>2452</v>
      </c>
      <c r="M62" s="165" t="s">
        <v>2634</v>
      </c>
      <c r="N62" s="160" t="s">
        <v>2465</v>
      </c>
      <c r="O62" s="154" t="s">
        <v>2466</v>
      </c>
      <c r="P62" s="146"/>
      <c r="Q62" s="157">
        <v>44316.458333333336</v>
      </c>
    </row>
    <row r="63" spans="1:17" s="99" customFormat="1" ht="18" x14ac:dyDescent="0.25">
      <c r="A63" s="158" t="str">
        <f>VLOOKUP(E63,'LISTADO ATM'!$A$2:$C$900,3,0)</f>
        <v>DISTRITO NACIONAL</v>
      </c>
      <c r="B63" s="132" t="s">
        <v>2709</v>
      </c>
      <c r="C63" s="159">
        <v>44316.480844907404</v>
      </c>
      <c r="D63" s="159" t="s">
        <v>2461</v>
      </c>
      <c r="E63" s="122">
        <v>580</v>
      </c>
      <c r="F63" s="154" t="str">
        <f>VLOOKUP(E63,VIP!$A$2:$O12984,2,0)</f>
        <v>DRBR523</v>
      </c>
      <c r="G63" s="158" t="str">
        <f>VLOOKUP(E63,'LISTADO ATM'!$A$2:$B$899,2,0)</f>
        <v xml:space="preserve">ATM Edificio Propagas </v>
      </c>
      <c r="H63" s="158" t="str">
        <f>VLOOKUP(E63,VIP!$A$2:$O17905,7,FALSE)</f>
        <v>Si</v>
      </c>
      <c r="I63" s="158" t="str">
        <f>VLOOKUP(E63,VIP!$A$2:$O9870,8,FALSE)</f>
        <v>Si</v>
      </c>
      <c r="J63" s="158" t="str">
        <f>VLOOKUP(E63,VIP!$A$2:$O9820,8,FALSE)</f>
        <v>Si</v>
      </c>
      <c r="K63" s="158" t="str">
        <f>VLOOKUP(E63,VIP!$A$2:$O13394,6,0)</f>
        <v>NO</v>
      </c>
      <c r="L63" s="143" t="s">
        <v>2452</v>
      </c>
      <c r="M63" s="165" t="s">
        <v>2634</v>
      </c>
      <c r="N63" s="160" t="s">
        <v>2465</v>
      </c>
      <c r="O63" s="154" t="s">
        <v>2466</v>
      </c>
      <c r="P63" s="146"/>
      <c r="Q63" s="157">
        <v>44316.770277777781</v>
      </c>
    </row>
    <row r="64" spans="1:17" s="99" customFormat="1" ht="18" x14ac:dyDescent="0.25">
      <c r="A64" s="158" t="str">
        <f>VLOOKUP(E64,'LISTADO ATM'!$A$2:$C$900,3,0)</f>
        <v>NORTE</v>
      </c>
      <c r="B64" s="132">
        <v>3335871307</v>
      </c>
      <c r="C64" s="159">
        <v>44316.575694444444</v>
      </c>
      <c r="D64" s="159" t="s">
        <v>2596</v>
      </c>
      <c r="E64" s="122">
        <v>594</v>
      </c>
      <c r="F64" s="154" t="str">
        <f>VLOOKUP(E64,VIP!$A$2:$O12985,2,0)</f>
        <v>DRBR594</v>
      </c>
      <c r="G64" s="158" t="str">
        <f>VLOOKUP(E64,'LISTADO ATM'!$A$2:$B$899,2,0)</f>
        <v xml:space="preserve">ATM Plaza Venezuela II (Santiago) </v>
      </c>
      <c r="H64" s="158" t="str">
        <f>VLOOKUP(E64,VIP!$A$2:$O17906,7,FALSE)</f>
        <v>Si</v>
      </c>
      <c r="I64" s="158" t="str">
        <f>VLOOKUP(E64,VIP!$A$2:$O9871,8,FALSE)</f>
        <v>Si</v>
      </c>
      <c r="J64" s="158" t="str">
        <f>VLOOKUP(E64,VIP!$A$2:$O9821,8,FALSE)</f>
        <v>Si</v>
      </c>
      <c r="K64" s="158" t="str">
        <f>VLOOKUP(E64,VIP!$A$2:$O13395,6,0)</f>
        <v>NO</v>
      </c>
      <c r="L64" s="143" t="s">
        <v>2452</v>
      </c>
      <c r="M64" s="165" t="s">
        <v>2634</v>
      </c>
      <c r="N64" s="160" t="s">
        <v>2465</v>
      </c>
      <c r="O64" s="154" t="s">
        <v>2605</v>
      </c>
      <c r="P64" s="146"/>
      <c r="Q64" s="157">
        <v>44316.770277777781</v>
      </c>
    </row>
    <row r="65" spans="1:17" s="99" customFormat="1" ht="18" x14ac:dyDescent="0.25">
      <c r="A65" s="158" t="str">
        <f>VLOOKUP(E65,'LISTADO ATM'!$A$2:$C$900,3,0)</f>
        <v>DISTRITO NACIONAL</v>
      </c>
      <c r="B65" s="132">
        <v>3335870495</v>
      </c>
      <c r="C65" s="159">
        <v>44316.010416666664</v>
      </c>
      <c r="D65" s="159" t="s">
        <v>2461</v>
      </c>
      <c r="E65" s="122">
        <v>678</v>
      </c>
      <c r="F65" s="154" t="str">
        <f>VLOOKUP(E65,VIP!$A$2:$O12954,2,0)</f>
        <v>DRBR678</v>
      </c>
      <c r="G65" s="158" t="str">
        <f>VLOOKUP(E65,'LISTADO ATM'!$A$2:$B$899,2,0)</f>
        <v>ATM Eco Petroleo San Isidro</v>
      </c>
      <c r="H65" s="158" t="str">
        <f>VLOOKUP(E65,VIP!$A$2:$O17875,7,FALSE)</f>
        <v>Si</v>
      </c>
      <c r="I65" s="158" t="str">
        <f>VLOOKUP(E65,VIP!$A$2:$O9840,8,FALSE)</f>
        <v>Si</v>
      </c>
      <c r="J65" s="158" t="str">
        <f>VLOOKUP(E65,VIP!$A$2:$O9790,8,FALSE)</f>
        <v>Si</v>
      </c>
      <c r="K65" s="158" t="str">
        <f>VLOOKUP(E65,VIP!$A$2:$O13364,6,0)</f>
        <v>NO</v>
      </c>
      <c r="L65" s="143" t="s">
        <v>2452</v>
      </c>
      <c r="M65" s="165" t="s">
        <v>2634</v>
      </c>
      <c r="N65" s="160" t="s">
        <v>2465</v>
      </c>
      <c r="O65" s="154" t="s">
        <v>2466</v>
      </c>
      <c r="P65" s="146"/>
      <c r="Q65" s="157">
        <v>44316.625</v>
      </c>
    </row>
    <row r="66" spans="1:17" s="99" customFormat="1" ht="18" x14ac:dyDescent="0.25">
      <c r="A66" s="158" t="str">
        <f>VLOOKUP(E66,'LISTADO ATM'!$A$2:$C$900,3,0)</f>
        <v>NORTE</v>
      </c>
      <c r="B66" s="132" t="s">
        <v>2685</v>
      </c>
      <c r="C66" s="159">
        <v>44316.616261574076</v>
      </c>
      <c r="D66" s="159" t="s">
        <v>2485</v>
      </c>
      <c r="E66" s="122">
        <v>752</v>
      </c>
      <c r="F66" s="154" t="str">
        <f>VLOOKUP(E66,VIP!$A$2:$O12958,2,0)</f>
        <v>DRBR280</v>
      </c>
      <c r="G66" s="158" t="str">
        <f>VLOOKUP(E66,'LISTADO ATM'!$A$2:$B$899,2,0)</f>
        <v xml:space="preserve">ATM UNP Las Carolinas (La Vega) </v>
      </c>
      <c r="H66" s="158" t="str">
        <f>VLOOKUP(E66,VIP!$A$2:$O17879,7,FALSE)</f>
        <v>Si</v>
      </c>
      <c r="I66" s="158" t="str">
        <f>VLOOKUP(E66,VIP!$A$2:$O9844,8,FALSE)</f>
        <v>Si</v>
      </c>
      <c r="J66" s="158" t="str">
        <f>VLOOKUP(E66,VIP!$A$2:$O9794,8,FALSE)</f>
        <v>Si</v>
      </c>
      <c r="K66" s="158" t="str">
        <f>VLOOKUP(E66,VIP!$A$2:$O13368,6,0)</f>
        <v>SI</v>
      </c>
      <c r="L66" s="143" t="s">
        <v>2452</v>
      </c>
      <c r="M66" s="165" t="s">
        <v>2634</v>
      </c>
      <c r="N66" s="160" t="s">
        <v>2465</v>
      </c>
      <c r="O66" s="154" t="s">
        <v>2486</v>
      </c>
      <c r="P66" s="146"/>
      <c r="Q66" s="157">
        <v>44316.770277777781</v>
      </c>
    </row>
    <row r="67" spans="1:17" s="99" customFormat="1" ht="18" x14ac:dyDescent="0.25">
      <c r="A67" s="158" t="str">
        <f>VLOOKUP(E67,'LISTADO ATM'!$A$2:$C$900,3,0)</f>
        <v>ESTE</v>
      </c>
      <c r="B67" s="132" t="s">
        <v>2594</v>
      </c>
      <c r="C67" s="159">
        <v>44315.370798611111</v>
      </c>
      <c r="D67" s="159" t="s">
        <v>2182</v>
      </c>
      <c r="E67" s="122">
        <v>213</v>
      </c>
      <c r="F67" s="154" t="str">
        <f>VLOOKUP(E67,VIP!$A$2:$O12934,2,0)</f>
        <v>DRBR213</v>
      </c>
      <c r="G67" s="158" t="str">
        <f>VLOOKUP(E67,'LISTADO ATM'!$A$2:$B$899,2,0)</f>
        <v xml:space="preserve">ATM Almacenes Iberia (La Romana) </v>
      </c>
      <c r="H67" s="158" t="str">
        <f>VLOOKUP(E67,VIP!$A$2:$O17855,7,FALSE)</f>
        <v>Si</v>
      </c>
      <c r="I67" s="158" t="str">
        <f>VLOOKUP(E67,VIP!$A$2:$O9820,8,FALSE)</f>
        <v>Si</v>
      </c>
      <c r="J67" s="158" t="str">
        <f>VLOOKUP(E67,VIP!$A$2:$O9770,8,FALSE)</f>
        <v>Si</v>
      </c>
      <c r="K67" s="158" t="str">
        <f>VLOOKUP(E67,VIP!$A$2:$O13344,6,0)</f>
        <v>NO</v>
      </c>
      <c r="L67" s="143" t="s">
        <v>2430</v>
      </c>
      <c r="M67" s="165" t="s">
        <v>2634</v>
      </c>
      <c r="N67" s="160" t="s">
        <v>2465</v>
      </c>
      <c r="O67" s="154" t="s">
        <v>2467</v>
      </c>
      <c r="P67" s="146"/>
      <c r="Q67" s="157">
        <v>44316.602777777778</v>
      </c>
    </row>
    <row r="68" spans="1:17" s="99" customFormat="1" ht="18" x14ac:dyDescent="0.25">
      <c r="A68" s="158" t="str">
        <f>VLOOKUP(E68,'LISTADO ATM'!$A$2:$C$900,3,0)</f>
        <v>ESTE</v>
      </c>
      <c r="B68" s="132" t="s">
        <v>2623</v>
      </c>
      <c r="C68" s="159">
        <v>44315.723657407405</v>
      </c>
      <c r="D68" s="159" t="s">
        <v>2182</v>
      </c>
      <c r="E68" s="122">
        <v>742</v>
      </c>
      <c r="F68" s="154" t="str">
        <f>VLOOKUP(E68,VIP!$A$2:$O12937,2,0)</f>
        <v>DRBR990</v>
      </c>
      <c r="G68" s="158" t="str">
        <f>VLOOKUP(E68,'LISTADO ATM'!$A$2:$B$899,2,0)</f>
        <v xml:space="preserve">ATM Oficina Plaza del Rey (La Romana) </v>
      </c>
      <c r="H68" s="158" t="str">
        <f>VLOOKUP(E68,VIP!$A$2:$O17858,7,FALSE)</f>
        <v>Si</v>
      </c>
      <c r="I68" s="158" t="str">
        <f>VLOOKUP(E68,VIP!$A$2:$O9823,8,FALSE)</f>
        <v>Si</v>
      </c>
      <c r="J68" s="158" t="str">
        <f>VLOOKUP(E68,VIP!$A$2:$O9773,8,FALSE)</f>
        <v>Si</v>
      </c>
      <c r="K68" s="158" t="str">
        <f>VLOOKUP(E68,VIP!$A$2:$O13347,6,0)</f>
        <v>NO</v>
      </c>
      <c r="L68" s="143" t="s">
        <v>2430</v>
      </c>
      <c r="M68" s="165" t="s">
        <v>2634</v>
      </c>
      <c r="N68" s="160" t="s">
        <v>2465</v>
      </c>
      <c r="O68" s="154" t="s">
        <v>2467</v>
      </c>
      <c r="P68" s="146"/>
      <c r="Q68" s="157">
        <v>44316.617361111108</v>
      </c>
    </row>
    <row r="69" spans="1:17" s="99" customFormat="1" ht="18" x14ac:dyDescent="0.25">
      <c r="A69" s="158" t="str">
        <f>VLOOKUP(E69,'LISTADO ATM'!$A$2:$C$900,3,0)</f>
        <v>ESTE</v>
      </c>
      <c r="B69" s="132" t="s">
        <v>2760</v>
      </c>
      <c r="C69" s="159">
        <v>44316.650902777779</v>
      </c>
      <c r="D69" s="159" t="s">
        <v>2182</v>
      </c>
      <c r="E69" s="122">
        <v>222</v>
      </c>
      <c r="F69" s="154" t="str">
        <f>VLOOKUP(E69,VIP!$A$2:$O13015,2,0)</f>
        <v>DRBR222</v>
      </c>
      <c r="G69" s="158" t="str">
        <f>VLOOKUP(E69,'LISTADO ATM'!$A$2:$B$899,2,0)</f>
        <v xml:space="preserve">ATM UNP Dominicus (La Romana) </v>
      </c>
      <c r="H69" s="158" t="str">
        <f>VLOOKUP(E69,VIP!$A$2:$O17936,7,FALSE)</f>
        <v>Si</v>
      </c>
      <c r="I69" s="158" t="str">
        <f>VLOOKUP(E69,VIP!$A$2:$O9901,8,FALSE)</f>
        <v>Si</v>
      </c>
      <c r="J69" s="158" t="str">
        <f>VLOOKUP(E69,VIP!$A$2:$O9851,8,FALSE)</f>
        <v>Si</v>
      </c>
      <c r="K69" s="158" t="str">
        <f>VLOOKUP(E69,VIP!$A$2:$O13425,6,0)</f>
        <v>NO</v>
      </c>
      <c r="L69" s="143" t="s">
        <v>2424</v>
      </c>
      <c r="M69" s="165" t="s">
        <v>2634</v>
      </c>
      <c r="N69" s="160" t="s">
        <v>2678</v>
      </c>
      <c r="O69" s="154" t="s">
        <v>2467</v>
      </c>
      <c r="P69" s="146"/>
      <c r="Q69" s="157" t="s">
        <v>2424</v>
      </c>
    </row>
    <row r="70" spans="1:17" s="99" customFormat="1" ht="18" x14ac:dyDescent="0.25">
      <c r="A70" s="158" t="str">
        <f>VLOOKUP(E70,'LISTADO ATM'!$A$2:$C$900,3,0)</f>
        <v>NORTE</v>
      </c>
      <c r="B70" s="132" t="s">
        <v>2695</v>
      </c>
      <c r="C70" s="159">
        <v>44316.554143518515</v>
      </c>
      <c r="D70" s="159" t="s">
        <v>2183</v>
      </c>
      <c r="E70" s="122">
        <v>315</v>
      </c>
      <c r="F70" s="154" t="str">
        <f>VLOOKUP(E70,VIP!$A$2:$O12970,2,0)</f>
        <v>DRBR315</v>
      </c>
      <c r="G70" s="158" t="str">
        <f>VLOOKUP(E70,'LISTADO ATM'!$A$2:$B$899,2,0)</f>
        <v xml:space="preserve">ATM Oficina Estrella Sadalá </v>
      </c>
      <c r="H70" s="158" t="str">
        <f>VLOOKUP(E70,VIP!$A$2:$O17891,7,FALSE)</f>
        <v>Si</v>
      </c>
      <c r="I70" s="158" t="str">
        <f>VLOOKUP(E70,VIP!$A$2:$O9856,8,FALSE)</f>
        <v>Si</v>
      </c>
      <c r="J70" s="158" t="str">
        <f>VLOOKUP(E70,VIP!$A$2:$O9806,8,FALSE)</f>
        <v>Si</v>
      </c>
      <c r="K70" s="158" t="str">
        <f>VLOOKUP(E70,VIP!$A$2:$O13380,6,0)</f>
        <v>NO</v>
      </c>
      <c r="L70" s="143" t="s">
        <v>2424</v>
      </c>
      <c r="M70" s="165" t="s">
        <v>2634</v>
      </c>
      <c r="N70" s="160" t="s">
        <v>2465</v>
      </c>
      <c r="O70" s="154" t="s">
        <v>2713</v>
      </c>
      <c r="P70" s="146"/>
      <c r="Q70" s="157">
        <v>44316.770277777781</v>
      </c>
    </row>
    <row r="71" spans="1:17" s="99" customFormat="1" ht="18" x14ac:dyDescent="0.25">
      <c r="A71" s="158" t="str">
        <f>VLOOKUP(E71,'LISTADO ATM'!$A$2:$C$900,3,0)</f>
        <v>NORTE</v>
      </c>
      <c r="B71" s="132" t="s">
        <v>2758</v>
      </c>
      <c r="C71" s="159">
        <v>44316.712673611109</v>
      </c>
      <c r="D71" s="159" t="s">
        <v>2183</v>
      </c>
      <c r="E71" s="122">
        <v>606</v>
      </c>
      <c r="F71" s="154" t="str">
        <f>VLOOKUP(E71,VIP!$A$2:$O13013,2,0)</f>
        <v>DRBR704</v>
      </c>
      <c r="G71" s="158" t="str">
        <f>VLOOKUP(E71,'LISTADO ATM'!$A$2:$B$899,2,0)</f>
        <v xml:space="preserve">ATM UNP Manolo Tavarez Justo </v>
      </c>
      <c r="H71" s="158" t="str">
        <f>VLOOKUP(E71,VIP!$A$2:$O17934,7,FALSE)</f>
        <v>Si</v>
      </c>
      <c r="I71" s="158" t="str">
        <f>VLOOKUP(E71,VIP!$A$2:$O9899,8,FALSE)</f>
        <v>Si</v>
      </c>
      <c r="J71" s="158" t="str">
        <f>VLOOKUP(E71,VIP!$A$2:$O9849,8,FALSE)</f>
        <v>Si</v>
      </c>
      <c r="K71" s="158" t="str">
        <f>VLOOKUP(E71,VIP!$A$2:$O13423,6,0)</f>
        <v>NO</v>
      </c>
      <c r="L71" s="143" t="s">
        <v>2424</v>
      </c>
      <c r="M71" s="165" t="s">
        <v>2634</v>
      </c>
      <c r="N71" s="160" t="s">
        <v>2678</v>
      </c>
      <c r="O71" s="154" t="s">
        <v>2762</v>
      </c>
      <c r="P71" s="146"/>
      <c r="Q71" s="157" t="s">
        <v>2424</v>
      </c>
    </row>
    <row r="72" spans="1:17" s="99" customFormat="1" ht="18" x14ac:dyDescent="0.25">
      <c r="A72" s="158" t="str">
        <f>VLOOKUP(E72,'LISTADO ATM'!$A$2:$C$900,3,0)</f>
        <v>NORTE</v>
      </c>
      <c r="B72" s="132" t="s">
        <v>2712</v>
      </c>
      <c r="C72" s="159">
        <v>44316.443182870367</v>
      </c>
      <c r="D72" s="159" t="s">
        <v>2183</v>
      </c>
      <c r="E72" s="122">
        <v>687</v>
      </c>
      <c r="F72" s="154" t="str">
        <f>VLOOKUP(E72,VIP!$A$2:$O12988,2,0)</f>
        <v>DRBR687</v>
      </c>
      <c r="G72" s="158" t="str">
        <f>VLOOKUP(E72,'LISTADO ATM'!$A$2:$B$899,2,0)</f>
        <v>ATM Oficina Monterrico II</v>
      </c>
      <c r="H72" s="158" t="str">
        <f>VLOOKUP(E72,VIP!$A$2:$O17909,7,FALSE)</f>
        <v>NO</v>
      </c>
      <c r="I72" s="158" t="str">
        <f>VLOOKUP(E72,VIP!$A$2:$O9874,8,FALSE)</f>
        <v>NO</v>
      </c>
      <c r="J72" s="158" t="str">
        <f>VLOOKUP(E72,VIP!$A$2:$O9824,8,FALSE)</f>
        <v>NO</v>
      </c>
      <c r="K72" s="158" t="str">
        <f>VLOOKUP(E72,VIP!$A$2:$O13398,6,0)</f>
        <v>SI</v>
      </c>
      <c r="L72" s="143" t="s">
        <v>2424</v>
      </c>
      <c r="M72" s="165" t="s">
        <v>2634</v>
      </c>
      <c r="N72" s="160" t="s">
        <v>2465</v>
      </c>
      <c r="O72" s="154" t="s">
        <v>2714</v>
      </c>
      <c r="P72" s="146"/>
      <c r="Q72" s="156">
        <v>44316.770277777781</v>
      </c>
    </row>
    <row r="73" spans="1:17" ht="18" x14ac:dyDescent="0.25">
      <c r="A73" s="158" t="str">
        <f>VLOOKUP(E73,'LISTADO ATM'!$A$2:$C$900,3,0)</f>
        <v>NORTE</v>
      </c>
      <c r="B73" s="132" t="s">
        <v>2759</v>
      </c>
      <c r="C73" s="159">
        <v>44316.711076388892</v>
      </c>
      <c r="D73" s="159" t="s">
        <v>2183</v>
      </c>
      <c r="E73" s="122">
        <v>737</v>
      </c>
      <c r="F73" s="161" t="str">
        <f>VLOOKUP(E73,VIP!$A$2:$O13014,2,0)</f>
        <v>DRBR281</v>
      </c>
      <c r="G73" s="158" t="str">
        <f>VLOOKUP(E73,'LISTADO ATM'!$A$2:$B$899,2,0)</f>
        <v xml:space="preserve">ATM UNP Cabarete (Puerto Plata) </v>
      </c>
      <c r="H73" s="158" t="str">
        <f>VLOOKUP(E73,VIP!$A$2:$O17935,7,FALSE)</f>
        <v>Si</v>
      </c>
      <c r="I73" s="158" t="str">
        <f>VLOOKUP(E73,VIP!$A$2:$O9900,8,FALSE)</f>
        <v>Si</v>
      </c>
      <c r="J73" s="158" t="str">
        <f>VLOOKUP(E73,VIP!$A$2:$O9850,8,FALSE)</f>
        <v>Si</v>
      </c>
      <c r="K73" s="158" t="str">
        <f>VLOOKUP(E73,VIP!$A$2:$O13424,6,0)</f>
        <v>NO</v>
      </c>
      <c r="L73" s="143" t="s">
        <v>2424</v>
      </c>
      <c r="M73" s="165" t="s">
        <v>2634</v>
      </c>
      <c r="N73" s="160" t="s">
        <v>2678</v>
      </c>
      <c r="O73" s="161" t="s">
        <v>2762</v>
      </c>
      <c r="P73" s="146"/>
      <c r="Q73" s="157" t="s">
        <v>2424</v>
      </c>
    </row>
    <row r="74" spans="1:17" ht="18" x14ac:dyDescent="0.25">
      <c r="A74" s="158" t="str">
        <f>VLOOKUP(E74,'LISTADO ATM'!$A$2:$C$900,3,0)</f>
        <v>NORTE</v>
      </c>
      <c r="B74" s="132" t="s">
        <v>2626</v>
      </c>
      <c r="C74" s="159">
        <v>44315.913344907407</v>
      </c>
      <c r="D74" s="159" t="s">
        <v>2183</v>
      </c>
      <c r="E74" s="122">
        <v>740</v>
      </c>
      <c r="F74" s="161" t="str">
        <f>VLOOKUP(E74,VIP!$A$2:$O12924,2,0)</f>
        <v>DRBR109</v>
      </c>
      <c r="G74" s="158" t="str">
        <f>VLOOKUP(E74,'LISTADO ATM'!$A$2:$B$899,2,0)</f>
        <v xml:space="preserve">ATM EDENORTE (Santiago) </v>
      </c>
      <c r="H74" s="158" t="str">
        <f>VLOOKUP(E74,VIP!$A$2:$O17845,7,FALSE)</f>
        <v>Si</v>
      </c>
      <c r="I74" s="158" t="str">
        <f>VLOOKUP(E74,VIP!$A$2:$O9810,8,FALSE)</f>
        <v>Si</v>
      </c>
      <c r="J74" s="158" t="str">
        <f>VLOOKUP(E74,VIP!$A$2:$O9760,8,FALSE)</f>
        <v>Si</v>
      </c>
      <c r="K74" s="158" t="str">
        <f>VLOOKUP(E74,VIP!$A$2:$O13334,6,0)</f>
        <v>NO</v>
      </c>
      <c r="L74" s="143" t="s">
        <v>2424</v>
      </c>
      <c r="M74" s="165" t="s">
        <v>2634</v>
      </c>
      <c r="N74" s="160" t="s">
        <v>2465</v>
      </c>
      <c r="O74" s="161" t="s">
        <v>2494</v>
      </c>
      <c r="P74" s="146"/>
      <c r="Q74" s="157">
        <v>44316.429861111108</v>
      </c>
    </row>
    <row r="75" spans="1:17" ht="18" x14ac:dyDescent="0.25">
      <c r="A75" s="158" t="str">
        <f>VLOOKUP(E75,'LISTADO ATM'!$A$2:$C$900,3,0)</f>
        <v>NORTE</v>
      </c>
      <c r="B75" s="132" t="s">
        <v>2710</v>
      </c>
      <c r="C75" s="159">
        <v>44316.47216435185</v>
      </c>
      <c r="D75" s="159" t="s">
        <v>2183</v>
      </c>
      <c r="E75" s="122">
        <v>950</v>
      </c>
      <c r="F75" s="161" t="str">
        <f>VLOOKUP(E75,VIP!$A$2:$O12985,2,0)</f>
        <v>DRBR12G</v>
      </c>
      <c r="G75" s="158" t="str">
        <f>VLOOKUP(E75,'LISTADO ATM'!$A$2:$B$899,2,0)</f>
        <v xml:space="preserve">ATM Oficina Monterrico </v>
      </c>
      <c r="H75" s="158" t="str">
        <f>VLOOKUP(E75,VIP!$A$2:$O17906,7,FALSE)</f>
        <v>Si</v>
      </c>
      <c r="I75" s="158" t="str">
        <f>VLOOKUP(E75,VIP!$A$2:$O9871,8,FALSE)</f>
        <v>Si</v>
      </c>
      <c r="J75" s="158" t="str">
        <f>VLOOKUP(E75,VIP!$A$2:$O9821,8,FALSE)</f>
        <v>Si</v>
      </c>
      <c r="K75" s="158" t="str">
        <f>VLOOKUP(E75,VIP!$A$2:$O13395,6,0)</f>
        <v>SI</v>
      </c>
      <c r="L75" s="143" t="s">
        <v>2424</v>
      </c>
      <c r="M75" s="165" t="s">
        <v>2634</v>
      </c>
      <c r="N75" s="160" t="s">
        <v>2465</v>
      </c>
      <c r="O75" s="161" t="s">
        <v>2494</v>
      </c>
      <c r="P75" s="146"/>
      <c r="Q75" s="157">
        <v>44316.770277777781</v>
      </c>
    </row>
    <row r="76" spans="1:17" ht="18" x14ac:dyDescent="0.25">
      <c r="A76" s="158" t="str">
        <f>VLOOKUP(E76,'[1]LISTADO ATM'!$A$2:$C$900,3,0)</f>
        <v>SUR</v>
      </c>
      <c r="B76" s="132" t="s">
        <v>2658</v>
      </c>
      <c r="C76" s="159">
        <v>44316.368379629632</v>
      </c>
      <c r="D76" s="159" t="s">
        <v>2668</v>
      </c>
      <c r="E76" s="122">
        <v>677</v>
      </c>
      <c r="F76" s="161" t="str">
        <f>VLOOKUP(E76,[1]VIP!$A$2:$O12943,2,0)</f>
        <v>DRBR677</v>
      </c>
      <c r="G76" s="158" t="str">
        <f>VLOOKUP(E76,'[1]LISTADO ATM'!$A$2:$B$899,2,0)</f>
        <v>ATM PBG Villa Jaragua</v>
      </c>
      <c r="H76" s="158" t="str">
        <f>VLOOKUP(E76,[1]VIP!$A$2:$O17864,7,FALSE)</f>
        <v>Si</v>
      </c>
      <c r="I76" s="158" t="str">
        <f>VLOOKUP(E76,[1]VIP!$A$2:$O9829,8,FALSE)</f>
        <v>Si</v>
      </c>
      <c r="J76" s="158" t="str">
        <f>VLOOKUP(E76,[1]VIP!$A$2:$O9779,8,FALSE)</f>
        <v>Si</v>
      </c>
      <c r="K76" s="158" t="str">
        <f>VLOOKUP(E76,[1]VIP!$A$2:$O13353,6,0)</f>
        <v>SI</v>
      </c>
      <c r="L76" s="143" t="s">
        <v>2669</v>
      </c>
      <c r="M76" s="165" t="s">
        <v>2634</v>
      </c>
      <c r="N76" s="160" t="s">
        <v>2465</v>
      </c>
      <c r="O76" s="161" t="s">
        <v>2671</v>
      </c>
      <c r="P76" s="146"/>
      <c r="Q76" s="157">
        <v>44316.618750000001</v>
      </c>
    </row>
    <row r="77" spans="1:17" ht="18" x14ac:dyDescent="0.25">
      <c r="A77" s="158" t="str">
        <f>VLOOKUP(E77,'LISTADO ATM'!$A$2:$C$900,3,0)</f>
        <v>DISTRITO NACIONAL</v>
      </c>
      <c r="B77" s="132" t="s">
        <v>2611</v>
      </c>
      <c r="C77" s="159">
        <v>44315.633009259262</v>
      </c>
      <c r="D77" s="159" t="s">
        <v>2485</v>
      </c>
      <c r="E77" s="122">
        <v>516</v>
      </c>
      <c r="F77" s="161" t="str">
        <f>VLOOKUP(E77,VIP!$A$2:$O12927,2,0)</f>
        <v>DRBR516</v>
      </c>
      <c r="G77" s="158" t="str">
        <f>VLOOKUP(E77,'LISTADO ATM'!$A$2:$B$899,2,0)</f>
        <v xml:space="preserve">ATM Oficina Gascue </v>
      </c>
      <c r="H77" s="158" t="str">
        <f>VLOOKUP(E77,VIP!$A$2:$O17848,7,FALSE)</f>
        <v>Si</v>
      </c>
      <c r="I77" s="158" t="str">
        <f>VLOOKUP(E77,VIP!$A$2:$O9813,8,FALSE)</f>
        <v>Si</v>
      </c>
      <c r="J77" s="158" t="str">
        <f>VLOOKUP(E77,VIP!$A$2:$O9763,8,FALSE)</f>
        <v>Si</v>
      </c>
      <c r="K77" s="158" t="str">
        <f>VLOOKUP(E77,VIP!$A$2:$O13337,6,0)</f>
        <v>SI</v>
      </c>
      <c r="L77" s="143" t="s">
        <v>2421</v>
      </c>
      <c r="M77" s="165" t="s">
        <v>2634</v>
      </c>
      <c r="N77" s="160" t="s">
        <v>2465</v>
      </c>
      <c r="O77" s="161" t="s">
        <v>2486</v>
      </c>
      <c r="P77" s="146"/>
      <c r="Q77" s="157">
        <v>44316.625</v>
      </c>
    </row>
    <row r="78" spans="1:17" ht="18" x14ac:dyDescent="0.25">
      <c r="A78" s="158" t="str">
        <f>VLOOKUP(E78,'LISTADO ATM'!$A$2:$C$900,3,0)</f>
        <v>NORTE</v>
      </c>
      <c r="B78" s="132">
        <v>3335870494</v>
      </c>
      <c r="C78" s="159">
        <v>44316.00277777778</v>
      </c>
      <c r="D78" s="159" t="s">
        <v>2485</v>
      </c>
      <c r="E78" s="122">
        <v>965</v>
      </c>
      <c r="F78" s="161" t="str">
        <f>VLOOKUP(E78,VIP!$A$2:$O12926,2,0)</f>
        <v>DRBR965</v>
      </c>
      <c r="G78" s="158" t="str">
        <f>VLOOKUP(E78,'LISTADO ATM'!$A$2:$B$899,2,0)</f>
        <v xml:space="preserve">ATM S/M La Fuente FUN (Santiago) </v>
      </c>
      <c r="H78" s="158" t="str">
        <f>VLOOKUP(E78,VIP!$A$2:$O17847,7,FALSE)</f>
        <v>Si</v>
      </c>
      <c r="I78" s="158" t="str">
        <f>VLOOKUP(E78,VIP!$A$2:$O9812,8,FALSE)</f>
        <v>Si</v>
      </c>
      <c r="J78" s="158" t="str">
        <f>VLOOKUP(E78,VIP!$A$2:$O9762,8,FALSE)</f>
        <v>Si</v>
      </c>
      <c r="K78" s="158" t="str">
        <f>VLOOKUP(E78,VIP!$A$2:$O13336,6,0)</f>
        <v>NO</v>
      </c>
      <c r="L78" s="143" t="s">
        <v>2421</v>
      </c>
      <c r="M78" s="165" t="s">
        <v>2634</v>
      </c>
      <c r="N78" s="160" t="s">
        <v>2465</v>
      </c>
      <c r="O78" s="161" t="s">
        <v>2486</v>
      </c>
      <c r="P78" s="146"/>
      <c r="Q78" s="157">
        <v>44316.458333333336</v>
      </c>
    </row>
    <row r="79" spans="1:17" ht="18" x14ac:dyDescent="0.25">
      <c r="A79" s="158" t="str">
        <f>VLOOKUP(E79,'[1]LISTADO ATM'!$A$2:$C$900,3,0)</f>
        <v>DISTRITO NACIONAL</v>
      </c>
      <c r="B79" s="132" t="s">
        <v>2665</v>
      </c>
      <c r="C79" s="159">
        <v>44316.350717592592</v>
      </c>
      <c r="D79" s="159" t="s">
        <v>2461</v>
      </c>
      <c r="E79" s="122">
        <v>12</v>
      </c>
      <c r="F79" s="161" t="str">
        <f>VLOOKUP(E79,[1]VIP!$A$2:$O12950,2,0)</f>
        <v>DRBR012</v>
      </c>
      <c r="G79" s="158" t="str">
        <f>VLOOKUP(E79,'[1]LISTADO ATM'!$A$2:$B$899,2,0)</f>
        <v xml:space="preserve">ATM Comercial Ganadera (San Isidro) </v>
      </c>
      <c r="H79" s="158" t="str">
        <f>VLOOKUP(E79,[1]VIP!$A$2:$O17871,7,FALSE)</f>
        <v>Si</v>
      </c>
      <c r="I79" s="158" t="str">
        <f>VLOOKUP(E79,[1]VIP!$A$2:$O9836,8,FALSE)</f>
        <v>No</v>
      </c>
      <c r="J79" s="158" t="str">
        <f>VLOOKUP(E79,[1]VIP!$A$2:$O9786,8,FALSE)</f>
        <v>No</v>
      </c>
      <c r="K79" s="158" t="str">
        <f>VLOOKUP(E79,[1]VIP!$A$2:$O13360,6,0)</f>
        <v>NO</v>
      </c>
      <c r="L79" s="143" t="s">
        <v>2421</v>
      </c>
      <c r="M79" s="165" t="s">
        <v>2634</v>
      </c>
      <c r="N79" s="160" t="s">
        <v>2465</v>
      </c>
      <c r="O79" s="161" t="s">
        <v>2466</v>
      </c>
      <c r="P79" s="146"/>
      <c r="Q79" s="157">
        <v>44316.458333333336</v>
      </c>
    </row>
    <row r="80" spans="1:17" ht="18" x14ac:dyDescent="0.25">
      <c r="A80" s="158" t="str">
        <f>VLOOKUP(E80,'[1]LISTADO ATM'!$A$2:$C$900,3,0)</f>
        <v>NORTE</v>
      </c>
      <c r="B80" s="132" t="s">
        <v>2642</v>
      </c>
      <c r="C80" s="159">
        <v>44316.322569444441</v>
      </c>
      <c r="D80" s="159" t="s">
        <v>2596</v>
      </c>
      <c r="E80" s="122">
        <v>22</v>
      </c>
      <c r="F80" s="161" t="str">
        <f>VLOOKUP(E80,[1]VIP!$A$2:$O12935,2,0)</f>
        <v>DRBR813</v>
      </c>
      <c r="G80" s="158" t="str">
        <f>VLOOKUP(E80,'[1]LISTADO ATM'!$A$2:$B$899,2,0)</f>
        <v>ATM S/M Olimpico (Santiago)</v>
      </c>
      <c r="H80" s="158" t="str">
        <f>VLOOKUP(E80,[1]VIP!$A$2:$O17856,7,FALSE)</f>
        <v>Si</v>
      </c>
      <c r="I80" s="158" t="str">
        <f>VLOOKUP(E80,[1]VIP!$A$2:$O9821,8,FALSE)</f>
        <v>Si</v>
      </c>
      <c r="J80" s="158" t="str">
        <f>VLOOKUP(E80,[1]VIP!$A$2:$O9771,8,FALSE)</f>
        <v>Si</v>
      </c>
      <c r="K80" s="158" t="str">
        <f>VLOOKUP(E80,[1]VIP!$A$2:$O13345,6,0)</f>
        <v>NO</v>
      </c>
      <c r="L80" s="143" t="s">
        <v>2421</v>
      </c>
      <c r="M80" s="165" t="s">
        <v>2634</v>
      </c>
      <c r="N80" s="160" t="s">
        <v>2465</v>
      </c>
      <c r="O80" s="161" t="s">
        <v>2605</v>
      </c>
      <c r="P80" s="146"/>
      <c r="Q80" s="157">
        <v>44316.625</v>
      </c>
    </row>
    <row r="81" spans="1:17" ht="18" x14ac:dyDescent="0.25">
      <c r="A81" s="158" t="str">
        <f>VLOOKUP(E81,'LISTADO ATM'!$A$2:$C$900,3,0)</f>
        <v>NORTE</v>
      </c>
      <c r="B81" s="132" t="s">
        <v>2612</v>
      </c>
      <c r="C81" s="159">
        <v>44315.631747685184</v>
      </c>
      <c r="D81" s="159" t="s">
        <v>2485</v>
      </c>
      <c r="E81" s="122">
        <v>119</v>
      </c>
      <c r="F81" s="161" t="str">
        <f>VLOOKUP(E81,VIP!$A$2:$O12928,2,0)</f>
        <v>DRBR119</v>
      </c>
      <c r="G81" s="158" t="str">
        <f>VLOOKUP(E81,'LISTADO ATM'!$A$2:$B$899,2,0)</f>
        <v>ATM Oficina La Barranquita</v>
      </c>
      <c r="H81" s="158" t="str">
        <f>VLOOKUP(E81,VIP!$A$2:$O17849,7,FALSE)</f>
        <v>N/A</v>
      </c>
      <c r="I81" s="158" t="str">
        <f>VLOOKUP(E81,VIP!$A$2:$O9814,8,FALSE)</f>
        <v>N/A</v>
      </c>
      <c r="J81" s="158" t="str">
        <f>VLOOKUP(E81,VIP!$A$2:$O9764,8,FALSE)</f>
        <v>N/A</v>
      </c>
      <c r="K81" s="158" t="str">
        <f>VLOOKUP(E81,VIP!$A$2:$O13338,6,0)</f>
        <v>N/A</v>
      </c>
      <c r="L81" s="143" t="s">
        <v>2421</v>
      </c>
      <c r="M81" s="165" t="s">
        <v>2634</v>
      </c>
      <c r="N81" s="160" t="s">
        <v>2465</v>
      </c>
      <c r="O81" s="167" t="s">
        <v>2486</v>
      </c>
      <c r="P81" s="146"/>
      <c r="Q81" s="157">
        <v>44316.458333333336</v>
      </c>
    </row>
    <row r="82" spans="1:17" ht="18" x14ac:dyDescent="0.25">
      <c r="A82" s="158" t="str">
        <f>VLOOKUP(E82,'LISTADO ATM'!$A$2:$C$900,3,0)</f>
        <v>NORTE</v>
      </c>
      <c r="B82" s="132" t="s">
        <v>2711</v>
      </c>
      <c r="C82" s="159">
        <v>44316.469143518516</v>
      </c>
      <c r="D82" s="159" t="s">
        <v>2485</v>
      </c>
      <c r="E82" s="122">
        <v>144</v>
      </c>
      <c r="F82" s="161" t="str">
        <f>VLOOKUP(E82,VIP!$A$2:$O12986,2,0)</f>
        <v>DRBR144</v>
      </c>
      <c r="G82" s="158" t="str">
        <f>VLOOKUP(E82,'LISTADO ATM'!$A$2:$B$899,2,0)</f>
        <v xml:space="preserve">ATM Oficina Villa Altagracia </v>
      </c>
      <c r="H82" s="158" t="str">
        <f>VLOOKUP(E82,VIP!$A$2:$O17907,7,FALSE)</f>
        <v>Si</v>
      </c>
      <c r="I82" s="158" t="str">
        <f>VLOOKUP(E82,VIP!$A$2:$O9872,8,FALSE)</f>
        <v>Si</v>
      </c>
      <c r="J82" s="158" t="str">
        <f>VLOOKUP(E82,VIP!$A$2:$O9822,8,FALSE)</f>
        <v>Si</v>
      </c>
      <c r="K82" s="158" t="str">
        <f>VLOOKUP(E82,VIP!$A$2:$O13396,6,0)</f>
        <v>SI</v>
      </c>
      <c r="L82" s="143" t="s">
        <v>2421</v>
      </c>
      <c r="M82" s="165" t="s">
        <v>2634</v>
      </c>
      <c r="N82" s="160" t="s">
        <v>2465</v>
      </c>
      <c r="O82" s="161" t="s">
        <v>2486</v>
      </c>
      <c r="P82" s="146"/>
      <c r="Q82" s="157">
        <v>44316.625</v>
      </c>
    </row>
    <row r="83" spans="1:17" ht="18" x14ac:dyDescent="0.25">
      <c r="A83" s="158" t="str">
        <f>VLOOKUP(E83,'LISTADO ATM'!$A$2:$C$900,3,0)</f>
        <v>NORTE</v>
      </c>
      <c r="B83" s="132" t="s">
        <v>2683</v>
      </c>
      <c r="C83" s="159">
        <v>44316.620636574073</v>
      </c>
      <c r="D83" s="159" t="s">
        <v>2485</v>
      </c>
      <c r="E83" s="122">
        <v>151</v>
      </c>
      <c r="F83" s="161" t="str">
        <f>VLOOKUP(E83,VIP!$A$2:$O12956,2,0)</f>
        <v>DRBR151</v>
      </c>
      <c r="G83" s="158" t="str">
        <f>VLOOKUP(E83,'LISTADO ATM'!$A$2:$B$899,2,0)</f>
        <v xml:space="preserve">ATM Oficina Nagua </v>
      </c>
      <c r="H83" s="158" t="str">
        <f>VLOOKUP(E83,VIP!$A$2:$O17877,7,FALSE)</f>
        <v>Si</v>
      </c>
      <c r="I83" s="158" t="str">
        <f>VLOOKUP(E83,VIP!$A$2:$O9842,8,FALSE)</f>
        <v>Si</v>
      </c>
      <c r="J83" s="158" t="str">
        <f>VLOOKUP(E83,VIP!$A$2:$O9792,8,FALSE)</f>
        <v>Si</v>
      </c>
      <c r="K83" s="158" t="str">
        <f>VLOOKUP(E83,VIP!$A$2:$O13366,6,0)</f>
        <v>SI</v>
      </c>
      <c r="L83" s="143" t="s">
        <v>2421</v>
      </c>
      <c r="M83" s="165" t="s">
        <v>2634</v>
      </c>
      <c r="N83" s="160" t="s">
        <v>2465</v>
      </c>
      <c r="O83" s="161" t="s">
        <v>2486</v>
      </c>
      <c r="P83" s="146"/>
      <c r="Q83" s="157">
        <v>44316.770277777781</v>
      </c>
    </row>
    <row r="84" spans="1:17" ht="18" x14ac:dyDescent="0.25">
      <c r="A84" s="158" t="str">
        <f>VLOOKUP(E84,'LISTADO ATM'!$A$2:$C$900,3,0)</f>
        <v>NORTE</v>
      </c>
      <c r="B84" s="132" t="s">
        <v>2692</v>
      </c>
      <c r="C84" s="159">
        <v>44316.572812500002</v>
      </c>
      <c r="D84" s="159" t="s">
        <v>2485</v>
      </c>
      <c r="E84" s="122">
        <v>350</v>
      </c>
      <c r="F84" s="161" t="str">
        <f>VLOOKUP(E84,VIP!$A$2:$O12967,2,0)</f>
        <v>DRBR350</v>
      </c>
      <c r="G84" s="158" t="str">
        <f>VLOOKUP(E84,'LISTADO ATM'!$A$2:$B$899,2,0)</f>
        <v xml:space="preserve">ATM Oficina Villa Tapia </v>
      </c>
      <c r="H84" s="158" t="str">
        <f>VLOOKUP(E84,VIP!$A$2:$O17888,7,FALSE)</f>
        <v>Si</v>
      </c>
      <c r="I84" s="158" t="str">
        <f>VLOOKUP(E84,VIP!$A$2:$O9853,8,FALSE)</f>
        <v>Si</v>
      </c>
      <c r="J84" s="158" t="str">
        <f>VLOOKUP(E84,VIP!$A$2:$O9803,8,FALSE)</f>
        <v>Si</v>
      </c>
      <c r="K84" s="158" t="str">
        <f>VLOOKUP(E84,VIP!$A$2:$O13377,6,0)</f>
        <v>NO</v>
      </c>
      <c r="L84" s="143" t="s">
        <v>2421</v>
      </c>
      <c r="M84" s="165" t="s">
        <v>2634</v>
      </c>
      <c r="N84" s="160" t="s">
        <v>2465</v>
      </c>
      <c r="O84" s="171" t="s">
        <v>2486</v>
      </c>
      <c r="P84" s="146"/>
      <c r="Q84" s="157">
        <v>44316.770277777781</v>
      </c>
    </row>
    <row r="85" spans="1:17" ht="18" x14ac:dyDescent="0.25">
      <c r="A85" s="158" t="str">
        <f>VLOOKUP(E85,'LISTADO ATM'!$A$2:$C$900,3,0)</f>
        <v>SUR</v>
      </c>
      <c r="B85" s="132" t="s">
        <v>2608</v>
      </c>
      <c r="C85" s="159">
        <v>44315.608020833337</v>
      </c>
      <c r="D85" s="159" t="s">
        <v>2461</v>
      </c>
      <c r="E85" s="122">
        <v>512</v>
      </c>
      <c r="F85" s="161" t="str">
        <f>VLOOKUP(E85,VIP!$A$2:$O12922,2,0)</f>
        <v>DRBR512</v>
      </c>
      <c r="G85" s="158" t="str">
        <f>VLOOKUP(E85,'LISTADO ATM'!$A$2:$B$899,2,0)</f>
        <v>ATM Plaza Jesús Ferreira</v>
      </c>
      <c r="H85" s="158" t="str">
        <f>VLOOKUP(E85,VIP!$A$2:$O17843,7,FALSE)</f>
        <v>N/A</v>
      </c>
      <c r="I85" s="158" t="str">
        <f>VLOOKUP(E85,VIP!$A$2:$O9808,8,FALSE)</f>
        <v>N/A</v>
      </c>
      <c r="J85" s="158" t="str">
        <f>VLOOKUP(E85,VIP!$A$2:$O9758,8,FALSE)</f>
        <v>N/A</v>
      </c>
      <c r="K85" s="158" t="str">
        <f>VLOOKUP(E85,VIP!$A$2:$O13332,6,0)</f>
        <v>N/A</v>
      </c>
      <c r="L85" s="143" t="s">
        <v>2421</v>
      </c>
      <c r="M85" s="165" t="s">
        <v>2634</v>
      </c>
      <c r="N85" s="160" t="s">
        <v>2465</v>
      </c>
      <c r="O85" s="161" t="s">
        <v>2466</v>
      </c>
      <c r="P85" s="146"/>
      <c r="Q85" s="157">
        <v>44316.770277777781</v>
      </c>
    </row>
    <row r="86" spans="1:17" ht="18" x14ac:dyDescent="0.25">
      <c r="A86" s="158" t="str">
        <f>VLOOKUP(E86,'LISTADO ATM'!$A$2:$C$900,3,0)</f>
        <v>NORTE</v>
      </c>
      <c r="B86" s="132">
        <v>3335870496</v>
      </c>
      <c r="C86" s="159">
        <v>44316.015277777777</v>
      </c>
      <c r="D86" s="159" t="s">
        <v>2461</v>
      </c>
      <c r="E86" s="122">
        <v>520</v>
      </c>
      <c r="F86" s="161" t="str">
        <f>VLOOKUP(E86,VIP!$A$2:$O12927,2,0)</f>
        <v>DRBR520</v>
      </c>
      <c r="G86" s="158" t="str">
        <f>VLOOKUP(E86,'LISTADO ATM'!$A$2:$B$899,2,0)</f>
        <v xml:space="preserve">ATM Cooperativa Navarrete (COOPNAVA) </v>
      </c>
      <c r="H86" s="158" t="str">
        <f>VLOOKUP(E86,VIP!$A$2:$O17848,7,FALSE)</f>
        <v>Si</v>
      </c>
      <c r="I86" s="158" t="str">
        <f>VLOOKUP(E86,VIP!$A$2:$O9813,8,FALSE)</f>
        <v>Si</v>
      </c>
      <c r="J86" s="158" t="str">
        <f>VLOOKUP(E86,VIP!$A$2:$O9763,8,FALSE)</f>
        <v>Si</v>
      </c>
      <c r="K86" s="158" t="str">
        <f>VLOOKUP(E86,VIP!$A$2:$O13337,6,0)</f>
        <v>NO</v>
      </c>
      <c r="L86" s="143" t="s">
        <v>2421</v>
      </c>
      <c r="M86" s="165" t="s">
        <v>2634</v>
      </c>
      <c r="N86" s="160" t="s">
        <v>2465</v>
      </c>
      <c r="O86" s="161" t="s">
        <v>2605</v>
      </c>
      <c r="P86" s="146"/>
      <c r="Q86" s="157">
        <v>44316.458333333336</v>
      </c>
    </row>
    <row r="87" spans="1:17" ht="18" x14ac:dyDescent="0.25">
      <c r="A87" s="158" t="str">
        <f>VLOOKUP(E87,'LISTADO ATM'!$A$2:$C$900,3,0)</f>
        <v>DISTRITO NACIONAL</v>
      </c>
      <c r="B87" s="132" t="s">
        <v>2601</v>
      </c>
      <c r="C87" s="159">
        <v>44315.555208333331</v>
      </c>
      <c r="D87" s="159" t="s">
        <v>2485</v>
      </c>
      <c r="E87" s="122">
        <v>527</v>
      </c>
      <c r="F87" s="161" t="str">
        <f>VLOOKUP(E87,VIP!$A$2:$O12937,2,0)</f>
        <v>DRBR527</v>
      </c>
      <c r="G87" s="158" t="str">
        <f>VLOOKUP(E87,'LISTADO ATM'!$A$2:$B$899,2,0)</f>
        <v>ATM Oficina Zona Oriental II</v>
      </c>
      <c r="H87" s="158" t="str">
        <f>VLOOKUP(E87,VIP!$A$2:$O17858,7,FALSE)</f>
        <v>Si</v>
      </c>
      <c r="I87" s="158" t="str">
        <f>VLOOKUP(E87,VIP!$A$2:$O9823,8,FALSE)</f>
        <v>Si</v>
      </c>
      <c r="J87" s="158" t="str">
        <f>VLOOKUP(E87,VIP!$A$2:$O9773,8,FALSE)</f>
        <v>Si</v>
      </c>
      <c r="K87" s="158" t="str">
        <f>VLOOKUP(E87,VIP!$A$2:$O13347,6,0)</f>
        <v>SI</v>
      </c>
      <c r="L87" s="143" t="s">
        <v>2421</v>
      </c>
      <c r="M87" s="165" t="s">
        <v>2634</v>
      </c>
      <c r="N87" s="160" t="s">
        <v>2465</v>
      </c>
      <c r="O87" s="171" t="s">
        <v>2486</v>
      </c>
      <c r="P87" s="146"/>
      <c r="Q87" s="157">
        <v>44316.770277777781</v>
      </c>
    </row>
    <row r="88" spans="1:17" ht="18" x14ac:dyDescent="0.25">
      <c r="A88" s="158" t="str">
        <f>VLOOKUP(E88,'LISTADO ATM'!$A$2:$C$900,3,0)</f>
        <v>SUR</v>
      </c>
      <c r="B88" s="132" t="s">
        <v>2703</v>
      </c>
      <c r="C88" s="159">
        <v>44316.491944444446</v>
      </c>
      <c r="D88" s="159" t="s">
        <v>2461</v>
      </c>
      <c r="E88" s="122">
        <v>592</v>
      </c>
      <c r="F88" s="161" t="str">
        <f>VLOOKUP(E88,VIP!$A$2:$O12978,2,0)</f>
        <v>DRBR081</v>
      </c>
      <c r="G88" s="158" t="str">
        <f>VLOOKUP(E88,'LISTADO ATM'!$A$2:$B$899,2,0)</f>
        <v xml:space="preserve">ATM Centro de Caja San Cristóbal I </v>
      </c>
      <c r="H88" s="158" t="str">
        <f>VLOOKUP(E88,VIP!$A$2:$O17899,7,FALSE)</f>
        <v>Si</v>
      </c>
      <c r="I88" s="158" t="str">
        <f>VLOOKUP(E88,VIP!$A$2:$O9864,8,FALSE)</f>
        <v>Si</v>
      </c>
      <c r="J88" s="158" t="str">
        <f>VLOOKUP(E88,VIP!$A$2:$O9814,8,FALSE)</f>
        <v>Si</v>
      </c>
      <c r="K88" s="158" t="str">
        <f>VLOOKUP(E88,VIP!$A$2:$O13388,6,0)</f>
        <v>SI</v>
      </c>
      <c r="L88" s="143" t="s">
        <v>2421</v>
      </c>
      <c r="M88" s="165" t="s">
        <v>2634</v>
      </c>
      <c r="N88" s="160" t="s">
        <v>2465</v>
      </c>
      <c r="O88" s="161" t="s">
        <v>2466</v>
      </c>
      <c r="P88" s="146"/>
      <c r="Q88" s="157">
        <v>44316.625</v>
      </c>
    </row>
    <row r="89" spans="1:17" ht="18" x14ac:dyDescent="0.25">
      <c r="A89" s="158" t="str">
        <f>VLOOKUP(E89,'[1]LISTADO ATM'!$A$2:$C$900,3,0)</f>
        <v>DISTRITO NACIONAL</v>
      </c>
      <c r="B89" s="132" t="s">
        <v>2664</v>
      </c>
      <c r="C89" s="159">
        <v>44316.352581018517</v>
      </c>
      <c r="D89" s="159" t="s">
        <v>2461</v>
      </c>
      <c r="E89" s="122">
        <v>713</v>
      </c>
      <c r="F89" s="161" t="str">
        <f>VLOOKUP(E89,[1]VIP!$A$2:$O12949,2,0)</f>
        <v>DRBR016</v>
      </c>
      <c r="G89" s="158" t="str">
        <f>VLOOKUP(E89,'[1]LISTADO ATM'!$A$2:$B$899,2,0)</f>
        <v xml:space="preserve">ATM Oficina Las Américas </v>
      </c>
      <c r="H89" s="158" t="str">
        <f>VLOOKUP(E89,[1]VIP!$A$2:$O17870,7,FALSE)</f>
        <v>Si</v>
      </c>
      <c r="I89" s="158" t="str">
        <f>VLOOKUP(E89,[1]VIP!$A$2:$O9835,8,FALSE)</f>
        <v>Si</v>
      </c>
      <c r="J89" s="158" t="str">
        <f>VLOOKUP(E89,[1]VIP!$A$2:$O9785,8,FALSE)</f>
        <v>Si</v>
      </c>
      <c r="K89" s="158" t="str">
        <f>VLOOKUP(E89,[1]VIP!$A$2:$O13359,6,0)</f>
        <v>NO</v>
      </c>
      <c r="L89" s="143" t="s">
        <v>2421</v>
      </c>
      <c r="M89" s="165" t="s">
        <v>2634</v>
      </c>
      <c r="N89" s="160" t="s">
        <v>2465</v>
      </c>
      <c r="O89" s="161" t="s">
        <v>2466</v>
      </c>
      <c r="P89" s="146"/>
      <c r="Q89" s="157">
        <v>44316.458333333336</v>
      </c>
    </row>
    <row r="90" spans="1:17" ht="18" x14ac:dyDescent="0.25">
      <c r="A90" s="158" t="str">
        <f>VLOOKUP(E90,'LISTADO ATM'!$A$2:$C$900,3,0)</f>
        <v>DISTRITO NACIONAL</v>
      </c>
      <c r="B90" s="132" t="s">
        <v>2708</v>
      </c>
      <c r="C90" s="159">
        <v>44316.483900462961</v>
      </c>
      <c r="D90" s="159" t="s">
        <v>2485</v>
      </c>
      <c r="E90" s="122">
        <v>721</v>
      </c>
      <c r="F90" s="161" t="str">
        <f>VLOOKUP(E90,VIP!$A$2:$O12983,2,0)</f>
        <v>DRBR23A</v>
      </c>
      <c r="G90" s="158" t="str">
        <f>VLOOKUP(E90,'LISTADO ATM'!$A$2:$B$899,2,0)</f>
        <v xml:space="preserve">ATM Oficina Charles de Gaulle II </v>
      </c>
      <c r="H90" s="158" t="str">
        <f>VLOOKUP(E90,VIP!$A$2:$O17904,7,FALSE)</f>
        <v>Si</v>
      </c>
      <c r="I90" s="158" t="str">
        <f>VLOOKUP(E90,VIP!$A$2:$O9869,8,FALSE)</f>
        <v>Si</v>
      </c>
      <c r="J90" s="158" t="str">
        <f>VLOOKUP(E90,VIP!$A$2:$O9819,8,FALSE)</f>
        <v>Si</v>
      </c>
      <c r="K90" s="158" t="str">
        <f>VLOOKUP(E90,VIP!$A$2:$O13393,6,0)</f>
        <v>NO</v>
      </c>
      <c r="L90" s="143" t="s">
        <v>2421</v>
      </c>
      <c r="M90" s="165" t="s">
        <v>2634</v>
      </c>
      <c r="N90" s="160" t="s">
        <v>2465</v>
      </c>
      <c r="O90" s="161" t="s">
        <v>2486</v>
      </c>
      <c r="P90" s="146"/>
      <c r="Q90" s="157">
        <v>44316.625</v>
      </c>
    </row>
    <row r="91" spans="1:17" ht="18" x14ac:dyDescent="0.25">
      <c r="A91" s="158" t="str">
        <f>VLOOKUP(E91,'[1]LISTADO ATM'!$A$2:$C$900,3,0)</f>
        <v>DISTRITO NACIONAL</v>
      </c>
      <c r="B91" s="132" t="s">
        <v>2639</v>
      </c>
      <c r="C91" s="159">
        <v>44316.317499999997</v>
      </c>
      <c r="D91" s="159" t="s">
        <v>2485</v>
      </c>
      <c r="E91" s="122">
        <v>722</v>
      </c>
      <c r="F91" s="161" t="str">
        <f>VLOOKUP(E91,[1]VIP!$A$2:$O12938,2,0)</f>
        <v>DRBR393</v>
      </c>
      <c r="G91" s="158" t="str">
        <f>VLOOKUP(E91,'[1]LISTADO ATM'!$A$2:$B$899,2,0)</f>
        <v xml:space="preserve">ATM Oficina Charles de Gaulle III </v>
      </c>
      <c r="H91" s="158" t="str">
        <f>VLOOKUP(E91,[1]VIP!$A$2:$O17859,7,FALSE)</f>
        <v>Si</v>
      </c>
      <c r="I91" s="158" t="str">
        <f>VLOOKUP(E91,[1]VIP!$A$2:$O9824,8,FALSE)</f>
        <v>Si</v>
      </c>
      <c r="J91" s="158" t="str">
        <f>VLOOKUP(E91,[1]VIP!$A$2:$O9774,8,FALSE)</f>
        <v>Si</v>
      </c>
      <c r="K91" s="158" t="str">
        <f>VLOOKUP(E91,[1]VIP!$A$2:$O13348,6,0)</f>
        <v>SI</v>
      </c>
      <c r="L91" s="143" t="s">
        <v>2421</v>
      </c>
      <c r="M91" s="165" t="s">
        <v>2634</v>
      </c>
      <c r="N91" s="160" t="s">
        <v>2465</v>
      </c>
      <c r="O91" s="161" t="s">
        <v>2486</v>
      </c>
      <c r="P91" s="146"/>
      <c r="Q91" s="157">
        <v>44316.625</v>
      </c>
    </row>
    <row r="92" spans="1:17" ht="18" x14ac:dyDescent="0.25">
      <c r="A92" s="158" t="str">
        <f>VLOOKUP(E92,'LISTADO ATM'!$A$2:$C$900,3,0)</f>
        <v>SUR</v>
      </c>
      <c r="B92" s="132" t="s">
        <v>2707</v>
      </c>
      <c r="C92" s="159">
        <v>44316.487569444442</v>
      </c>
      <c r="D92" s="159" t="s">
        <v>2485</v>
      </c>
      <c r="E92" s="122">
        <v>750</v>
      </c>
      <c r="F92" s="161" t="str">
        <f>VLOOKUP(E92,VIP!$A$2:$O12982,2,0)</f>
        <v>DRBR265</v>
      </c>
      <c r="G92" s="158" t="str">
        <f>VLOOKUP(E92,'LISTADO ATM'!$A$2:$B$899,2,0)</f>
        <v xml:space="preserve">ATM UNP Duvergé </v>
      </c>
      <c r="H92" s="158" t="str">
        <f>VLOOKUP(E92,VIP!$A$2:$O17903,7,FALSE)</f>
        <v>Si</v>
      </c>
      <c r="I92" s="158" t="str">
        <f>VLOOKUP(E92,VIP!$A$2:$O9868,8,FALSE)</f>
        <v>Si</v>
      </c>
      <c r="J92" s="158" t="str">
        <f>VLOOKUP(E92,VIP!$A$2:$O9818,8,FALSE)</f>
        <v>Si</v>
      </c>
      <c r="K92" s="158" t="str">
        <f>VLOOKUP(E92,VIP!$A$2:$O13392,6,0)</f>
        <v>SI</v>
      </c>
      <c r="L92" s="143" t="s">
        <v>2421</v>
      </c>
      <c r="M92" s="165" t="s">
        <v>2634</v>
      </c>
      <c r="N92" s="160" t="s">
        <v>2465</v>
      </c>
      <c r="O92" s="171" t="s">
        <v>2486</v>
      </c>
      <c r="P92" s="146"/>
      <c r="Q92" s="157">
        <v>44316.625</v>
      </c>
    </row>
    <row r="93" spans="1:17" ht="18" x14ac:dyDescent="0.25">
      <c r="A93" s="158" t="str">
        <f>VLOOKUP(E93,'[1]LISTADO ATM'!$A$2:$C$900,3,0)</f>
        <v>SUR</v>
      </c>
      <c r="B93" s="132" t="s">
        <v>2638</v>
      </c>
      <c r="C93" s="159">
        <v>44316.315428240741</v>
      </c>
      <c r="D93" s="159" t="s">
        <v>2485</v>
      </c>
      <c r="E93" s="122">
        <v>764</v>
      </c>
      <c r="F93" s="161" t="str">
        <f>VLOOKUP(E93,[1]VIP!$A$2:$O12939,2,0)</f>
        <v>DRBR451</v>
      </c>
      <c r="G93" s="158" t="str">
        <f>VLOOKUP(E93,'[1]LISTADO ATM'!$A$2:$B$899,2,0)</f>
        <v xml:space="preserve">ATM Oficina Elías Piña </v>
      </c>
      <c r="H93" s="158" t="str">
        <f>VLOOKUP(E93,[1]VIP!$A$2:$O17860,7,FALSE)</f>
        <v>Si</v>
      </c>
      <c r="I93" s="158" t="str">
        <f>VLOOKUP(E93,[1]VIP!$A$2:$O9825,8,FALSE)</f>
        <v>Si</v>
      </c>
      <c r="J93" s="158" t="str">
        <f>VLOOKUP(E93,[1]VIP!$A$2:$O9775,8,FALSE)</f>
        <v>Si</v>
      </c>
      <c r="K93" s="158" t="str">
        <f>VLOOKUP(E93,[1]VIP!$A$2:$O13349,6,0)</f>
        <v>NO</v>
      </c>
      <c r="L93" s="143" t="s">
        <v>2421</v>
      </c>
      <c r="M93" s="165" t="s">
        <v>2634</v>
      </c>
      <c r="N93" s="160" t="s">
        <v>2465</v>
      </c>
      <c r="O93" s="161" t="s">
        <v>2486</v>
      </c>
      <c r="P93" s="146"/>
      <c r="Q93" s="157">
        <v>44316.625</v>
      </c>
    </row>
    <row r="94" spans="1:17" ht="18" x14ac:dyDescent="0.25">
      <c r="A94" s="158" t="str">
        <f>VLOOKUP(E94,'[1]LISTADO ATM'!$A$2:$C$900,3,0)</f>
        <v>DISTRITO NACIONAL</v>
      </c>
      <c r="B94" s="132" t="s">
        <v>2652</v>
      </c>
      <c r="C94" s="159">
        <v>44316.38795138889</v>
      </c>
      <c r="D94" s="159" t="s">
        <v>2461</v>
      </c>
      <c r="E94" s="122">
        <v>785</v>
      </c>
      <c r="F94" s="161" t="str">
        <f>VLOOKUP(E94,[1]VIP!$A$2:$O12937,2,0)</f>
        <v>DRBR785</v>
      </c>
      <c r="G94" s="158" t="str">
        <f>VLOOKUP(E94,'[1]LISTADO ATM'!$A$2:$B$899,2,0)</f>
        <v xml:space="preserve">ATM S/M Nacional Máximo Gómez </v>
      </c>
      <c r="H94" s="158" t="str">
        <f>VLOOKUP(E94,[1]VIP!$A$2:$O17858,7,FALSE)</f>
        <v>Si</v>
      </c>
      <c r="I94" s="158" t="str">
        <f>VLOOKUP(E94,[1]VIP!$A$2:$O9823,8,FALSE)</f>
        <v>Si</v>
      </c>
      <c r="J94" s="158" t="str">
        <f>VLOOKUP(E94,[1]VIP!$A$2:$O9773,8,FALSE)</f>
        <v>Si</v>
      </c>
      <c r="K94" s="158" t="str">
        <f>VLOOKUP(E94,[1]VIP!$A$2:$O13347,6,0)</f>
        <v>NO</v>
      </c>
      <c r="L94" s="143" t="s">
        <v>2421</v>
      </c>
      <c r="M94" s="165" t="s">
        <v>2634</v>
      </c>
      <c r="N94" s="117" t="s">
        <v>2465</v>
      </c>
      <c r="O94" s="161" t="s">
        <v>2466</v>
      </c>
      <c r="P94" s="146"/>
      <c r="Q94" s="156">
        <v>44316.458333333336</v>
      </c>
    </row>
    <row r="95" spans="1:17" ht="18" x14ac:dyDescent="0.25">
      <c r="A95" s="158" t="str">
        <f>VLOOKUP(E95,'LISTADO ATM'!$A$2:$C$900,3,0)</f>
        <v>SUR</v>
      </c>
      <c r="B95" s="132" t="s">
        <v>2684</v>
      </c>
      <c r="C95" s="159">
        <v>44316.618483796294</v>
      </c>
      <c r="D95" s="159" t="s">
        <v>2485</v>
      </c>
      <c r="E95" s="122">
        <v>984</v>
      </c>
      <c r="F95" s="161" t="str">
        <f>VLOOKUP(E95,VIP!$A$2:$O12957,2,0)</f>
        <v>DRBR984</v>
      </c>
      <c r="G95" s="158" t="str">
        <f>VLOOKUP(E95,'LISTADO ATM'!$A$2:$B$899,2,0)</f>
        <v xml:space="preserve">ATM Oficina Neiba II </v>
      </c>
      <c r="H95" s="158" t="str">
        <f>VLOOKUP(E95,VIP!$A$2:$O17878,7,FALSE)</f>
        <v>Si</v>
      </c>
      <c r="I95" s="158" t="str">
        <f>VLOOKUP(E95,VIP!$A$2:$O9843,8,FALSE)</f>
        <v>Si</v>
      </c>
      <c r="J95" s="158" t="str">
        <f>VLOOKUP(E95,VIP!$A$2:$O9793,8,FALSE)</f>
        <v>Si</v>
      </c>
      <c r="K95" s="158" t="str">
        <f>VLOOKUP(E95,VIP!$A$2:$O13367,6,0)</f>
        <v>NO</v>
      </c>
      <c r="L95" s="143" t="s">
        <v>2421</v>
      </c>
      <c r="M95" s="165" t="s">
        <v>2634</v>
      </c>
      <c r="N95" s="117" t="s">
        <v>2465</v>
      </c>
      <c r="O95" s="161" t="s">
        <v>2486</v>
      </c>
      <c r="P95" s="146"/>
      <c r="Q95" s="157">
        <v>44316.770277777781</v>
      </c>
    </row>
    <row r="96" spans="1:17" ht="18" x14ac:dyDescent="0.25">
      <c r="A96" s="158" t="str">
        <f>VLOOKUP(E96,'LISTADO ATM'!$A$2:$C$900,3,0)</f>
        <v>SUR</v>
      </c>
      <c r="B96" s="132" t="s">
        <v>2592</v>
      </c>
      <c r="C96" s="159">
        <v>44315.422303240739</v>
      </c>
      <c r="D96" s="159" t="s">
        <v>2182</v>
      </c>
      <c r="E96" s="122">
        <v>751</v>
      </c>
      <c r="F96" s="161" t="str">
        <f>VLOOKUP(E96,VIP!$A$2:$O12920,2,0)</f>
        <v>DRBR751</v>
      </c>
      <c r="G96" s="158" t="str">
        <f>VLOOKUP(E96,'LISTADO ATM'!$A$2:$B$899,2,0)</f>
        <v>ATM Eco Petroleo Camilo</v>
      </c>
      <c r="H96" s="158" t="str">
        <f>VLOOKUP(E96,VIP!$A$2:$O17841,7,FALSE)</f>
        <v>N/A</v>
      </c>
      <c r="I96" s="158" t="str">
        <f>VLOOKUP(E96,VIP!$A$2:$O9806,8,FALSE)</f>
        <v>N/A</v>
      </c>
      <c r="J96" s="158" t="str">
        <f>VLOOKUP(E96,VIP!$A$2:$O9756,8,FALSE)</f>
        <v>N/A</v>
      </c>
      <c r="K96" s="158" t="str">
        <f>VLOOKUP(E96,VIP!$A$2:$O13330,6,0)</f>
        <v>N/A</v>
      </c>
      <c r="L96" s="143" t="s">
        <v>2481</v>
      </c>
      <c r="M96" s="165" t="s">
        <v>2634</v>
      </c>
      <c r="N96" s="160" t="s">
        <v>2465</v>
      </c>
      <c r="O96" s="161" t="s">
        <v>2467</v>
      </c>
      <c r="P96" s="146"/>
      <c r="Q96" s="157">
        <v>44316.770277777781</v>
      </c>
    </row>
    <row r="97" spans="1:17" ht="18" x14ac:dyDescent="0.25">
      <c r="A97" s="158" t="str">
        <f>VLOOKUP(E97,'LISTADO ATM'!$A$2:$C$900,3,0)</f>
        <v>SUR</v>
      </c>
      <c r="B97" s="132" t="s">
        <v>2761</v>
      </c>
      <c r="C97" s="159">
        <v>44316.630648148152</v>
      </c>
      <c r="D97" s="159" t="s">
        <v>2182</v>
      </c>
      <c r="E97" s="122">
        <v>751</v>
      </c>
      <c r="F97" s="161" t="str">
        <f>VLOOKUP(E97,VIP!$A$2:$O13016,2,0)</f>
        <v>DRBR751</v>
      </c>
      <c r="G97" s="158" t="str">
        <f>VLOOKUP(E97,'LISTADO ATM'!$A$2:$B$899,2,0)</f>
        <v>ATM Eco Petroleo Camilo</v>
      </c>
      <c r="H97" s="158" t="str">
        <f>VLOOKUP(E97,VIP!$A$2:$O17937,7,FALSE)</f>
        <v>N/A</v>
      </c>
      <c r="I97" s="158" t="str">
        <f>VLOOKUP(E97,VIP!$A$2:$O9902,8,FALSE)</f>
        <v>N/A</v>
      </c>
      <c r="J97" s="158" t="str">
        <f>VLOOKUP(E97,VIP!$A$2:$O9852,8,FALSE)</f>
        <v>N/A</v>
      </c>
      <c r="K97" s="158" t="str">
        <f>VLOOKUP(E97,VIP!$A$2:$O13426,6,0)</f>
        <v>N/A</v>
      </c>
      <c r="L97" s="143" t="s">
        <v>2481</v>
      </c>
      <c r="M97" s="165" t="s">
        <v>2634</v>
      </c>
      <c r="N97" s="160" t="s">
        <v>2678</v>
      </c>
      <c r="O97" s="161" t="s">
        <v>2467</v>
      </c>
      <c r="P97" s="146"/>
      <c r="Q97" s="157" t="s">
        <v>2481</v>
      </c>
    </row>
    <row r="98" spans="1:17" ht="18" x14ac:dyDescent="0.25">
      <c r="A98" s="158" t="str">
        <f>VLOOKUP(E98,'LISTADO ATM'!$A$2:$C$900,3,0)</f>
        <v>NORTE</v>
      </c>
      <c r="B98" s="132" t="s">
        <v>2615</v>
      </c>
      <c r="C98" s="159">
        <v>44315.812025462961</v>
      </c>
      <c r="D98" s="159" t="s">
        <v>2183</v>
      </c>
      <c r="E98" s="122">
        <v>985</v>
      </c>
      <c r="F98" s="164" t="str">
        <f>VLOOKUP(E98,VIP!$A$2:$O12925,2,0)</f>
        <v>DRBR985</v>
      </c>
      <c r="G98" s="158" t="str">
        <f>VLOOKUP(E98,'LISTADO ATM'!$A$2:$B$899,2,0)</f>
        <v xml:space="preserve">ATM Oficina Dajabón II </v>
      </c>
      <c r="H98" s="158" t="str">
        <f>VLOOKUP(E98,VIP!$A$2:$O17846,7,FALSE)</f>
        <v>Si</v>
      </c>
      <c r="I98" s="158" t="str">
        <f>VLOOKUP(E98,VIP!$A$2:$O9811,8,FALSE)</f>
        <v>Si</v>
      </c>
      <c r="J98" s="158" t="str">
        <f>VLOOKUP(E98,VIP!$A$2:$O9761,8,FALSE)</f>
        <v>Si</v>
      </c>
      <c r="K98" s="158" t="str">
        <f>VLOOKUP(E98,VIP!$A$2:$O13335,6,0)</f>
        <v>NO</v>
      </c>
      <c r="L98" s="143" t="s">
        <v>2481</v>
      </c>
      <c r="M98" s="165" t="s">
        <v>2634</v>
      </c>
      <c r="N98" s="160" t="s">
        <v>2465</v>
      </c>
      <c r="O98" s="164" t="s">
        <v>2494</v>
      </c>
      <c r="P98" s="146"/>
      <c r="Q98" s="157">
        <v>44316.62222222222</v>
      </c>
    </row>
    <row r="99" spans="1:17" ht="18" x14ac:dyDescent="0.25">
      <c r="A99" s="158" t="str">
        <f>VLOOKUP(E99,'LISTADO ATM'!$A$2:$C$900,3,0)</f>
        <v>DISTRITO NACIONAL</v>
      </c>
      <c r="B99" s="132" t="s">
        <v>2627</v>
      </c>
      <c r="C99" s="159">
        <v>44315.890462962961</v>
      </c>
      <c r="D99" s="159" t="s">
        <v>2182</v>
      </c>
      <c r="E99" s="122">
        <v>85</v>
      </c>
      <c r="F99" s="164" t="str">
        <f>VLOOKUP(E99,VIP!$A$2:$O12925,2,0)</f>
        <v>DRBR085</v>
      </c>
      <c r="G99" s="158" t="str">
        <f>VLOOKUP(E99,'LISTADO ATM'!$A$2:$B$899,2,0)</f>
        <v xml:space="preserve">ATM Oficina San Isidro (Fuerza Aérea) </v>
      </c>
      <c r="H99" s="158" t="str">
        <f>VLOOKUP(E99,VIP!$A$2:$O17846,7,FALSE)</f>
        <v>Si</v>
      </c>
      <c r="I99" s="158" t="str">
        <f>VLOOKUP(E99,VIP!$A$2:$O9811,8,FALSE)</f>
        <v>Si</v>
      </c>
      <c r="J99" s="158" t="str">
        <f>VLOOKUP(E99,VIP!$A$2:$O9761,8,FALSE)</f>
        <v>Si</v>
      </c>
      <c r="K99" s="158" t="str">
        <f>VLOOKUP(E99,VIP!$A$2:$O13335,6,0)</f>
        <v>NO</v>
      </c>
      <c r="L99" s="143" t="s">
        <v>2481</v>
      </c>
      <c r="M99" s="155" t="s">
        <v>2634</v>
      </c>
      <c r="N99" s="160" t="s">
        <v>2465</v>
      </c>
      <c r="O99" s="171" t="s">
        <v>2467</v>
      </c>
      <c r="P99" s="146"/>
      <c r="Q99" s="157">
        <v>44316.435416666667</v>
      </c>
    </row>
    <row r="100" spans="1:17" ht="18" x14ac:dyDescent="0.25">
      <c r="A100" s="158" t="str">
        <f>VLOOKUP(E100,'LISTADO ATM'!$A$2:$C$900,3,0)</f>
        <v>DISTRITO NACIONAL</v>
      </c>
      <c r="B100" s="132" t="s">
        <v>2628</v>
      </c>
      <c r="C100" s="159">
        <v>44315.88863425926</v>
      </c>
      <c r="D100" s="159" t="s">
        <v>2182</v>
      </c>
      <c r="E100" s="122">
        <v>235</v>
      </c>
      <c r="F100" s="164" t="str">
        <f>VLOOKUP(E100,VIP!$A$2:$O12926,2,0)</f>
        <v>DRBR235</v>
      </c>
      <c r="G100" s="158" t="str">
        <f>VLOOKUP(E100,'LISTADO ATM'!$A$2:$B$899,2,0)</f>
        <v xml:space="preserve">ATM Oficina Multicentro La Sirena San Isidro </v>
      </c>
      <c r="H100" s="158" t="str">
        <f>VLOOKUP(E100,VIP!$A$2:$O17847,7,FALSE)</f>
        <v>Si</v>
      </c>
      <c r="I100" s="158" t="str">
        <f>VLOOKUP(E100,VIP!$A$2:$O9812,8,FALSE)</f>
        <v>Si</v>
      </c>
      <c r="J100" s="158" t="str">
        <f>VLOOKUP(E100,VIP!$A$2:$O9762,8,FALSE)</f>
        <v>Si</v>
      </c>
      <c r="K100" s="158" t="str">
        <f>VLOOKUP(E100,VIP!$A$2:$O13336,6,0)</f>
        <v>SI</v>
      </c>
      <c r="L100" s="143" t="s">
        <v>2481</v>
      </c>
      <c r="M100" s="155" t="s">
        <v>2634</v>
      </c>
      <c r="N100" s="160" t="s">
        <v>2465</v>
      </c>
      <c r="O100" s="164" t="s">
        <v>2467</v>
      </c>
      <c r="P100" s="146"/>
      <c r="Q100" s="157">
        <v>44316.435416666667</v>
      </c>
    </row>
    <row r="101" spans="1:17" ht="18" x14ac:dyDescent="0.25">
      <c r="A101" s="158" t="str">
        <f>VLOOKUP(E101,'[1]LISTADO ATM'!$A$2:$C$900,3,0)</f>
        <v>NORTE</v>
      </c>
      <c r="B101" s="132" t="s">
        <v>2655</v>
      </c>
      <c r="C101" s="159">
        <v>44316.380613425928</v>
      </c>
      <c r="D101" s="159" t="s">
        <v>2183</v>
      </c>
      <c r="E101" s="122">
        <v>256</v>
      </c>
      <c r="F101" s="164" t="str">
        <f>VLOOKUP(E101,[1]VIP!$A$2:$O12940,2,0)</f>
        <v>DRBR256</v>
      </c>
      <c r="G101" s="158" t="str">
        <f>VLOOKUP(E101,'[1]LISTADO ATM'!$A$2:$B$899,2,0)</f>
        <v xml:space="preserve">ATM Oficina Licey Al Medio </v>
      </c>
      <c r="H101" s="158" t="str">
        <f>VLOOKUP(E101,[1]VIP!$A$2:$O17861,7,FALSE)</f>
        <v>Si</v>
      </c>
      <c r="I101" s="158" t="str">
        <f>VLOOKUP(E101,[1]VIP!$A$2:$O9826,8,FALSE)</f>
        <v>Si</v>
      </c>
      <c r="J101" s="158" t="str">
        <f>VLOOKUP(E101,[1]VIP!$A$2:$O9776,8,FALSE)</f>
        <v>Si</v>
      </c>
      <c r="K101" s="158" t="str">
        <f>VLOOKUP(E101,[1]VIP!$A$2:$O13350,6,0)</f>
        <v>NO</v>
      </c>
      <c r="L101" s="143" t="s">
        <v>2481</v>
      </c>
      <c r="M101" s="155" t="s">
        <v>2634</v>
      </c>
      <c r="N101" s="160" t="s">
        <v>2465</v>
      </c>
      <c r="O101" s="164" t="s">
        <v>2670</v>
      </c>
      <c r="P101" s="146"/>
      <c r="Q101" s="157">
        <v>44316.619444444441</v>
      </c>
    </row>
    <row r="102" spans="1:17" ht="18" x14ac:dyDescent="0.25">
      <c r="A102" s="158" t="str">
        <f>VLOOKUP(E102,'LISTADO ATM'!$A$2:$C$900,3,0)</f>
        <v>DISTRITO NACIONAL</v>
      </c>
      <c r="B102" s="132" t="s">
        <v>2614</v>
      </c>
      <c r="C102" s="159">
        <v>44315.814062500001</v>
      </c>
      <c r="D102" s="159" t="s">
        <v>2182</v>
      </c>
      <c r="E102" s="122">
        <v>264</v>
      </c>
      <c r="F102" s="164" t="str">
        <f>VLOOKUP(E102,VIP!$A$2:$O12924,2,0)</f>
        <v>DRBR264</v>
      </c>
      <c r="G102" s="158" t="str">
        <f>VLOOKUP(E102,'LISTADO ATM'!$A$2:$B$899,2,0)</f>
        <v xml:space="preserve">ATM S/M Nacional Independencia </v>
      </c>
      <c r="H102" s="158" t="str">
        <f>VLOOKUP(E102,VIP!$A$2:$O17845,7,FALSE)</f>
        <v>Si</v>
      </c>
      <c r="I102" s="158" t="str">
        <f>VLOOKUP(E102,VIP!$A$2:$O9810,8,FALSE)</f>
        <v>Si</v>
      </c>
      <c r="J102" s="158" t="str">
        <f>VLOOKUP(E102,VIP!$A$2:$O9760,8,FALSE)</f>
        <v>Si</v>
      </c>
      <c r="K102" s="158" t="str">
        <f>VLOOKUP(E102,VIP!$A$2:$O13334,6,0)</f>
        <v>SI</v>
      </c>
      <c r="L102" s="143" t="s">
        <v>2481</v>
      </c>
      <c r="M102" s="155" t="s">
        <v>2634</v>
      </c>
      <c r="N102" s="160" t="s">
        <v>2465</v>
      </c>
      <c r="O102" s="164" t="s">
        <v>2467</v>
      </c>
      <c r="P102" s="146"/>
      <c r="Q102" s="157">
        <v>44316.620138888888</v>
      </c>
    </row>
    <row r="103" spans="1:17" ht="18" x14ac:dyDescent="0.25">
      <c r="A103" s="158" t="str">
        <f>VLOOKUP(E103,'LISTADO ATM'!$A$2:$C$900,3,0)</f>
        <v>DISTRITO NACIONAL</v>
      </c>
      <c r="B103" s="132" t="s">
        <v>2619</v>
      </c>
      <c r="C103" s="159">
        <v>44315.792974537035</v>
      </c>
      <c r="D103" s="159" t="s">
        <v>2182</v>
      </c>
      <c r="E103" s="122">
        <v>325</v>
      </c>
      <c r="F103" s="164" t="str">
        <f>VLOOKUP(E103,VIP!$A$2:$O12929,2,0)</f>
        <v>DRBR325</v>
      </c>
      <c r="G103" s="158" t="str">
        <f>VLOOKUP(E103,'LISTADO ATM'!$A$2:$B$899,2,0)</f>
        <v>ATM Casa Edwin</v>
      </c>
      <c r="H103" s="158" t="str">
        <f>VLOOKUP(E103,VIP!$A$2:$O17850,7,FALSE)</f>
        <v>Si</v>
      </c>
      <c r="I103" s="158" t="str">
        <f>VLOOKUP(E103,VIP!$A$2:$O9815,8,FALSE)</f>
        <v>Si</v>
      </c>
      <c r="J103" s="158" t="str">
        <f>VLOOKUP(E103,VIP!$A$2:$O9765,8,FALSE)</f>
        <v>Si</v>
      </c>
      <c r="K103" s="158" t="str">
        <f>VLOOKUP(E103,VIP!$A$2:$O13339,6,0)</f>
        <v>NO</v>
      </c>
      <c r="L103" s="143" t="s">
        <v>2481</v>
      </c>
      <c r="M103" s="155" t="s">
        <v>2634</v>
      </c>
      <c r="N103" s="160" t="s">
        <v>2465</v>
      </c>
      <c r="O103" s="164" t="s">
        <v>2467</v>
      </c>
      <c r="P103" s="146"/>
      <c r="Q103" s="157">
        <v>44316.620138888888</v>
      </c>
    </row>
    <row r="104" spans="1:17" ht="18" x14ac:dyDescent="0.25">
      <c r="A104" s="158" t="str">
        <f>VLOOKUP(E104,'LISTADO ATM'!$A$2:$C$900,3,0)</f>
        <v>DISTRITO NACIONAL</v>
      </c>
      <c r="B104" s="132" t="s">
        <v>2597</v>
      </c>
      <c r="C104" s="159">
        <v>44315.594571759262</v>
      </c>
      <c r="D104" s="159" t="s">
        <v>2182</v>
      </c>
      <c r="E104" s="122">
        <v>600</v>
      </c>
      <c r="F104" s="164" t="str">
        <f>VLOOKUP(E104,VIP!$A$2:$O12923,2,0)</f>
        <v>DRBR600</v>
      </c>
      <c r="G104" s="158" t="str">
        <f>VLOOKUP(E104,'LISTADO ATM'!$A$2:$B$899,2,0)</f>
        <v>ATM S/M Bravo Hipica</v>
      </c>
      <c r="H104" s="158" t="str">
        <f>VLOOKUP(E104,VIP!$A$2:$O17844,7,FALSE)</f>
        <v>N/A</v>
      </c>
      <c r="I104" s="158" t="str">
        <f>VLOOKUP(E104,VIP!$A$2:$O9809,8,FALSE)</f>
        <v>N/A</v>
      </c>
      <c r="J104" s="158" t="str">
        <f>VLOOKUP(E104,VIP!$A$2:$O9759,8,FALSE)</f>
        <v>N/A</v>
      </c>
      <c r="K104" s="158" t="str">
        <f>VLOOKUP(E104,VIP!$A$2:$O13333,6,0)</f>
        <v>N/A</v>
      </c>
      <c r="L104" s="143" t="s">
        <v>2481</v>
      </c>
      <c r="M104" s="155" t="s">
        <v>2634</v>
      </c>
      <c r="N104" s="160" t="s">
        <v>2465</v>
      </c>
      <c r="O104" s="164" t="s">
        <v>2467</v>
      </c>
      <c r="P104" s="146"/>
      <c r="Q104" s="157">
        <v>44316.620833333334</v>
      </c>
    </row>
    <row r="105" spans="1:17" ht="18" x14ac:dyDescent="0.25">
      <c r="A105" s="158" t="str">
        <f>VLOOKUP(E105,'LISTADO ATM'!$A$2:$C$900,3,0)</f>
        <v>NORTE</v>
      </c>
      <c r="B105" s="132" t="s">
        <v>2697</v>
      </c>
      <c r="C105" s="159">
        <v>44316.510092592594</v>
      </c>
      <c r="D105" s="159" t="s">
        <v>2183</v>
      </c>
      <c r="E105" s="122">
        <v>653</v>
      </c>
      <c r="F105" s="164" t="str">
        <f>VLOOKUP(E105,VIP!$A$2:$O12972,2,0)</f>
        <v>DRBR653</v>
      </c>
      <c r="G105" s="158" t="str">
        <f>VLOOKUP(E105,'LISTADO ATM'!$A$2:$B$899,2,0)</f>
        <v>ATM Estación Isla Jarabacoa</v>
      </c>
      <c r="H105" s="158" t="str">
        <f>VLOOKUP(E105,VIP!$A$2:$O17893,7,FALSE)</f>
        <v>Si</v>
      </c>
      <c r="I105" s="158" t="str">
        <f>VLOOKUP(E105,VIP!$A$2:$O9858,8,FALSE)</f>
        <v>Si</v>
      </c>
      <c r="J105" s="158" t="str">
        <f>VLOOKUP(E105,VIP!$A$2:$O9808,8,FALSE)</f>
        <v>Si</v>
      </c>
      <c r="K105" s="158" t="str">
        <f>VLOOKUP(E105,VIP!$A$2:$O13382,6,0)</f>
        <v>NO</v>
      </c>
      <c r="L105" s="143" t="s">
        <v>2481</v>
      </c>
      <c r="M105" s="155" t="s">
        <v>2634</v>
      </c>
      <c r="N105" s="160" t="s">
        <v>2465</v>
      </c>
      <c r="O105" s="164" t="s">
        <v>2494</v>
      </c>
      <c r="P105" s="146"/>
      <c r="Q105" s="157">
        <v>44316.770277777781</v>
      </c>
    </row>
    <row r="106" spans="1:17" ht="18" x14ac:dyDescent="0.25">
      <c r="A106" s="158" t="str">
        <f>VLOOKUP(E106,'[1]LISTADO ATM'!$A$2:$C$900,3,0)</f>
        <v>NORTE</v>
      </c>
      <c r="B106" s="132" t="s">
        <v>2644</v>
      </c>
      <c r="C106" s="159">
        <v>44316.327673611115</v>
      </c>
      <c r="D106" s="159" t="s">
        <v>2183</v>
      </c>
      <c r="E106" s="122">
        <v>689</v>
      </c>
      <c r="F106" s="164" t="str">
        <f>VLOOKUP(E106,[1]VIP!$A$2:$O12933,2,0)</f>
        <v>DRBR689</v>
      </c>
      <c r="G106" s="158" t="str">
        <f>VLOOKUP(E106,'[1]LISTADO ATM'!$A$2:$B$899,2,0)</f>
        <v>ATM Eco Petroleo Villa Gonzalez</v>
      </c>
      <c r="H106" s="158" t="str">
        <f>VLOOKUP(E106,[1]VIP!$A$2:$O17854,7,FALSE)</f>
        <v>NO</v>
      </c>
      <c r="I106" s="158" t="str">
        <f>VLOOKUP(E106,[1]VIP!$A$2:$O9819,8,FALSE)</f>
        <v>NO</v>
      </c>
      <c r="J106" s="158" t="str">
        <f>VLOOKUP(E106,[1]VIP!$A$2:$O9769,8,FALSE)</f>
        <v>NO</v>
      </c>
      <c r="K106" s="158" t="str">
        <f>VLOOKUP(E106,[1]VIP!$A$2:$O13343,6,0)</f>
        <v>NO</v>
      </c>
      <c r="L106" s="143" t="s">
        <v>2481</v>
      </c>
      <c r="M106" s="155" t="s">
        <v>2634</v>
      </c>
      <c r="N106" s="160" t="s">
        <v>2465</v>
      </c>
      <c r="O106" s="164" t="s">
        <v>2494</v>
      </c>
      <c r="P106" s="146"/>
      <c r="Q106" s="157">
        <v>44316.61041666667</v>
      </c>
    </row>
    <row r="107" spans="1:17" ht="18" x14ac:dyDescent="0.25">
      <c r="A107" s="158" t="str">
        <f>VLOOKUP(E107,'LISTADO ATM'!$A$2:$C$900,3,0)</f>
        <v>DISTRITO NACIONAL</v>
      </c>
      <c r="B107" s="132" t="s">
        <v>2701</v>
      </c>
      <c r="C107" s="159">
        <v>44316.499768518515</v>
      </c>
      <c r="D107" s="159" t="s">
        <v>2182</v>
      </c>
      <c r="E107" s="122">
        <v>696</v>
      </c>
      <c r="F107" s="164" t="str">
        <f>VLOOKUP(E107,VIP!$A$2:$O12976,2,0)</f>
        <v>DRBR696</v>
      </c>
      <c r="G107" s="158" t="str">
        <f>VLOOKUP(E107,'LISTADO ATM'!$A$2:$B$899,2,0)</f>
        <v>ATM Olé Jacobo Majluta</v>
      </c>
      <c r="H107" s="158" t="str">
        <f>VLOOKUP(E107,VIP!$A$2:$O17897,7,FALSE)</f>
        <v>Si</v>
      </c>
      <c r="I107" s="158" t="str">
        <f>VLOOKUP(E107,VIP!$A$2:$O9862,8,FALSE)</f>
        <v>Si</v>
      </c>
      <c r="J107" s="158" t="str">
        <f>VLOOKUP(E107,VIP!$A$2:$O9812,8,FALSE)</f>
        <v>Si</v>
      </c>
      <c r="K107" s="158" t="str">
        <f>VLOOKUP(E107,VIP!$A$2:$O13386,6,0)</f>
        <v>NO</v>
      </c>
      <c r="L107" s="143" t="s">
        <v>2481</v>
      </c>
      <c r="M107" s="155" t="s">
        <v>2634</v>
      </c>
      <c r="N107" s="160" t="s">
        <v>2465</v>
      </c>
      <c r="O107" s="164" t="s">
        <v>2467</v>
      </c>
      <c r="P107" s="146"/>
      <c r="Q107" s="157">
        <v>44316.770277777781</v>
      </c>
    </row>
    <row r="108" spans="1:17" ht="18" x14ac:dyDescent="0.25">
      <c r="A108" s="158" t="str">
        <f>VLOOKUP(E108,'LISTADO ATM'!$A$2:$C$900,3,0)</f>
        <v>DISTRITO NACIONAL</v>
      </c>
      <c r="B108" s="132" t="s">
        <v>2598</v>
      </c>
      <c r="C108" s="159">
        <v>44315.590891203705</v>
      </c>
      <c r="D108" s="159" t="s">
        <v>2182</v>
      </c>
      <c r="E108" s="122">
        <v>707</v>
      </c>
      <c r="F108" s="164" t="str">
        <f>VLOOKUP(E108,VIP!$A$2:$O12925,2,0)</f>
        <v>DRBR707</v>
      </c>
      <c r="G108" s="158" t="str">
        <f>VLOOKUP(E108,'LISTADO ATM'!$A$2:$B$899,2,0)</f>
        <v xml:space="preserve">ATM IAD </v>
      </c>
      <c r="H108" s="158" t="str">
        <f>VLOOKUP(E108,VIP!$A$2:$O17846,7,FALSE)</f>
        <v>No</v>
      </c>
      <c r="I108" s="158" t="str">
        <f>VLOOKUP(E108,VIP!$A$2:$O9811,8,FALSE)</f>
        <v>No</v>
      </c>
      <c r="J108" s="158" t="str">
        <f>VLOOKUP(E108,VIP!$A$2:$O9761,8,FALSE)</f>
        <v>No</v>
      </c>
      <c r="K108" s="158" t="str">
        <f>VLOOKUP(E108,VIP!$A$2:$O13335,6,0)</f>
        <v>NO</v>
      </c>
      <c r="L108" s="143" t="s">
        <v>2481</v>
      </c>
      <c r="M108" s="155" t="s">
        <v>2634</v>
      </c>
      <c r="N108" s="160" t="s">
        <v>2465</v>
      </c>
      <c r="O108" s="164" t="s">
        <v>2467</v>
      </c>
      <c r="P108" s="146"/>
      <c r="Q108" s="157">
        <v>44316.611111111109</v>
      </c>
    </row>
    <row r="109" spans="1:17" ht="18" x14ac:dyDescent="0.25">
      <c r="A109" s="158" t="str">
        <f>VLOOKUP(E109,'[1]LISTADO ATM'!$A$2:$C$900,3,0)</f>
        <v>DISTRITO NACIONAL</v>
      </c>
      <c r="B109" s="132" t="s">
        <v>2648</v>
      </c>
      <c r="C109" s="159">
        <v>44316.406817129631</v>
      </c>
      <c r="D109" s="159" t="s">
        <v>2182</v>
      </c>
      <c r="E109" s="122">
        <v>813</v>
      </c>
      <c r="F109" s="164" t="str">
        <f>VLOOKUP(E109,[1]VIP!$A$2:$O12933,2,0)</f>
        <v>DRBR815</v>
      </c>
      <c r="G109" s="158" t="str">
        <f>VLOOKUP(E109,'[1]LISTADO ATM'!$A$2:$B$899,2,0)</f>
        <v>ATM Occidental Mall</v>
      </c>
      <c r="H109" s="158" t="str">
        <f>VLOOKUP(E109,[1]VIP!$A$2:$O17854,7,FALSE)</f>
        <v>Si</v>
      </c>
      <c r="I109" s="158" t="str">
        <f>VLOOKUP(E109,[1]VIP!$A$2:$O9819,8,FALSE)</f>
        <v>Si</v>
      </c>
      <c r="J109" s="158" t="str">
        <f>VLOOKUP(E109,[1]VIP!$A$2:$O9769,8,FALSE)</f>
        <v>Si</v>
      </c>
      <c r="K109" s="158" t="str">
        <f>VLOOKUP(E109,[1]VIP!$A$2:$O13343,6,0)</f>
        <v>NO</v>
      </c>
      <c r="L109" s="143" t="s">
        <v>2481</v>
      </c>
      <c r="M109" s="155" t="s">
        <v>2634</v>
      </c>
      <c r="N109" s="160" t="s">
        <v>2465</v>
      </c>
      <c r="O109" s="164" t="s">
        <v>2467</v>
      </c>
      <c r="P109" s="146"/>
      <c r="Q109" s="157">
        <v>44316.621527777781</v>
      </c>
    </row>
    <row r="110" spans="1:17" ht="18" x14ac:dyDescent="0.25">
      <c r="A110" s="158" t="str">
        <f>VLOOKUP(E110,'LISTADO ATM'!$A$2:$C$900,3,0)</f>
        <v>ESTE</v>
      </c>
      <c r="B110" s="132" t="s">
        <v>2613</v>
      </c>
      <c r="C110" s="159">
        <v>44315.836435185185</v>
      </c>
      <c r="D110" s="159" t="s">
        <v>2182</v>
      </c>
      <c r="E110" s="122">
        <v>838</v>
      </c>
      <c r="F110" s="164" t="str">
        <f>VLOOKUP(E110,VIP!$A$2:$O12923,2,0)</f>
        <v>DRBR838</v>
      </c>
      <c r="G110" s="158" t="str">
        <f>VLOOKUP(E110,'LISTADO ATM'!$A$2:$B$899,2,0)</f>
        <v xml:space="preserve">ATM UNP Consuelo </v>
      </c>
      <c r="H110" s="158" t="str">
        <f>VLOOKUP(E110,VIP!$A$2:$O17844,7,FALSE)</f>
        <v>Si</v>
      </c>
      <c r="I110" s="158" t="str">
        <f>VLOOKUP(E110,VIP!$A$2:$O9809,8,FALSE)</f>
        <v>Si</v>
      </c>
      <c r="J110" s="158" t="str">
        <f>VLOOKUP(E110,VIP!$A$2:$O9759,8,FALSE)</f>
        <v>Si</v>
      </c>
      <c r="K110" s="158" t="str">
        <f>VLOOKUP(E110,VIP!$A$2:$O13333,6,0)</f>
        <v>NO</v>
      </c>
      <c r="L110" s="143" t="s">
        <v>2481</v>
      </c>
      <c r="M110" s="155" t="s">
        <v>2634</v>
      </c>
      <c r="N110" s="160" t="s">
        <v>2465</v>
      </c>
      <c r="O110" s="164" t="s">
        <v>2467</v>
      </c>
      <c r="P110" s="146"/>
      <c r="Q110" s="157">
        <v>44316.621527777781</v>
      </c>
    </row>
    <row r="111" spans="1:17" ht="18" x14ac:dyDescent="0.25">
      <c r="A111" s="158" t="str">
        <f>VLOOKUP(E111,'LISTADO ATM'!$A$2:$C$900,3,0)</f>
        <v>NORTE</v>
      </c>
      <c r="B111" s="132" t="s">
        <v>2630</v>
      </c>
      <c r="C111" s="159">
        <v>44315.871863425928</v>
      </c>
      <c r="D111" s="159" t="s">
        <v>2183</v>
      </c>
      <c r="E111" s="122">
        <v>986</v>
      </c>
      <c r="F111" s="164" t="str">
        <f>VLOOKUP(E111,VIP!$A$2:$O12928,2,0)</f>
        <v>DRBR986</v>
      </c>
      <c r="G111" s="158" t="str">
        <f>VLOOKUP(E111,'LISTADO ATM'!$A$2:$B$899,2,0)</f>
        <v xml:space="preserve">ATM S/M Jumbo (La Vega) </v>
      </c>
      <c r="H111" s="158" t="str">
        <f>VLOOKUP(E111,VIP!$A$2:$O17849,7,FALSE)</f>
        <v>Si</v>
      </c>
      <c r="I111" s="158" t="str">
        <f>VLOOKUP(E111,VIP!$A$2:$O9814,8,FALSE)</f>
        <v>Si</v>
      </c>
      <c r="J111" s="158" t="str">
        <f>VLOOKUP(E111,VIP!$A$2:$O9764,8,FALSE)</f>
        <v>Si</v>
      </c>
      <c r="K111" s="158" t="str">
        <f>VLOOKUP(E111,VIP!$A$2:$O13338,6,0)</f>
        <v>NO</v>
      </c>
      <c r="L111" s="143" t="s">
        <v>2481</v>
      </c>
      <c r="M111" s="155" t="s">
        <v>2634</v>
      </c>
      <c r="N111" s="160" t="s">
        <v>2465</v>
      </c>
      <c r="O111" s="164" t="s">
        <v>2494</v>
      </c>
      <c r="P111" s="146"/>
      <c r="Q111" s="157">
        <v>44316.435416666667</v>
      </c>
    </row>
    <row r="112" spans="1:17" ht="18" x14ac:dyDescent="0.25">
      <c r="A112" s="158" t="str">
        <f>VLOOKUP(E112,'[1]LISTADO ATM'!$A$2:$C$900,3,0)</f>
        <v>DISTRITO NACIONAL</v>
      </c>
      <c r="B112" s="132" t="s">
        <v>2715</v>
      </c>
      <c r="C112" s="159">
        <v>44316.60596064815</v>
      </c>
      <c r="D112" s="159" t="s">
        <v>2485</v>
      </c>
      <c r="E112" s="122">
        <v>551</v>
      </c>
      <c r="F112" s="164" t="str">
        <f>VLOOKUP(E112,[1]VIP!$A$2:$O12934,2,0)</f>
        <v>DRBR01C</v>
      </c>
      <c r="G112" s="158" t="str">
        <f>VLOOKUP(E112,'[1]LISTADO ATM'!$A$2:$B$899,2,0)</f>
        <v xml:space="preserve">ATM Oficina Padre Castellanos </v>
      </c>
      <c r="H112" s="158" t="str">
        <f>VLOOKUP(E112,[1]VIP!$A$2:$O17855,7,FALSE)</f>
        <v>Si</v>
      </c>
      <c r="I112" s="158" t="str">
        <f>VLOOKUP(E112,[1]VIP!$A$2:$O9820,8,FALSE)</f>
        <v>Si</v>
      </c>
      <c r="J112" s="158" t="str">
        <f>VLOOKUP(E112,[1]VIP!$A$2:$O9770,8,FALSE)</f>
        <v>Si</v>
      </c>
      <c r="K112" s="158" t="str">
        <f>VLOOKUP(E112,[1]VIP!$A$2:$O13344,6,0)</f>
        <v>NO</v>
      </c>
      <c r="L112" s="143" t="s">
        <v>2470</v>
      </c>
      <c r="M112" s="117" t="s">
        <v>2458</v>
      </c>
      <c r="N112" s="160" t="s">
        <v>2465</v>
      </c>
      <c r="O112" s="164" t="s">
        <v>2679</v>
      </c>
      <c r="P112" s="165" t="s">
        <v>2682</v>
      </c>
      <c r="Q112" s="151" t="s">
        <v>2470</v>
      </c>
    </row>
    <row r="113" spans="1:17" ht="18" x14ac:dyDescent="0.25">
      <c r="A113" s="158" t="str">
        <f>VLOOKUP(E113,'LISTADO ATM'!$A$2:$C$900,3,0)</f>
        <v>DISTRITO NACIONAL</v>
      </c>
      <c r="B113" s="132" t="s">
        <v>2755</v>
      </c>
      <c r="C113" s="159">
        <v>44316.657708333332</v>
      </c>
      <c r="D113" s="159" t="s">
        <v>2182</v>
      </c>
      <c r="E113" s="122">
        <v>160</v>
      </c>
      <c r="F113" s="164" t="str">
        <f>VLOOKUP(E113,VIP!$A$2:$O13011,2,0)</f>
        <v>DRBR160</v>
      </c>
      <c r="G113" s="158" t="str">
        <f>VLOOKUP(E113,'LISTADO ATM'!$A$2:$B$899,2,0)</f>
        <v xml:space="preserve">ATM Oficina Herrera </v>
      </c>
      <c r="H113" s="158" t="str">
        <f>VLOOKUP(E113,VIP!$A$2:$O17932,7,FALSE)</f>
        <v>Si</v>
      </c>
      <c r="I113" s="158" t="str">
        <f>VLOOKUP(E113,VIP!$A$2:$O9897,8,FALSE)</f>
        <v>Si</v>
      </c>
      <c r="J113" s="158" t="str">
        <f>VLOOKUP(E113,VIP!$A$2:$O9847,8,FALSE)</f>
        <v>Si</v>
      </c>
      <c r="K113" s="158" t="str">
        <f>VLOOKUP(E113,VIP!$A$2:$O13421,6,0)</f>
        <v>NO</v>
      </c>
      <c r="L113" s="143" t="s">
        <v>2221</v>
      </c>
      <c r="M113" s="117" t="s">
        <v>2458</v>
      </c>
      <c r="N113" s="160" t="s">
        <v>2499</v>
      </c>
      <c r="O113" s="164" t="s">
        <v>2467</v>
      </c>
      <c r="P113" s="146"/>
      <c r="Q113" s="151" t="s">
        <v>2221</v>
      </c>
    </row>
    <row r="114" spans="1:17" ht="18" x14ac:dyDescent="0.25">
      <c r="A114" s="158" t="str">
        <f>VLOOKUP(E114,'LISTADO ATM'!$A$2:$C$900,3,0)</f>
        <v>DISTRITO NACIONAL</v>
      </c>
      <c r="B114" s="132" t="s">
        <v>2733</v>
      </c>
      <c r="C114" s="159">
        <v>44316.753750000003</v>
      </c>
      <c r="D114" s="159" t="s">
        <v>2182</v>
      </c>
      <c r="E114" s="122">
        <v>57</v>
      </c>
      <c r="F114" s="164" t="str">
        <f>VLOOKUP(E114,VIP!$A$2:$O12989,2,0)</f>
        <v>DRBR057</v>
      </c>
      <c r="G114" s="158" t="str">
        <f>VLOOKUP(E114,'LISTADO ATM'!$A$2:$B$899,2,0)</f>
        <v xml:space="preserve">ATM Oficina Malecon Center </v>
      </c>
      <c r="H114" s="158" t="str">
        <f>VLOOKUP(E114,VIP!$A$2:$O17910,7,FALSE)</f>
        <v>Si</v>
      </c>
      <c r="I114" s="158" t="str">
        <f>VLOOKUP(E114,VIP!$A$2:$O9875,8,FALSE)</f>
        <v>Si</v>
      </c>
      <c r="J114" s="158" t="str">
        <f>VLOOKUP(E114,VIP!$A$2:$O9825,8,FALSE)</f>
        <v>Si</v>
      </c>
      <c r="K114" s="158" t="str">
        <f>VLOOKUP(E114,VIP!$A$2:$O13399,6,0)</f>
        <v>NO</v>
      </c>
      <c r="L114" s="143" t="s">
        <v>2221</v>
      </c>
      <c r="M114" s="117" t="s">
        <v>2458</v>
      </c>
      <c r="N114" s="160" t="s">
        <v>2465</v>
      </c>
      <c r="O114" s="164" t="s">
        <v>2467</v>
      </c>
      <c r="P114" s="146"/>
      <c r="Q114" s="151" t="s">
        <v>2221</v>
      </c>
    </row>
    <row r="115" spans="1:17" ht="18" x14ac:dyDescent="0.25">
      <c r="A115" s="158" t="str">
        <f>VLOOKUP(E115,'LISTADO ATM'!$A$2:$C$900,3,0)</f>
        <v>DISTRITO NACIONAL</v>
      </c>
      <c r="B115" s="132" t="s">
        <v>2742</v>
      </c>
      <c r="C115" s="159">
        <v>44316.718530092592</v>
      </c>
      <c r="D115" s="159" t="s">
        <v>2182</v>
      </c>
      <c r="E115" s="122">
        <v>516</v>
      </c>
      <c r="F115" s="164" t="str">
        <f>VLOOKUP(E115,VIP!$A$2:$O12998,2,0)</f>
        <v>DRBR516</v>
      </c>
      <c r="G115" s="158" t="str">
        <f>VLOOKUP(E115,'LISTADO ATM'!$A$2:$B$899,2,0)</f>
        <v xml:space="preserve">ATM Oficina Gascue </v>
      </c>
      <c r="H115" s="158" t="str">
        <f>VLOOKUP(E115,VIP!$A$2:$O17919,7,FALSE)</f>
        <v>Si</v>
      </c>
      <c r="I115" s="158" t="str">
        <f>VLOOKUP(E115,VIP!$A$2:$O9884,8,FALSE)</f>
        <v>Si</v>
      </c>
      <c r="J115" s="158" t="str">
        <f>VLOOKUP(E115,VIP!$A$2:$O9834,8,FALSE)</f>
        <v>Si</v>
      </c>
      <c r="K115" s="158" t="str">
        <f>VLOOKUP(E115,VIP!$A$2:$O13408,6,0)</f>
        <v>SI</v>
      </c>
      <c r="L115" s="143" t="s">
        <v>2221</v>
      </c>
      <c r="M115" s="117" t="s">
        <v>2458</v>
      </c>
      <c r="N115" s="160" t="s">
        <v>2465</v>
      </c>
      <c r="O115" s="164" t="s">
        <v>2467</v>
      </c>
      <c r="P115" s="146"/>
      <c r="Q115" s="151" t="s">
        <v>2221</v>
      </c>
    </row>
    <row r="116" spans="1:17" ht="18" x14ac:dyDescent="0.25">
      <c r="A116" s="158" t="str">
        <f>VLOOKUP(E116,'LISTADO ATM'!$A$2:$C$900,3,0)</f>
        <v>DISTRITO NACIONAL</v>
      </c>
      <c r="B116" s="132" t="s">
        <v>2725</v>
      </c>
      <c r="C116" s="159">
        <v>44316.771527777775</v>
      </c>
      <c r="D116" s="159" t="s">
        <v>2182</v>
      </c>
      <c r="E116" s="122">
        <v>640</v>
      </c>
      <c r="F116" s="164" t="str">
        <f>VLOOKUP(E116,VIP!$A$2:$O12981,2,0)</f>
        <v>DRBR640</v>
      </c>
      <c r="G116" s="158" t="str">
        <f>VLOOKUP(E116,'LISTADO ATM'!$A$2:$B$899,2,0)</f>
        <v xml:space="preserve">ATM Ministerio Obras Públicas </v>
      </c>
      <c r="H116" s="158" t="str">
        <f>VLOOKUP(E116,VIP!$A$2:$O17902,7,FALSE)</f>
        <v>Si</v>
      </c>
      <c r="I116" s="158" t="str">
        <f>VLOOKUP(E116,VIP!$A$2:$O9867,8,FALSE)</f>
        <v>Si</v>
      </c>
      <c r="J116" s="158" t="str">
        <f>VLOOKUP(E116,VIP!$A$2:$O9817,8,FALSE)</f>
        <v>Si</v>
      </c>
      <c r="K116" s="158" t="str">
        <f>VLOOKUP(E116,VIP!$A$2:$O13391,6,0)</f>
        <v>NO</v>
      </c>
      <c r="L116" s="143" t="s">
        <v>2221</v>
      </c>
      <c r="M116" s="117" t="s">
        <v>2458</v>
      </c>
      <c r="N116" s="160" t="s">
        <v>2465</v>
      </c>
      <c r="O116" s="164" t="s">
        <v>2467</v>
      </c>
      <c r="P116" s="146"/>
      <c r="Q116" s="151" t="s">
        <v>2221</v>
      </c>
    </row>
    <row r="117" spans="1:17" ht="18" x14ac:dyDescent="0.25">
      <c r="A117" s="158" t="str">
        <f>VLOOKUP(E117,'LISTADO ATM'!$A$2:$C$900,3,0)</f>
        <v>ESTE</v>
      </c>
      <c r="B117" s="132" t="s">
        <v>2732</v>
      </c>
      <c r="C117" s="159">
        <v>44316.755208333336</v>
      </c>
      <c r="D117" s="159" t="s">
        <v>2182</v>
      </c>
      <c r="E117" s="122">
        <v>27</v>
      </c>
      <c r="F117" s="164" t="str">
        <f>VLOOKUP(E117,VIP!$A$2:$O12988,2,0)</f>
        <v>DRBR240</v>
      </c>
      <c r="G117" s="158" t="str">
        <f>VLOOKUP(E117,'LISTADO ATM'!$A$2:$B$899,2,0)</f>
        <v>ATM Oficina El Seibo II</v>
      </c>
      <c r="H117" s="158" t="str">
        <f>VLOOKUP(E117,VIP!$A$2:$O17909,7,FALSE)</f>
        <v>Si</v>
      </c>
      <c r="I117" s="158" t="str">
        <f>VLOOKUP(E117,VIP!$A$2:$O9874,8,FALSE)</f>
        <v>Si</v>
      </c>
      <c r="J117" s="158" t="str">
        <f>VLOOKUP(E117,VIP!$A$2:$O9824,8,FALSE)</f>
        <v>Si</v>
      </c>
      <c r="K117" s="158" t="str">
        <f>VLOOKUP(E117,VIP!$A$2:$O13398,6,0)</f>
        <v>NO</v>
      </c>
      <c r="L117" s="143" t="s">
        <v>2221</v>
      </c>
      <c r="M117" s="117" t="s">
        <v>2458</v>
      </c>
      <c r="N117" s="160" t="s">
        <v>2465</v>
      </c>
      <c r="O117" s="171" t="s">
        <v>2467</v>
      </c>
      <c r="P117" s="146"/>
      <c r="Q117" s="151" t="s">
        <v>2221</v>
      </c>
    </row>
    <row r="118" spans="1:17" ht="18" x14ac:dyDescent="0.25">
      <c r="A118" s="158" t="str">
        <f>VLOOKUP(E118,'LISTADO ATM'!$A$2:$C$900,3,0)</f>
        <v>SUR</v>
      </c>
      <c r="B118" s="132" t="s">
        <v>2734</v>
      </c>
      <c r="C118" s="159">
        <v>44316.743495370371</v>
      </c>
      <c r="D118" s="159" t="s">
        <v>2182</v>
      </c>
      <c r="E118" s="122">
        <v>45</v>
      </c>
      <c r="F118" s="164" t="str">
        <f>VLOOKUP(E118,VIP!$A$2:$O12990,2,0)</f>
        <v>DRBR045</v>
      </c>
      <c r="G118" s="158" t="str">
        <f>VLOOKUP(E118,'LISTADO ATM'!$A$2:$B$899,2,0)</f>
        <v xml:space="preserve">ATM Oficina Tamayo </v>
      </c>
      <c r="H118" s="158" t="str">
        <f>VLOOKUP(E118,VIP!$A$2:$O17911,7,FALSE)</f>
        <v>Si</v>
      </c>
      <c r="I118" s="158" t="str">
        <f>VLOOKUP(E118,VIP!$A$2:$O9876,8,FALSE)</f>
        <v>Si</v>
      </c>
      <c r="J118" s="158" t="str">
        <f>VLOOKUP(E118,VIP!$A$2:$O9826,8,FALSE)</f>
        <v>Si</v>
      </c>
      <c r="K118" s="158" t="str">
        <f>VLOOKUP(E118,VIP!$A$2:$O13400,6,0)</f>
        <v>SI</v>
      </c>
      <c r="L118" s="143" t="s">
        <v>2221</v>
      </c>
      <c r="M118" s="117" t="s">
        <v>2458</v>
      </c>
      <c r="N118" s="160" t="s">
        <v>2465</v>
      </c>
      <c r="O118" s="164" t="s">
        <v>2467</v>
      </c>
      <c r="P118" s="146"/>
      <c r="Q118" s="151" t="s">
        <v>2221</v>
      </c>
    </row>
    <row r="119" spans="1:17" ht="18" x14ac:dyDescent="0.25">
      <c r="A119" s="158" t="str">
        <f>VLOOKUP(E119,'LISTADO ATM'!$A$2:$C$900,3,0)</f>
        <v>ESTE</v>
      </c>
      <c r="B119" s="132" t="s">
        <v>2602</v>
      </c>
      <c r="C119" s="159">
        <v>44315.501238425924</v>
      </c>
      <c r="D119" s="159" t="s">
        <v>2182</v>
      </c>
      <c r="E119" s="122">
        <v>68</v>
      </c>
      <c r="F119" s="164" t="str">
        <f>VLOOKUP(E119,VIP!$A$2:$O12940,2,0)</f>
        <v>DRBR068</v>
      </c>
      <c r="G119" s="158" t="str">
        <f>VLOOKUP(E119,'LISTADO ATM'!$A$2:$B$899,2,0)</f>
        <v xml:space="preserve">ATM Hotel Nickelodeon (Punta Cana) </v>
      </c>
      <c r="H119" s="158" t="str">
        <f>VLOOKUP(E119,VIP!$A$2:$O17861,7,FALSE)</f>
        <v>Si</v>
      </c>
      <c r="I119" s="158" t="str">
        <f>VLOOKUP(E119,VIP!$A$2:$O9826,8,FALSE)</f>
        <v>Si</v>
      </c>
      <c r="J119" s="158" t="str">
        <f>VLOOKUP(E119,VIP!$A$2:$O9776,8,FALSE)</f>
        <v>Si</v>
      </c>
      <c r="K119" s="158" t="str">
        <f>VLOOKUP(E119,VIP!$A$2:$O13350,6,0)</f>
        <v>NO</v>
      </c>
      <c r="L119" s="143" t="s">
        <v>2221</v>
      </c>
      <c r="M119" s="117" t="s">
        <v>2458</v>
      </c>
      <c r="N119" s="160" t="s">
        <v>2465</v>
      </c>
      <c r="O119" s="164" t="s">
        <v>2467</v>
      </c>
      <c r="P119" s="146"/>
      <c r="Q119" s="151" t="s">
        <v>2221</v>
      </c>
    </row>
    <row r="120" spans="1:17" ht="18" x14ac:dyDescent="0.25">
      <c r="A120" s="158" t="str">
        <f>VLOOKUP(E120,'LISTADO ATM'!$A$2:$C$900,3,0)</f>
        <v>SUR</v>
      </c>
      <c r="B120" s="132" t="s">
        <v>2590</v>
      </c>
      <c r="C120" s="159">
        <v>44315.331087962964</v>
      </c>
      <c r="D120" s="159" t="s">
        <v>2182</v>
      </c>
      <c r="E120" s="122">
        <v>84</v>
      </c>
      <c r="F120" s="164" t="str">
        <f>VLOOKUP(E120,VIP!$A$2:$O12926,2,0)</f>
        <v>DRBR084</v>
      </c>
      <c r="G120" s="158" t="str">
        <f>VLOOKUP(E120,'LISTADO ATM'!$A$2:$B$899,2,0)</f>
        <v xml:space="preserve">ATM Oficina Multicentro Sirena San Cristóbal </v>
      </c>
      <c r="H120" s="158" t="str">
        <f>VLOOKUP(E120,VIP!$A$2:$O17847,7,FALSE)</f>
        <v>Si</v>
      </c>
      <c r="I120" s="158" t="str">
        <f>VLOOKUP(E120,VIP!$A$2:$O9812,8,FALSE)</f>
        <v>Si</v>
      </c>
      <c r="J120" s="158" t="str">
        <f>VLOOKUP(E120,VIP!$A$2:$O9762,8,FALSE)</f>
        <v>Si</v>
      </c>
      <c r="K120" s="158" t="str">
        <f>VLOOKUP(E120,VIP!$A$2:$O13336,6,0)</f>
        <v>SI</v>
      </c>
      <c r="L120" s="143" t="s">
        <v>2221</v>
      </c>
      <c r="M120" s="117" t="s">
        <v>2458</v>
      </c>
      <c r="N120" s="160" t="s">
        <v>2499</v>
      </c>
      <c r="O120" s="164" t="s">
        <v>2467</v>
      </c>
      <c r="P120" s="146"/>
      <c r="Q120" s="151" t="s">
        <v>2221</v>
      </c>
    </row>
    <row r="121" spans="1:17" ht="18" x14ac:dyDescent="0.25">
      <c r="A121" s="158" t="str">
        <f>VLOOKUP(E121,'[1]LISTADO ATM'!$A$2:$C$900,3,0)</f>
        <v>DISTRITO NACIONAL</v>
      </c>
      <c r="B121" s="132" t="s">
        <v>2646</v>
      </c>
      <c r="C121" s="159">
        <v>44316.331909722219</v>
      </c>
      <c r="D121" s="159" t="s">
        <v>2182</v>
      </c>
      <c r="E121" s="122">
        <v>149</v>
      </c>
      <c r="F121" s="164" t="str">
        <f>VLOOKUP(E121,[1]VIP!$A$2:$O12931,2,0)</f>
        <v>DRBR149</v>
      </c>
      <c r="G121" s="158" t="str">
        <f>VLOOKUP(E121,'[1]LISTADO ATM'!$A$2:$B$899,2,0)</f>
        <v>ATM Estación Metro Concepción</v>
      </c>
      <c r="H121" s="158" t="str">
        <f>VLOOKUP(E121,[1]VIP!$A$2:$O17852,7,FALSE)</f>
        <v>N/A</v>
      </c>
      <c r="I121" s="158" t="str">
        <f>VLOOKUP(E121,[1]VIP!$A$2:$O9817,8,FALSE)</f>
        <v>N/A</v>
      </c>
      <c r="J121" s="158" t="str">
        <f>VLOOKUP(E121,[1]VIP!$A$2:$O9767,8,FALSE)</f>
        <v>N/A</v>
      </c>
      <c r="K121" s="158" t="str">
        <f>VLOOKUP(E121,[1]VIP!$A$2:$O13341,6,0)</f>
        <v>N/A</v>
      </c>
      <c r="L121" s="143" t="s">
        <v>2221</v>
      </c>
      <c r="M121" s="117" t="s">
        <v>2458</v>
      </c>
      <c r="N121" s="160" t="s">
        <v>2465</v>
      </c>
      <c r="O121" s="164" t="s">
        <v>2467</v>
      </c>
      <c r="P121" s="146"/>
      <c r="Q121" s="151" t="s">
        <v>2221</v>
      </c>
    </row>
    <row r="122" spans="1:17" ht="18" x14ac:dyDescent="0.25">
      <c r="A122" s="158" t="str">
        <f>VLOOKUP(E122,'LISTADO ATM'!$A$2:$C$900,3,0)</f>
        <v>DISTRITO NACIONAL</v>
      </c>
      <c r="B122" s="132" t="s">
        <v>2731</v>
      </c>
      <c r="C122" s="159">
        <v>44316.756307870368</v>
      </c>
      <c r="D122" s="159" t="s">
        <v>2182</v>
      </c>
      <c r="E122" s="122">
        <v>232</v>
      </c>
      <c r="F122" s="164" t="str">
        <f>VLOOKUP(E122,VIP!$A$2:$O12987,2,0)</f>
        <v>DRBR232</v>
      </c>
      <c r="G122" s="158" t="str">
        <f>VLOOKUP(E122,'LISTADO ATM'!$A$2:$B$899,2,0)</f>
        <v xml:space="preserve">ATM S/M Nacional Charles de Gaulle </v>
      </c>
      <c r="H122" s="158" t="str">
        <f>VLOOKUP(E122,VIP!$A$2:$O17908,7,FALSE)</f>
        <v>Si</v>
      </c>
      <c r="I122" s="158" t="str">
        <f>VLOOKUP(E122,VIP!$A$2:$O9873,8,FALSE)</f>
        <v>Si</v>
      </c>
      <c r="J122" s="158" t="str">
        <f>VLOOKUP(E122,VIP!$A$2:$O9823,8,FALSE)</f>
        <v>Si</v>
      </c>
      <c r="K122" s="158" t="str">
        <f>VLOOKUP(E122,VIP!$A$2:$O13397,6,0)</f>
        <v>SI</v>
      </c>
      <c r="L122" s="143" t="s">
        <v>2221</v>
      </c>
      <c r="M122" s="117" t="s">
        <v>2458</v>
      </c>
      <c r="N122" s="160" t="s">
        <v>2465</v>
      </c>
      <c r="O122" s="164" t="s">
        <v>2467</v>
      </c>
      <c r="P122" s="146"/>
      <c r="Q122" s="151" t="s">
        <v>2221</v>
      </c>
    </row>
    <row r="123" spans="1:17" ht="18" x14ac:dyDescent="0.25">
      <c r="A123" s="158" t="str">
        <f>VLOOKUP(E123,'LISTADO ATM'!$A$2:$C$900,3,0)</f>
        <v>DISTRITO NACIONAL</v>
      </c>
      <c r="B123" s="132" t="s">
        <v>2689</v>
      </c>
      <c r="C123" s="159">
        <v>44316.579606481479</v>
      </c>
      <c r="D123" s="159" t="s">
        <v>2182</v>
      </c>
      <c r="E123" s="122">
        <v>240</v>
      </c>
      <c r="F123" s="164" t="str">
        <f>VLOOKUP(E123,VIP!$A$2:$O12963,2,0)</f>
        <v>DRBR24D</v>
      </c>
      <c r="G123" s="158" t="str">
        <f>VLOOKUP(E123,'LISTADO ATM'!$A$2:$B$899,2,0)</f>
        <v xml:space="preserve">ATM Oficina Carrefour I </v>
      </c>
      <c r="H123" s="158" t="str">
        <f>VLOOKUP(E123,VIP!$A$2:$O17884,7,FALSE)</f>
        <v>Si</v>
      </c>
      <c r="I123" s="158" t="str">
        <f>VLOOKUP(E123,VIP!$A$2:$O9849,8,FALSE)</f>
        <v>Si</v>
      </c>
      <c r="J123" s="158" t="str">
        <f>VLOOKUP(E123,VIP!$A$2:$O9799,8,FALSE)</f>
        <v>Si</v>
      </c>
      <c r="K123" s="158" t="str">
        <f>VLOOKUP(E123,VIP!$A$2:$O13373,6,0)</f>
        <v>SI</v>
      </c>
      <c r="L123" s="143" t="s">
        <v>2221</v>
      </c>
      <c r="M123" s="117" t="s">
        <v>2458</v>
      </c>
      <c r="N123" s="160" t="s">
        <v>2465</v>
      </c>
      <c r="O123" s="164" t="s">
        <v>2467</v>
      </c>
      <c r="P123" s="146"/>
      <c r="Q123" s="151" t="s">
        <v>2221</v>
      </c>
    </row>
    <row r="124" spans="1:17" ht="18" x14ac:dyDescent="0.25">
      <c r="A124" s="158" t="str">
        <f>VLOOKUP(E124,'LISTADO ATM'!$A$2:$C$900,3,0)</f>
        <v>DISTRITO NACIONAL</v>
      </c>
      <c r="B124" s="132" t="s">
        <v>2728</v>
      </c>
      <c r="C124" s="159">
        <v>44316.763368055559</v>
      </c>
      <c r="D124" s="159" t="s">
        <v>2182</v>
      </c>
      <c r="E124" s="122">
        <v>243</v>
      </c>
      <c r="F124" s="164" t="str">
        <f>VLOOKUP(E124,VIP!$A$2:$O12984,2,0)</f>
        <v>DRBR243</v>
      </c>
      <c r="G124" s="158" t="str">
        <f>VLOOKUP(E124,'LISTADO ATM'!$A$2:$B$899,2,0)</f>
        <v xml:space="preserve">ATM Autoservicio Plaza Central  </v>
      </c>
      <c r="H124" s="158" t="str">
        <f>VLOOKUP(E124,VIP!$A$2:$O17905,7,FALSE)</f>
        <v>Si</v>
      </c>
      <c r="I124" s="158" t="str">
        <f>VLOOKUP(E124,VIP!$A$2:$O9870,8,FALSE)</f>
        <v>Si</v>
      </c>
      <c r="J124" s="158" t="str">
        <f>VLOOKUP(E124,VIP!$A$2:$O9820,8,FALSE)</f>
        <v>Si</v>
      </c>
      <c r="K124" s="158" t="str">
        <f>VLOOKUP(E124,VIP!$A$2:$O13394,6,0)</f>
        <v>SI</v>
      </c>
      <c r="L124" s="143" t="s">
        <v>2221</v>
      </c>
      <c r="M124" s="117" t="s">
        <v>2458</v>
      </c>
      <c r="N124" s="160" t="s">
        <v>2465</v>
      </c>
      <c r="O124" s="164" t="s">
        <v>2467</v>
      </c>
      <c r="P124" s="146"/>
      <c r="Q124" s="151" t="s">
        <v>2221</v>
      </c>
    </row>
    <row r="125" spans="1:17" ht="18" x14ac:dyDescent="0.25">
      <c r="A125" s="158" t="str">
        <f>VLOOKUP(E125,'LISTADO ATM'!$A$2:$C$900,3,0)</f>
        <v>NORTE</v>
      </c>
      <c r="B125" s="132" t="s">
        <v>2726</v>
      </c>
      <c r="C125" s="159">
        <v>44316.769745370373</v>
      </c>
      <c r="D125" s="159" t="s">
        <v>2183</v>
      </c>
      <c r="E125" s="122">
        <v>257</v>
      </c>
      <c r="F125" s="164" t="str">
        <f>VLOOKUP(E125,VIP!$A$2:$O12982,2,0)</f>
        <v>DRBR257</v>
      </c>
      <c r="G125" s="158" t="str">
        <f>VLOOKUP(E125,'LISTADO ATM'!$A$2:$B$899,2,0)</f>
        <v xml:space="preserve">ATM S/M Pola (Santiago) </v>
      </c>
      <c r="H125" s="158" t="str">
        <f>VLOOKUP(E125,VIP!$A$2:$O17903,7,FALSE)</f>
        <v>Si</v>
      </c>
      <c r="I125" s="158" t="str">
        <f>VLOOKUP(E125,VIP!$A$2:$O9868,8,FALSE)</f>
        <v>Si</v>
      </c>
      <c r="J125" s="158" t="str">
        <f>VLOOKUP(E125,VIP!$A$2:$O9818,8,FALSE)</f>
        <v>Si</v>
      </c>
      <c r="K125" s="158" t="str">
        <f>VLOOKUP(E125,VIP!$A$2:$O13392,6,0)</f>
        <v>NO</v>
      </c>
      <c r="L125" s="143" t="s">
        <v>2221</v>
      </c>
      <c r="M125" s="117" t="s">
        <v>2458</v>
      </c>
      <c r="N125" s="160" t="s">
        <v>2465</v>
      </c>
      <c r="O125" s="164" t="s">
        <v>2494</v>
      </c>
      <c r="P125" s="146"/>
      <c r="Q125" s="151" t="s">
        <v>2221</v>
      </c>
    </row>
    <row r="126" spans="1:17" ht="18" x14ac:dyDescent="0.25">
      <c r="A126" s="158" t="str">
        <f>VLOOKUP(E126,'LISTADO ATM'!$A$2:$C$900,3,0)</f>
        <v>DISTRITO NACIONAL</v>
      </c>
      <c r="B126" s="132" t="s">
        <v>2688</v>
      </c>
      <c r="C126" s="159">
        <v>44316.590416666666</v>
      </c>
      <c r="D126" s="159" t="s">
        <v>2182</v>
      </c>
      <c r="E126" s="122">
        <v>414</v>
      </c>
      <c r="F126" s="164" t="str">
        <f>VLOOKUP(E126,VIP!$A$2:$O12962,2,0)</f>
        <v>DRBR414</v>
      </c>
      <c r="G126" s="158" t="str">
        <f>VLOOKUP(E126,'LISTADO ATM'!$A$2:$B$899,2,0)</f>
        <v>ATM Villa Francisca II</v>
      </c>
      <c r="H126" s="158" t="str">
        <f>VLOOKUP(E126,VIP!$A$2:$O17883,7,FALSE)</f>
        <v>Si</v>
      </c>
      <c r="I126" s="158" t="str">
        <f>VLOOKUP(E126,VIP!$A$2:$O9848,8,FALSE)</f>
        <v>Si</v>
      </c>
      <c r="J126" s="158" t="str">
        <f>VLOOKUP(E126,VIP!$A$2:$O9798,8,FALSE)</f>
        <v>Si</v>
      </c>
      <c r="K126" s="158" t="str">
        <f>VLOOKUP(E126,VIP!$A$2:$O13372,6,0)</f>
        <v>SI</v>
      </c>
      <c r="L126" s="143" t="s">
        <v>2221</v>
      </c>
      <c r="M126" s="117" t="s">
        <v>2458</v>
      </c>
      <c r="N126" s="160" t="s">
        <v>2465</v>
      </c>
      <c r="O126" s="164" t="s">
        <v>2467</v>
      </c>
      <c r="P126" s="146"/>
      <c r="Q126" s="151" t="s">
        <v>2221</v>
      </c>
    </row>
    <row r="127" spans="1:17" ht="18" x14ac:dyDescent="0.25">
      <c r="A127" s="158" t="str">
        <f>VLOOKUP(E127,'LISTADO ATM'!$A$2:$C$900,3,0)</f>
        <v>DISTRITO NACIONAL</v>
      </c>
      <c r="B127" s="132" t="s">
        <v>2577</v>
      </c>
      <c r="C127" s="159">
        <v>44312.544004629628</v>
      </c>
      <c r="D127" s="159" t="s">
        <v>2182</v>
      </c>
      <c r="E127" s="122">
        <v>434</v>
      </c>
      <c r="F127" s="164" t="str">
        <f>VLOOKUP(E127,VIP!$A$2:$O12890,2,0)</f>
        <v>DRBR434</v>
      </c>
      <c r="G127" s="158" t="str">
        <f>VLOOKUP(E127,'LISTADO ATM'!$A$2:$B$899,2,0)</f>
        <v xml:space="preserve">ATM Generadora Hidroeléctrica Dom. (EGEHID) </v>
      </c>
      <c r="H127" s="158" t="str">
        <f>VLOOKUP(E127,VIP!$A$2:$O17811,7,FALSE)</f>
        <v>Si</v>
      </c>
      <c r="I127" s="158" t="str">
        <f>VLOOKUP(E127,VIP!$A$2:$O9776,8,FALSE)</f>
        <v>Si</v>
      </c>
      <c r="J127" s="158" t="str">
        <f>VLOOKUP(E127,VIP!$A$2:$O9726,8,FALSE)</f>
        <v>Si</v>
      </c>
      <c r="K127" s="158" t="str">
        <f>VLOOKUP(E127,VIP!$A$2:$O13300,6,0)</f>
        <v>NO</v>
      </c>
      <c r="L127" s="143" t="s">
        <v>2221</v>
      </c>
      <c r="M127" s="117" t="s">
        <v>2458</v>
      </c>
      <c r="N127" s="160" t="s">
        <v>2499</v>
      </c>
      <c r="O127" s="164" t="s">
        <v>2467</v>
      </c>
      <c r="P127" s="146"/>
      <c r="Q127" s="151" t="s">
        <v>2221</v>
      </c>
    </row>
    <row r="128" spans="1:17" ht="18" x14ac:dyDescent="0.25">
      <c r="A128" s="158" t="str">
        <f>VLOOKUP(E128,'LISTADO ATM'!$A$2:$C$900,3,0)</f>
        <v>SUR</v>
      </c>
      <c r="B128" s="132" t="s">
        <v>2729</v>
      </c>
      <c r="C128" s="159">
        <v>44316.762523148151</v>
      </c>
      <c r="D128" s="159" t="s">
        <v>2182</v>
      </c>
      <c r="E128" s="122">
        <v>455</v>
      </c>
      <c r="F128" s="164" t="str">
        <f>VLOOKUP(E128,VIP!$A$2:$O12985,2,0)</f>
        <v>DRBR455</v>
      </c>
      <c r="G128" s="158" t="str">
        <f>VLOOKUP(E128,'LISTADO ATM'!$A$2:$B$899,2,0)</f>
        <v xml:space="preserve">ATM Oficina Baní II </v>
      </c>
      <c r="H128" s="158" t="str">
        <f>VLOOKUP(E128,VIP!$A$2:$O17906,7,FALSE)</f>
        <v>Si</v>
      </c>
      <c r="I128" s="158" t="str">
        <f>VLOOKUP(E128,VIP!$A$2:$O9871,8,FALSE)</f>
        <v>Si</v>
      </c>
      <c r="J128" s="158" t="str">
        <f>VLOOKUP(E128,VIP!$A$2:$O9821,8,FALSE)</f>
        <v>Si</v>
      </c>
      <c r="K128" s="158" t="str">
        <f>VLOOKUP(E128,VIP!$A$2:$O13395,6,0)</f>
        <v>NO</v>
      </c>
      <c r="L128" s="143" t="s">
        <v>2221</v>
      </c>
      <c r="M128" s="117" t="s">
        <v>2458</v>
      </c>
      <c r="N128" s="160" t="s">
        <v>2465</v>
      </c>
      <c r="O128" s="164" t="s">
        <v>2467</v>
      </c>
      <c r="P128" s="146"/>
      <c r="Q128" s="151" t="s">
        <v>2221</v>
      </c>
    </row>
    <row r="129" spans="1:17" ht="18" x14ac:dyDescent="0.25">
      <c r="A129" s="158" t="str">
        <f>VLOOKUP(E129,'LISTADO ATM'!$A$2:$C$900,3,0)</f>
        <v>DISTRITO NACIONAL</v>
      </c>
      <c r="B129" s="132" t="s">
        <v>2724</v>
      </c>
      <c r="C129" s="159">
        <v>44316.772789351853</v>
      </c>
      <c r="D129" s="159" t="s">
        <v>2182</v>
      </c>
      <c r="E129" s="122">
        <v>476</v>
      </c>
      <c r="F129" s="164" t="str">
        <f>VLOOKUP(E129,VIP!$A$2:$O12980,2,0)</f>
        <v>DRBR476</v>
      </c>
      <c r="G129" s="158" t="str">
        <f>VLOOKUP(E129,'LISTADO ATM'!$A$2:$B$899,2,0)</f>
        <v xml:space="preserve">ATM Multicentro La Sirena Las Caobas </v>
      </c>
      <c r="H129" s="158" t="str">
        <f>VLOOKUP(E129,VIP!$A$2:$O17901,7,FALSE)</f>
        <v>Si</v>
      </c>
      <c r="I129" s="158" t="str">
        <f>VLOOKUP(E129,VIP!$A$2:$O9866,8,FALSE)</f>
        <v>Si</v>
      </c>
      <c r="J129" s="158" t="str">
        <f>VLOOKUP(E129,VIP!$A$2:$O9816,8,FALSE)</f>
        <v>Si</v>
      </c>
      <c r="K129" s="158" t="str">
        <f>VLOOKUP(E129,VIP!$A$2:$O13390,6,0)</f>
        <v>SI</v>
      </c>
      <c r="L129" s="143" t="s">
        <v>2221</v>
      </c>
      <c r="M129" s="117" t="s">
        <v>2458</v>
      </c>
      <c r="N129" s="160" t="s">
        <v>2465</v>
      </c>
      <c r="O129" s="164" t="s">
        <v>2467</v>
      </c>
      <c r="P129" s="146"/>
      <c r="Q129" s="151" t="s">
        <v>2221</v>
      </c>
    </row>
    <row r="130" spans="1:17" ht="18" x14ac:dyDescent="0.25">
      <c r="A130" s="158" t="str">
        <f>VLOOKUP(E130,'LISTADO ATM'!$A$2:$C$900,3,0)</f>
        <v>DISTRITO NACIONAL</v>
      </c>
      <c r="B130" s="132" t="s">
        <v>2727</v>
      </c>
      <c r="C130" s="159">
        <v>44316.763831018521</v>
      </c>
      <c r="D130" s="159" t="s">
        <v>2182</v>
      </c>
      <c r="E130" s="122">
        <v>487</v>
      </c>
      <c r="F130" s="164" t="str">
        <f>VLOOKUP(E130,VIP!$A$2:$O12983,2,0)</f>
        <v>DRBR487</v>
      </c>
      <c r="G130" s="158" t="str">
        <f>VLOOKUP(E130,'LISTADO ATM'!$A$2:$B$899,2,0)</f>
        <v xml:space="preserve">ATM Olé Hainamosa </v>
      </c>
      <c r="H130" s="158" t="str">
        <f>VLOOKUP(E130,VIP!$A$2:$O17904,7,FALSE)</f>
        <v>Si</v>
      </c>
      <c r="I130" s="158" t="str">
        <f>VLOOKUP(E130,VIP!$A$2:$O9869,8,FALSE)</f>
        <v>Si</v>
      </c>
      <c r="J130" s="158" t="str">
        <f>VLOOKUP(E130,VIP!$A$2:$O9819,8,FALSE)</f>
        <v>Si</v>
      </c>
      <c r="K130" s="158" t="str">
        <f>VLOOKUP(E130,VIP!$A$2:$O13393,6,0)</f>
        <v>SI</v>
      </c>
      <c r="L130" s="143" t="s">
        <v>2221</v>
      </c>
      <c r="M130" s="117" t="s">
        <v>2458</v>
      </c>
      <c r="N130" s="160" t="s">
        <v>2465</v>
      </c>
      <c r="O130" s="164" t="s">
        <v>2467</v>
      </c>
      <c r="P130" s="146"/>
      <c r="Q130" s="151" t="s">
        <v>2221</v>
      </c>
    </row>
    <row r="131" spans="1:17" ht="18" x14ac:dyDescent="0.25">
      <c r="A131" s="158" t="str">
        <f>VLOOKUP(E131,'LISTADO ATM'!$A$2:$C$900,3,0)</f>
        <v>DISTRITO NACIONAL</v>
      </c>
      <c r="B131" s="132" t="s">
        <v>2723</v>
      </c>
      <c r="C131" s="159">
        <v>44316.782511574071</v>
      </c>
      <c r="D131" s="159" t="s">
        <v>2182</v>
      </c>
      <c r="E131" s="122">
        <v>490</v>
      </c>
      <c r="F131" s="164" t="str">
        <f>VLOOKUP(E131,VIP!$A$2:$O12979,2,0)</f>
        <v>DRBR490</v>
      </c>
      <c r="G131" s="158" t="str">
        <f>VLOOKUP(E131,'LISTADO ATM'!$A$2:$B$899,2,0)</f>
        <v xml:space="preserve">ATM Hospital Ney Arias Lora </v>
      </c>
      <c r="H131" s="158" t="str">
        <f>VLOOKUP(E131,VIP!$A$2:$O17900,7,FALSE)</f>
        <v>Si</v>
      </c>
      <c r="I131" s="158" t="str">
        <f>VLOOKUP(E131,VIP!$A$2:$O9865,8,FALSE)</f>
        <v>Si</v>
      </c>
      <c r="J131" s="158" t="str">
        <f>VLOOKUP(E131,VIP!$A$2:$O9815,8,FALSE)</f>
        <v>Si</v>
      </c>
      <c r="K131" s="158" t="str">
        <f>VLOOKUP(E131,VIP!$A$2:$O13389,6,0)</f>
        <v>NO</v>
      </c>
      <c r="L131" s="143" t="s">
        <v>2221</v>
      </c>
      <c r="M131" s="117" t="s">
        <v>2458</v>
      </c>
      <c r="N131" s="160" t="s">
        <v>2465</v>
      </c>
      <c r="O131" s="164" t="s">
        <v>2467</v>
      </c>
      <c r="P131" s="146"/>
      <c r="Q131" s="151" t="s">
        <v>2221</v>
      </c>
    </row>
    <row r="132" spans="1:17" ht="18" x14ac:dyDescent="0.25">
      <c r="A132" s="158" t="str">
        <f>VLOOKUP(E132,'LISTADO ATM'!$A$2:$C$900,3,0)</f>
        <v>DISTRITO NACIONAL</v>
      </c>
      <c r="B132" s="132" t="s">
        <v>2624</v>
      </c>
      <c r="C132" s="159">
        <v>44315.72084490741</v>
      </c>
      <c r="D132" s="159" t="s">
        <v>2182</v>
      </c>
      <c r="E132" s="122">
        <v>517</v>
      </c>
      <c r="F132" s="164" t="str">
        <f>VLOOKUP(E132,VIP!$A$2:$O12938,2,0)</f>
        <v>DRBR517</v>
      </c>
      <c r="G132" s="158" t="str">
        <f>VLOOKUP(E132,'LISTADO ATM'!$A$2:$B$899,2,0)</f>
        <v xml:space="preserve">ATM Autobanco Oficina Sans Soucí </v>
      </c>
      <c r="H132" s="158" t="str">
        <f>VLOOKUP(E132,VIP!$A$2:$O17859,7,FALSE)</f>
        <v>Si</v>
      </c>
      <c r="I132" s="158" t="str">
        <f>VLOOKUP(E132,VIP!$A$2:$O9824,8,FALSE)</f>
        <v>Si</v>
      </c>
      <c r="J132" s="158" t="str">
        <f>VLOOKUP(E132,VIP!$A$2:$O9774,8,FALSE)</f>
        <v>Si</v>
      </c>
      <c r="K132" s="158" t="str">
        <f>VLOOKUP(E132,VIP!$A$2:$O13348,6,0)</f>
        <v>SI</v>
      </c>
      <c r="L132" s="143" t="s">
        <v>2221</v>
      </c>
      <c r="M132" s="117" t="s">
        <v>2458</v>
      </c>
      <c r="N132" s="160" t="s">
        <v>2465</v>
      </c>
      <c r="O132" s="164" t="s">
        <v>2467</v>
      </c>
      <c r="P132" s="146"/>
      <c r="Q132" s="151" t="s">
        <v>2221</v>
      </c>
    </row>
    <row r="133" spans="1:17" ht="18" x14ac:dyDescent="0.25">
      <c r="A133" s="158" t="e">
        <f>VLOOKUP(E133,'LISTADO ATM'!$A$2:$C$900,3,0)</f>
        <v>#N/A</v>
      </c>
      <c r="B133" s="132" t="s">
        <v>2706</v>
      </c>
      <c r="C133" s="159">
        <v>44316.488576388889</v>
      </c>
      <c r="D133" s="159" t="s">
        <v>2182</v>
      </c>
      <c r="E133" s="122">
        <v>663</v>
      </c>
      <c r="F133" s="164" t="str">
        <f>VLOOKUP(E133,VIP!$A$2:$O12981,2,0)</f>
        <v>DRBR663</v>
      </c>
      <c r="G133" s="158" t="e">
        <f>VLOOKUP(E133,'LISTADO ATM'!$A$2:$B$899,2,0)</f>
        <v>#N/A</v>
      </c>
      <c r="H133" s="158" t="str">
        <f>VLOOKUP(E133,VIP!$A$2:$O17902,7,FALSE)</f>
        <v>N/A</v>
      </c>
      <c r="I133" s="158" t="str">
        <f>VLOOKUP(E133,VIP!$A$2:$O9867,8,FALSE)</f>
        <v>N/A</v>
      </c>
      <c r="J133" s="158" t="str">
        <f>VLOOKUP(E133,VIP!$A$2:$O9817,8,FALSE)</f>
        <v>N/A</v>
      </c>
      <c r="K133" s="158" t="str">
        <f>VLOOKUP(E133,VIP!$A$2:$O13391,6,0)</f>
        <v>N/A</v>
      </c>
      <c r="L133" s="143" t="s">
        <v>2221</v>
      </c>
      <c r="M133" s="117" t="s">
        <v>2458</v>
      </c>
      <c r="N133" s="160" t="s">
        <v>2465</v>
      </c>
      <c r="O133" s="164" t="s">
        <v>2467</v>
      </c>
      <c r="P133" s="146"/>
      <c r="Q133" s="151" t="s">
        <v>2221</v>
      </c>
    </row>
    <row r="134" spans="1:17" ht="18" x14ac:dyDescent="0.25">
      <c r="A134" s="158" t="str">
        <f>VLOOKUP(E134,'LISTADO ATM'!$A$2:$C$900,3,0)</f>
        <v>DISTRITO NACIONAL</v>
      </c>
      <c r="B134" s="132">
        <v>3335862866</v>
      </c>
      <c r="C134" s="159">
        <v>44308.709722222222</v>
      </c>
      <c r="D134" s="159" t="s">
        <v>2182</v>
      </c>
      <c r="E134" s="122">
        <v>812</v>
      </c>
      <c r="F134" s="164" t="str">
        <f>VLOOKUP(E134,VIP!$A$2:$O12845,2,0)</f>
        <v>DRBR812</v>
      </c>
      <c r="G134" s="158" t="str">
        <f>VLOOKUP(E134,'LISTADO ATM'!$A$2:$B$899,2,0)</f>
        <v xml:space="preserve">ATM Canasta del Pueblo </v>
      </c>
      <c r="H134" s="158" t="str">
        <f>VLOOKUP(E134,VIP!$A$2:$O17766,7,FALSE)</f>
        <v>Si</v>
      </c>
      <c r="I134" s="158" t="str">
        <f>VLOOKUP(E134,VIP!$A$2:$O9731,8,FALSE)</f>
        <v>Si</v>
      </c>
      <c r="J134" s="158" t="str">
        <f>VLOOKUP(E134,VIP!$A$2:$O9681,8,FALSE)</f>
        <v>Si</v>
      </c>
      <c r="K134" s="158" t="str">
        <f>VLOOKUP(E134,VIP!$A$2:$O13255,6,0)</f>
        <v>NO</v>
      </c>
      <c r="L134" s="143" t="s">
        <v>2221</v>
      </c>
      <c r="M134" s="117" t="s">
        <v>2458</v>
      </c>
      <c r="N134" s="160" t="s">
        <v>2465</v>
      </c>
      <c r="O134" s="170" t="s">
        <v>2467</v>
      </c>
      <c r="P134" s="146"/>
      <c r="Q134" s="151" t="s">
        <v>2221</v>
      </c>
    </row>
    <row r="135" spans="1:17" ht="18" x14ac:dyDescent="0.25">
      <c r="A135" s="158" t="str">
        <f>VLOOKUP(E135,'LISTADO ATM'!$A$2:$C$900,3,0)</f>
        <v>DISTRITO NACIONAL</v>
      </c>
      <c r="B135" s="132" t="s">
        <v>2721</v>
      </c>
      <c r="C135" s="159">
        <v>44316.786504629628</v>
      </c>
      <c r="D135" s="159" t="s">
        <v>2182</v>
      </c>
      <c r="E135" s="122">
        <v>875</v>
      </c>
      <c r="F135" s="164" t="str">
        <f>VLOOKUP(E135,VIP!$A$2:$O12977,2,0)</f>
        <v>DRBR875</v>
      </c>
      <c r="G135" s="158" t="str">
        <f>VLOOKUP(E135,'LISTADO ATM'!$A$2:$B$899,2,0)</f>
        <v xml:space="preserve">ATM Texaco Aut. Duarte KM 14 1/2 (Los Alcarrizos) </v>
      </c>
      <c r="H135" s="158" t="str">
        <f>VLOOKUP(E135,VIP!$A$2:$O17898,7,FALSE)</f>
        <v>Si</v>
      </c>
      <c r="I135" s="158" t="str">
        <f>VLOOKUP(E135,VIP!$A$2:$O9863,8,FALSE)</f>
        <v>Si</v>
      </c>
      <c r="J135" s="158" t="str">
        <f>VLOOKUP(E135,VIP!$A$2:$O9813,8,FALSE)</f>
        <v>Si</v>
      </c>
      <c r="K135" s="158" t="str">
        <f>VLOOKUP(E135,VIP!$A$2:$O13387,6,0)</f>
        <v>NO</v>
      </c>
      <c r="L135" s="143" t="s">
        <v>2221</v>
      </c>
      <c r="M135" s="117" t="s">
        <v>2458</v>
      </c>
      <c r="N135" s="160" t="s">
        <v>2465</v>
      </c>
      <c r="O135" s="171" t="s">
        <v>2467</v>
      </c>
      <c r="P135" s="146"/>
      <c r="Q135" s="151" t="s">
        <v>2221</v>
      </c>
    </row>
    <row r="136" spans="1:17" s="99" customFormat="1" ht="18" x14ac:dyDescent="0.25">
      <c r="A136" s="158" t="str">
        <f>VLOOKUP(E136,'LISTADO ATM'!$A$2:$C$900,3,0)</f>
        <v>DISTRITO NACIONAL</v>
      </c>
      <c r="B136" s="132" t="s">
        <v>2743</v>
      </c>
      <c r="C136" s="159">
        <v>44316.716747685183</v>
      </c>
      <c r="D136" s="159" t="s">
        <v>2182</v>
      </c>
      <c r="E136" s="122">
        <v>902</v>
      </c>
      <c r="F136" s="171" t="str">
        <f>VLOOKUP(E136,VIP!$A$2:$O12999,2,0)</f>
        <v>DRBR16A</v>
      </c>
      <c r="G136" s="158" t="str">
        <f>VLOOKUP(E136,'LISTADO ATM'!$A$2:$B$899,2,0)</f>
        <v xml:space="preserve">ATM Oficina Plaza Florida </v>
      </c>
      <c r="H136" s="158" t="str">
        <f>VLOOKUP(E136,VIP!$A$2:$O17920,7,FALSE)</f>
        <v>Si</v>
      </c>
      <c r="I136" s="158" t="str">
        <f>VLOOKUP(E136,VIP!$A$2:$O9885,8,FALSE)</f>
        <v>Si</v>
      </c>
      <c r="J136" s="158" t="str">
        <f>VLOOKUP(E136,VIP!$A$2:$O9835,8,FALSE)</f>
        <v>Si</v>
      </c>
      <c r="K136" s="158" t="str">
        <f>VLOOKUP(E136,VIP!$A$2:$O13409,6,0)</f>
        <v>NO</v>
      </c>
      <c r="L136" s="143" t="s">
        <v>2221</v>
      </c>
      <c r="M136" s="117" t="s">
        <v>2458</v>
      </c>
      <c r="N136" s="160" t="s">
        <v>2465</v>
      </c>
      <c r="O136" s="171" t="s">
        <v>2467</v>
      </c>
      <c r="P136" s="146"/>
      <c r="Q136" s="151" t="s">
        <v>2221</v>
      </c>
    </row>
    <row r="137" spans="1:17" s="99" customFormat="1" ht="18" x14ac:dyDescent="0.25">
      <c r="A137" s="158" t="str">
        <f>VLOOKUP(E137,'LISTADO ATM'!$A$2:$C$900,3,0)</f>
        <v>DISTRITO NACIONAL</v>
      </c>
      <c r="B137" s="132" t="s">
        <v>2691</v>
      </c>
      <c r="C137" s="159">
        <v>44316.574108796296</v>
      </c>
      <c r="D137" s="159" t="s">
        <v>2182</v>
      </c>
      <c r="E137" s="122">
        <v>338</v>
      </c>
      <c r="F137" s="171" t="str">
        <f>VLOOKUP(E137,VIP!$A$2:$O12966,2,0)</f>
        <v>DRBR338</v>
      </c>
      <c r="G137" s="158" t="str">
        <f>VLOOKUP(E137,'LISTADO ATM'!$A$2:$B$899,2,0)</f>
        <v>ATM S/M Aprezio Pantoja</v>
      </c>
      <c r="H137" s="158" t="str">
        <f>VLOOKUP(E137,VIP!$A$2:$O17887,7,FALSE)</f>
        <v>Si</v>
      </c>
      <c r="I137" s="158" t="str">
        <f>VLOOKUP(E137,VIP!$A$2:$O9852,8,FALSE)</f>
        <v>Si</v>
      </c>
      <c r="J137" s="158" t="str">
        <f>VLOOKUP(E137,VIP!$A$2:$O9802,8,FALSE)</f>
        <v>Si</v>
      </c>
      <c r="K137" s="158" t="str">
        <f>VLOOKUP(E137,VIP!$A$2:$O13376,6,0)</f>
        <v>NO</v>
      </c>
      <c r="L137" s="143" t="s">
        <v>2247</v>
      </c>
      <c r="M137" s="117" t="s">
        <v>2458</v>
      </c>
      <c r="N137" s="160" t="s">
        <v>2465</v>
      </c>
      <c r="O137" s="171" t="s">
        <v>2467</v>
      </c>
      <c r="P137" s="146"/>
      <c r="Q137" s="151" t="s">
        <v>2247</v>
      </c>
    </row>
    <row r="138" spans="1:17" s="99" customFormat="1" ht="18" x14ac:dyDescent="0.25">
      <c r="A138" s="158" t="str">
        <f>VLOOKUP(E138,'LISTADO ATM'!$A$2:$C$900,3,0)</f>
        <v>DISTRITO NACIONAL</v>
      </c>
      <c r="B138" s="132" t="s">
        <v>2589</v>
      </c>
      <c r="C138" s="159">
        <v>44314.99559027778</v>
      </c>
      <c r="D138" s="159" t="s">
        <v>2182</v>
      </c>
      <c r="E138" s="122">
        <v>118</v>
      </c>
      <c r="F138" s="171" t="str">
        <f>VLOOKUP(E138,VIP!$A$2:$O12923,2,0)</f>
        <v>DRBR118</v>
      </c>
      <c r="G138" s="158" t="str">
        <f>VLOOKUP(E138,'LISTADO ATM'!$A$2:$B$899,2,0)</f>
        <v>ATM Plaza Torino</v>
      </c>
      <c r="H138" s="158" t="str">
        <f>VLOOKUP(E138,VIP!$A$2:$O17844,7,FALSE)</f>
        <v>N/A</v>
      </c>
      <c r="I138" s="158" t="str">
        <f>VLOOKUP(E138,VIP!$A$2:$O9809,8,FALSE)</f>
        <v>N/A</v>
      </c>
      <c r="J138" s="158" t="str">
        <f>VLOOKUP(E138,VIP!$A$2:$O9759,8,FALSE)</f>
        <v>N/A</v>
      </c>
      <c r="K138" s="158" t="str">
        <f>VLOOKUP(E138,VIP!$A$2:$O13333,6,0)</f>
        <v>N/A</v>
      </c>
      <c r="L138" s="143" t="s">
        <v>2247</v>
      </c>
      <c r="M138" s="117" t="s">
        <v>2458</v>
      </c>
      <c r="N138" s="160" t="s">
        <v>2465</v>
      </c>
      <c r="O138" s="171" t="s">
        <v>2467</v>
      </c>
      <c r="P138" s="146"/>
      <c r="Q138" s="151" t="s">
        <v>2247</v>
      </c>
    </row>
    <row r="139" spans="1:17" s="99" customFormat="1" ht="18" x14ac:dyDescent="0.25">
      <c r="A139" s="158" t="str">
        <f>VLOOKUP(E139,'LISTADO ATM'!$A$2:$C$900,3,0)</f>
        <v>ESTE</v>
      </c>
      <c r="B139" s="132" t="s">
        <v>2586</v>
      </c>
      <c r="C139" s="159">
        <v>44314.771597222221</v>
      </c>
      <c r="D139" s="159" t="s">
        <v>2182</v>
      </c>
      <c r="E139" s="122">
        <v>289</v>
      </c>
      <c r="F139" s="171" t="str">
        <f>VLOOKUP(E139,VIP!$A$2:$O12888,2,0)</f>
        <v>DRBR910</v>
      </c>
      <c r="G139" s="158" t="str">
        <f>VLOOKUP(E139,'LISTADO ATM'!$A$2:$B$899,2,0)</f>
        <v>ATM Oficina Bávaro II</v>
      </c>
      <c r="H139" s="158" t="str">
        <f>VLOOKUP(E139,VIP!$A$2:$O17809,7,FALSE)</f>
        <v>Si</v>
      </c>
      <c r="I139" s="158" t="str">
        <f>VLOOKUP(E139,VIP!$A$2:$O9774,8,FALSE)</f>
        <v>Si</v>
      </c>
      <c r="J139" s="158" t="str">
        <f>VLOOKUP(E139,VIP!$A$2:$O9724,8,FALSE)</f>
        <v>Si</v>
      </c>
      <c r="K139" s="158" t="str">
        <f>VLOOKUP(E139,VIP!$A$2:$O13298,6,0)</f>
        <v>NO</v>
      </c>
      <c r="L139" s="143" t="s">
        <v>2247</v>
      </c>
      <c r="M139" s="117" t="s">
        <v>2458</v>
      </c>
      <c r="N139" s="160" t="s">
        <v>2465</v>
      </c>
      <c r="O139" s="171" t="s">
        <v>2467</v>
      </c>
      <c r="P139" s="146"/>
      <c r="Q139" s="151" t="s">
        <v>2247</v>
      </c>
    </row>
    <row r="140" spans="1:17" s="99" customFormat="1" ht="18" x14ac:dyDescent="0.25">
      <c r="A140" s="158" t="str">
        <f>VLOOKUP(E140,'LISTADO ATM'!$A$2:$C$900,3,0)</f>
        <v>DISTRITO NACIONAL</v>
      </c>
      <c r="B140" s="132" t="s">
        <v>2690</v>
      </c>
      <c r="C140" s="159">
        <v>44316.576608796298</v>
      </c>
      <c r="D140" s="159" t="s">
        <v>2182</v>
      </c>
      <c r="E140" s="122">
        <v>574</v>
      </c>
      <c r="F140" s="171" t="str">
        <f>VLOOKUP(E140,VIP!$A$2:$O12964,2,0)</f>
        <v>DRBR080</v>
      </c>
      <c r="G140" s="158" t="str">
        <f>VLOOKUP(E140,'LISTADO ATM'!$A$2:$B$899,2,0)</f>
        <v xml:space="preserve">ATM Club Obras Públicas </v>
      </c>
      <c r="H140" s="158" t="str">
        <f>VLOOKUP(E140,VIP!$A$2:$O17885,7,FALSE)</f>
        <v>Si</v>
      </c>
      <c r="I140" s="158" t="str">
        <f>VLOOKUP(E140,VIP!$A$2:$O9850,8,FALSE)</f>
        <v>Si</v>
      </c>
      <c r="J140" s="158" t="str">
        <f>VLOOKUP(E140,VIP!$A$2:$O9800,8,FALSE)</f>
        <v>Si</v>
      </c>
      <c r="K140" s="158" t="str">
        <f>VLOOKUP(E140,VIP!$A$2:$O13374,6,0)</f>
        <v>NO</v>
      </c>
      <c r="L140" s="143" t="s">
        <v>2247</v>
      </c>
      <c r="M140" s="117" t="s">
        <v>2458</v>
      </c>
      <c r="N140" s="160" t="s">
        <v>2465</v>
      </c>
      <c r="O140" s="171" t="s">
        <v>2467</v>
      </c>
      <c r="P140" s="146"/>
      <c r="Q140" s="151" t="s">
        <v>2247</v>
      </c>
    </row>
    <row r="141" spans="1:17" s="99" customFormat="1" ht="18" x14ac:dyDescent="0.25">
      <c r="A141" s="158" t="str">
        <f>VLOOKUP(E141,'LISTADO ATM'!$A$2:$C$900,3,0)</f>
        <v>DISTRITO NACIONAL</v>
      </c>
      <c r="B141" s="132" t="s">
        <v>2740</v>
      </c>
      <c r="C141" s="159">
        <v>44316.719907407409</v>
      </c>
      <c r="D141" s="159" t="s">
        <v>2182</v>
      </c>
      <c r="E141" s="122">
        <v>607</v>
      </c>
      <c r="F141" s="171" t="str">
        <f>VLOOKUP(E141,VIP!$A$2:$O12996,2,0)</f>
        <v>DRBR607</v>
      </c>
      <c r="G141" s="158" t="str">
        <f>VLOOKUP(E141,'LISTADO ATM'!$A$2:$B$899,2,0)</f>
        <v xml:space="preserve">ATM ONAPI </v>
      </c>
      <c r="H141" s="158" t="str">
        <f>VLOOKUP(E141,VIP!$A$2:$O17917,7,FALSE)</f>
        <v>Si</v>
      </c>
      <c r="I141" s="158" t="str">
        <f>VLOOKUP(E141,VIP!$A$2:$O9882,8,FALSE)</f>
        <v>Si</v>
      </c>
      <c r="J141" s="158" t="str">
        <f>VLOOKUP(E141,VIP!$A$2:$O9832,8,FALSE)</f>
        <v>Si</v>
      </c>
      <c r="K141" s="158" t="str">
        <f>VLOOKUP(E141,VIP!$A$2:$O13406,6,0)</f>
        <v>NO</v>
      </c>
      <c r="L141" s="143" t="s">
        <v>2247</v>
      </c>
      <c r="M141" s="117" t="s">
        <v>2458</v>
      </c>
      <c r="N141" s="160" t="s">
        <v>2465</v>
      </c>
      <c r="O141" s="171" t="s">
        <v>2467</v>
      </c>
      <c r="P141" s="146"/>
      <c r="Q141" s="151" t="s">
        <v>2247</v>
      </c>
    </row>
    <row r="142" spans="1:17" s="99" customFormat="1" ht="18" x14ac:dyDescent="0.25">
      <c r="A142" s="158" t="str">
        <f>VLOOKUP(E142,'LISTADO ATM'!$A$2:$C$900,3,0)</f>
        <v>SUR</v>
      </c>
      <c r="B142" s="132" t="s">
        <v>2752</v>
      </c>
      <c r="C142" s="159">
        <v>44316.688321759262</v>
      </c>
      <c r="D142" s="159" t="s">
        <v>2461</v>
      </c>
      <c r="E142" s="122">
        <v>252</v>
      </c>
      <c r="F142" s="171" t="str">
        <f>VLOOKUP(E142,VIP!$A$2:$O13008,2,0)</f>
        <v>DRBR252</v>
      </c>
      <c r="G142" s="158" t="str">
        <f>VLOOKUP(E142,'LISTADO ATM'!$A$2:$B$899,2,0)</f>
        <v xml:space="preserve">ATM Banco Agrícola (Barahona) </v>
      </c>
      <c r="H142" s="158" t="str">
        <f>VLOOKUP(E142,VIP!$A$2:$O17929,7,FALSE)</f>
        <v>Si</v>
      </c>
      <c r="I142" s="158" t="str">
        <f>VLOOKUP(E142,VIP!$A$2:$O9894,8,FALSE)</f>
        <v>Si</v>
      </c>
      <c r="J142" s="158" t="str">
        <f>VLOOKUP(E142,VIP!$A$2:$O9844,8,FALSE)</f>
        <v>Si</v>
      </c>
      <c r="K142" s="158" t="str">
        <f>VLOOKUP(E142,VIP!$A$2:$O13418,6,0)</f>
        <v>NO</v>
      </c>
      <c r="L142" s="143" t="s">
        <v>2516</v>
      </c>
      <c r="M142" s="117" t="s">
        <v>2458</v>
      </c>
      <c r="N142" s="160" t="s">
        <v>2465</v>
      </c>
      <c r="O142" s="171" t="s">
        <v>2466</v>
      </c>
      <c r="P142" s="146"/>
      <c r="Q142" s="151" t="s">
        <v>2516</v>
      </c>
    </row>
    <row r="143" spans="1:17" s="99" customFormat="1" ht="18" x14ac:dyDescent="0.25">
      <c r="A143" s="158" t="str">
        <f>VLOOKUP(E143,'LISTADO ATM'!$A$2:$C$900,3,0)</f>
        <v>NORTE</v>
      </c>
      <c r="B143" s="132" t="s">
        <v>2751</v>
      </c>
      <c r="C143" s="159">
        <v>44316.691747685189</v>
      </c>
      <c r="D143" s="159" t="s">
        <v>2596</v>
      </c>
      <c r="E143" s="122">
        <v>877</v>
      </c>
      <c r="F143" s="171" t="str">
        <f>VLOOKUP(E143,VIP!$A$2:$O13007,2,0)</f>
        <v>DRBR877</v>
      </c>
      <c r="G143" s="158" t="str">
        <f>VLOOKUP(E143,'LISTADO ATM'!$A$2:$B$899,2,0)</f>
        <v xml:space="preserve">ATM Estación Los Samanes (Ranchito, La Vega) </v>
      </c>
      <c r="H143" s="158" t="str">
        <f>VLOOKUP(E143,VIP!$A$2:$O17928,7,FALSE)</f>
        <v>Si</v>
      </c>
      <c r="I143" s="158" t="str">
        <f>VLOOKUP(E143,VIP!$A$2:$O9893,8,FALSE)</f>
        <v>Si</v>
      </c>
      <c r="J143" s="158" t="str">
        <f>VLOOKUP(E143,VIP!$A$2:$O9843,8,FALSE)</f>
        <v>Si</v>
      </c>
      <c r="K143" s="158" t="str">
        <f>VLOOKUP(E143,VIP!$A$2:$O13417,6,0)</f>
        <v>NO</v>
      </c>
      <c r="L143" s="143" t="s">
        <v>2516</v>
      </c>
      <c r="M143" s="117" t="s">
        <v>2458</v>
      </c>
      <c r="N143" s="160" t="s">
        <v>2465</v>
      </c>
      <c r="O143" s="171" t="s">
        <v>2605</v>
      </c>
      <c r="P143" s="146"/>
      <c r="Q143" s="151" t="s">
        <v>2516</v>
      </c>
    </row>
    <row r="144" spans="1:17" s="99" customFormat="1" ht="18" x14ac:dyDescent="0.25">
      <c r="A144" s="158" t="str">
        <f>VLOOKUP(E144,'LISTADO ATM'!$A$2:$C$900,3,0)</f>
        <v>SUR</v>
      </c>
      <c r="B144" s="132" t="s">
        <v>2600</v>
      </c>
      <c r="C144" s="159">
        <v>44315.570543981485</v>
      </c>
      <c r="D144" s="159" t="s">
        <v>2485</v>
      </c>
      <c r="E144" s="122">
        <v>6</v>
      </c>
      <c r="F144" s="171" t="str">
        <f>VLOOKUP(E144,VIP!$A$2:$O12933,2,0)</f>
        <v>DRBR006</v>
      </c>
      <c r="G144" s="158" t="str">
        <f>VLOOKUP(E144,'LISTADO ATM'!$A$2:$B$899,2,0)</f>
        <v xml:space="preserve">ATM Plaza WAO San Juan </v>
      </c>
      <c r="H144" s="158" t="str">
        <f>VLOOKUP(E144,VIP!$A$2:$O17854,7,FALSE)</f>
        <v>N/A</v>
      </c>
      <c r="I144" s="158" t="str">
        <f>VLOOKUP(E144,VIP!$A$2:$O9819,8,FALSE)</f>
        <v>N/A</v>
      </c>
      <c r="J144" s="158" t="str">
        <f>VLOOKUP(E144,VIP!$A$2:$O9769,8,FALSE)</f>
        <v>N/A</v>
      </c>
      <c r="K144" s="158" t="str">
        <f>VLOOKUP(E144,VIP!$A$2:$O13343,6,0)</f>
        <v/>
      </c>
      <c r="L144" s="143" t="s">
        <v>2452</v>
      </c>
      <c r="M144" s="117" t="s">
        <v>2458</v>
      </c>
      <c r="N144" s="160" t="s">
        <v>2465</v>
      </c>
      <c r="O144" s="171" t="s">
        <v>2486</v>
      </c>
      <c r="P144" s="146"/>
      <c r="Q144" s="151" t="s">
        <v>2452</v>
      </c>
    </row>
    <row r="145" spans="1:17" s="99" customFormat="1" ht="18" x14ac:dyDescent="0.25">
      <c r="A145" s="158" t="str">
        <f>VLOOKUP(E145,'LISTADO ATM'!$A$2:$C$900,3,0)</f>
        <v>DISTRITO NACIONAL</v>
      </c>
      <c r="B145" s="132" t="s">
        <v>2730</v>
      </c>
      <c r="C145" s="159">
        <v>44316.762094907404</v>
      </c>
      <c r="D145" s="159" t="s">
        <v>2461</v>
      </c>
      <c r="E145" s="122">
        <v>115</v>
      </c>
      <c r="F145" s="171" t="str">
        <f>VLOOKUP(E145,VIP!$A$2:$O12986,2,0)</f>
        <v>DRBR115</v>
      </c>
      <c r="G145" s="158" t="str">
        <f>VLOOKUP(E145,'LISTADO ATM'!$A$2:$B$899,2,0)</f>
        <v xml:space="preserve">ATM Oficina Megacentro I </v>
      </c>
      <c r="H145" s="158" t="str">
        <f>VLOOKUP(E145,VIP!$A$2:$O17907,7,FALSE)</f>
        <v>Si</v>
      </c>
      <c r="I145" s="158" t="str">
        <f>VLOOKUP(E145,VIP!$A$2:$O9872,8,FALSE)</f>
        <v>Si</v>
      </c>
      <c r="J145" s="158" t="str">
        <f>VLOOKUP(E145,VIP!$A$2:$O9822,8,FALSE)</f>
        <v>Si</v>
      </c>
      <c r="K145" s="158" t="str">
        <f>VLOOKUP(E145,VIP!$A$2:$O13396,6,0)</f>
        <v>SI</v>
      </c>
      <c r="L145" s="143" t="s">
        <v>2452</v>
      </c>
      <c r="M145" s="117" t="s">
        <v>2458</v>
      </c>
      <c r="N145" s="160" t="s">
        <v>2465</v>
      </c>
      <c r="O145" s="171" t="s">
        <v>2466</v>
      </c>
      <c r="P145" s="146"/>
      <c r="Q145" s="151" t="s">
        <v>2452</v>
      </c>
    </row>
    <row r="146" spans="1:17" s="99" customFormat="1" ht="18" x14ac:dyDescent="0.25">
      <c r="A146" s="158" t="str">
        <f>VLOOKUP(E146,'[1]LISTADO ATM'!$A$2:$C$900,3,0)</f>
        <v>DISTRITO NACIONAL</v>
      </c>
      <c r="B146" s="132" t="s">
        <v>2656</v>
      </c>
      <c r="C146" s="159">
        <v>44316.378518518519</v>
      </c>
      <c r="D146" s="159" t="s">
        <v>2485</v>
      </c>
      <c r="E146" s="122">
        <v>239</v>
      </c>
      <c r="F146" s="171" t="str">
        <f>VLOOKUP(E146,[1]VIP!$A$2:$O12941,2,0)</f>
        <v>DRBR239</v>
      </c>
      <c r="G146" s="158" t="str">
        <f>VLOOKUP(E146,'[1]LISTADO ATM'!$A$2:$B$899,2,0)</f>
        <v xml:space="preserve">ATM Autobanco Charles de Gaulle </v>
      </c>
      <c r="H146" s="158" t="str">
        <f>VLOOKUP(E146,[1]VIP!$A$2:$O17862,7,FALSE)</f>
        <v>Si</v>
      </c>
      <c r="I146" s="158" t="str">
        <f>VLOOKUP(E146,[1]VIP!$A$2:$O9827,8,FALSE)</f>
        <v>Si</v>
      </c>
      <c r="J146" s="158" t="str">
        <f>VLOOKUP(E146,[1]VIP!$A$2:$O9777,8,FALSE)</f>
        <v>Si</v>
      </c>
      <c r="K146" s="158" t="str">
        <f>VLOOKUP(E146,[1]VIP!$A$2:$O13351,6,0)</f>
        <v>SI</v>
      </c>
      <c r="L146" s="143" t="s">
        <v>2452</v>
      </c>
      <c r="M146" s="117" t="s">
        <v>2458</v>
      </c>
      <c r="N146" s="160" t="s">
        <v>2465</v>
      </c>
      <c r="O146" s="171" t="s">
        <v>2486</v>
      </c>
      <c r="P146" s="146"/>
      <c r="Q146" s="151" t="s">
        <v>2452</v>
      </c>
    </row>
    <row r="147" spans="1:17" s="99" customFormat="1" ht="18" x14ac:dyDescent="0.25">
      <c r="A147" s="158" t="str">
        <f>VLOOKUP(E147,'LISTADO ATM'!$A$2:$C$900,3,0)</f>
        <v>SUR</v>
      </c>
      <c r="B147" s="132" t="s">
        <v>2583</v>
      </c>
      <c r="C147" s="159">
        <v>44314.532800925925</v>
      </c>
      <c r="D147" s="159" t="s">
        <v>2461</v>
      </c>
      <c r="E147" s="122">
        <v>537</v>
      </c>
      <c r="F147" s="171" t="str">
        <f>VLOOKUP(E147,VIP!$A$2:$O12875,2,0)</f>
        <v>DRBR537</v>
      </c>
      <c r="G147" s="158" t="str">
        <f>VLOOKUP(E147,'LISTADO ATM'!$A$2:$B$899,2,0)</f>
        <v xml:space="preserve">ATM Estación Texaco Enriquillo (Barahona) </v>
      </c>
      <c r="H147" s="158" t="str">
        <f>VLOOKUP(E147,VIP!$A$2:$O17796,7,FALSE)</f>
        <v>Si</v>
      </c>
      <c r="I147" s="158" t="str">
        <f>VLOOKUP(E147,VIP!$A$2:$O9761,8,FALSE)</f>
        <v>Si</v>
      </c>
      <c r="J147" s="158" t="str">
        <f>VLOOKUP(E147,VIP!$A$2:$O9711,8,FALSE)</f>
        <v>Si</v>
      </c>
      <c r="K147" s="158" t="str">
        <f>VLOOKUP(E147,VIP!$A$2:$O13285,6,0)</f>
        <v>NO</v>
      </c>
      <c r="L147" s="143" t="s">
        <v>2452</v>
      </c>
      <c r="M147" s="117" t="s">
        <v>2458</v>
      </c>
      <c r="N147" s="160" t="s">
        <v>2465</v>
      </c>
      <c r="O147" s="171" t="s">
        <v>2466</v>
      </c>
      <c r="P147" s="146"/>
      <c r="Q147" s="151" t="s">
        <v>2452</v>
      </c>
    </row>
    <row r="148" spans="1:17" s="99" customFormat="1" ht="18" x14ac:dyDescent="0.25">
      <c r="A148" s="158" t="str">
        <f>VLOOKUP(E148,'LISTADO ATM'!$A$2:$C$900,3,0)</f>
        <v>DISTRITO NACIONAL</v>
      </c>
      <c r="B148" s="132">
        <v>3335871472</v>
      </c>
      <c r="C148" s="159">
        <v>44316.62777777778</v>
      </c>
      <c r="D148" s="159" t="s">
        <v>2461</v>
      </c>
      <c r="E148" s="122">
        <v>642</v>
      </c>
      <c r="F148" s="171" t="str">
        <f>VLOOKUP(E148,VIP!$A$2:$O12986,2,0)</f>
        <v>DRBR24O</v>
      </c>
      <c r="G148" s="158" t="str">
        <f>VLOOKUP(E148,'LISTADO ATM'!$A$2:$B$899,2,0)</f>
        <v xml:space="preserve">ATM OMSA Sto. Dgo. </v>
      </c>
      <c r="H148" s="158" t="str">
        <f>VLOOKUP(E148,VIP!$A$2:$O17907,7,FALSE)</f>
        <v>Si</v>
      </c>
      <c r="I148" s="158" t="str">
        <f>VLOOKUP(E148,VIP!$A$2:$O9872,8,FALSE)</f>
        <v>Si</v>
      </c>
      <c r="J148" s="158" t="str">
        <f>VLOOKUP(E148,VIP!$A$2:$O9822,8,FALSE)</f>
        <v>Si</v>
      </c>
      <c r="K148" s="158" t="str">
        <f>VLOOKUP(E148,VIP!$A$2:$O13396,6,0)</f>
        <v>NO</v>
      </c>
      <c r="L148" s="143" t="s">
        <v>2452</v>
      </c>
      <c r="M148" s="117" t="s">
        <v>2458</v>
      </c>
      <c r="N148" s="160" t="s">
        <v>2465</v>
      </c>
      <c r="O148" s="171" t="s">
        <v>2466</v>
      </c>
      <c r="P148" s="146"/>
      <c r="Q148" s="151" t="s">
        <v>2452</v>
      </c>
    </row>
    <row r="149" spans="1:17" s="99" customFormat="1" ht="18" x14ac:dyDescent="0.25">
      <c r="A149" s="158" t="str">
        <f>VLOOKUP(E149,'LISTADO ATM'!$A$2:$C$900,3,0)</f>
        <v>SUR</v>
      </c>
      <c r="B149" s="132">
        <v>3335870958</v>
      </c>
      <c r="C149" s="159">
        <v>44316.452777777777</v>
      </c>
      <c r="D149" s="159" t="s">
        <v>2485</v>
      </c>
      <c r="E149" s="122">
        <v>825</v>
      </c>
      <c r="F149" s="171" t="str">
        <f>VLOOKUP(E149,VIP!$A$2:$O12955,2,0)</f>
        <v>DRBR825</v>
      </c>
      <c r="G149" s="158" t="str">
        <f>VLOOKUP(E149,'LISTADO ATM'!$A$2:$B$899,2,0)</f>
        <v xml:space="preserve">ATM Estacion Eco Cibeles (Las Matas de Farfán) </v>
      </c>
      <c r="H149" s="158" t="str">
        <f>VLOOKUP(E149,VIP!$A$2:$O17876,7,FALSE)</f>
        <v>Si</v>
      </c>
      <c r="I149" s="158" t="str">
        <f>VLOOKUP(E149,VIP!$A$2:$O9841,8,FALSE)</f>
        <v>Si</v>
      </c>
      <c r="J149" s="158" t="str">
        <f>VLOOKUP(E149,VIP!$A$2:$O9791,8,FALSE)</f>
        <v>Si</v>
      </c>
      <c r="K149" s="158" t="str">
        <f>VLOOKUP(E149,VIP!$A$2:$O13365,6,0)</f>
        <v>NO</v>
      </c>
      <c r="L149" s="143" t="s">
        <v>2452</v>
      </c>
      <c r="M149" s="117" t="s">
        <v>2458</v>
      </c>
      <c r="N149" s="160" t="s">
        <v>2465</v>
      </c>
      <c r="O149" s="171" t="s">
        <v>2486</v>
      </c>
      <c r="P149" s="146"/>
      <c r="Q149" s="151" t="s">
        <v>2452</v>
      </c>
    </row>
    <row r="150" spans="1:17" s="99" customFormat="1" ht="18" x14ac:dyDescent="0.25">
      <c r="A150" s="158" t="str">
        <f>VLOOKUP(E150,'LISTADO ATM'!$A$2:$C$900,3,0)</f>
        <v>SUR</v>
      </c>
      <c r="B150" s="132" t="s">
        <v>2737</v>
      </c>
      <c r="C150" s="159">
        <v>44316.723587962966</v>
      </c>
      <c r="D150" s="159" t="s">
        <v>2461</v>
      </c>
      <c r="E150" s="122">
        <v>870</v>
      </c>
      <c r="F150" s="171" t="str">
        <f>VLOOKUP(E150,VIP!$A$2:$O12993,2,0)</f>
        <v>DRBR870</v>
      </c>
      <c r="G150" s="158" t="str">
        <f>VLOOKUP(E150,'LISTADO ATM'!$A$2:$B$899,2,0)</f>
        <v xml:space="preserve">ATM Willbes Dominicana (Barahona) </v>
      </c>
      <c r="H150" s="158" t="str">
        <f>VLOOKUP(E150,VIP!$A$2:$O17914,7,FALSE)</f>
        <v>Si</v>
      </c>
      <c r="I150" s="158" t="str">
        <f>VLOOKUP(E150,VIP!$A$2:$O9879,8,FALSE)</f>
        <v>Si</v>
      </c>
      <c r="J150" s="158" t="str">
        <f>VLOOKUP(E150,VIP!$A$2:$O9829,8,FALSE)</f>
        <v>Si</v>
      </c>
      <c r="K150" s="158" t="str">
        <f>VLOOKUP(E150,VIP!$A$2:$O13403,6,0)</f>
        <v>NO</v>
      </c>
      <c r="L150" s="143" t="s">
        <v>2452</v>
      </c>
      <c r="M150" s="117" t="s">
        <v>2458</v>
      </c>
      <c r="N150" s="160" t="s">
        <v>2465</v>
      </c>
      <c r="O150" s="171" t="s">
        <v>2466</v>
      </c>
      <c r="P150" s="146"/>
      <c r="Q150" s="151" t="s">
        <v>2452</v>
      </c>
    </row>
    <row r="151" spans="1:17" s="99" customFormat="1" ht="18" x14ac:dyDescent="0.25">
      <c r="A151" s="158" t="str">
        <f>VLOOKUP(E151,'LISTADO ATM'!$A$2:$C$900,3,0)</f>
        <v>ESTE</v>
      </c>
      <c r="B151" s="132" t="s">
        <v>2746</v>
      </c>
      <c r="C151" s="159">
        <v>44316.707337962966</v>
      </c>
      <c r="D151" s="159" t="s">
        <v>2182</v>
      </c>
      <c r="E151" s="122">
        <v>513</v>
      </c>
      <c r="F151" s="171" t="str">
        <f>VLOOKUP(E151,VIP!$A$2:$O13002,2,0)</f>
        <v>DRBR513</v>
      </c>
      <c r="G151" s="158" t="str">
        <f>VLOOKUP(E151,'LISTADO ATM'!$A$2:$B$899,2,0)</f>
        <v xml:space="preserve">ATM UNP Lagunas de Nisibón </v>
      </c>
      <c r="H151" s="158" t="str">
        <f>VLOOKUP(E151,VIP!$A$2:$O17923,7,FALSE)</f>
        <v>Si</v>
      </c>
      <c r="I151" s="158" t="str">
        <f>VLOOKUP(E151,VIP!$A$2:$O9888,8,FALSE)</f>
        <v>Si</v>
      </c>
      <c r="J151" s="158" t="str">
        <f>VLOOKUP(E151,VIP!$A$2:$O9838,8,FALSE)</f>
        <v>Si</v>
      </c>
      <c r="K151" s="158" t="str">
        <f>VLOOKUP(E151,VIP!$A$2:$O13412,6,0)</f>
        <v>NO</v>
      </c>
      <c r="L151" s="143" t="s">
        <v>2430</v>
      </c>
      <c r="M151" s="117" t="s">
        <v>2458</v>
      </c>
      <c r="N151" s="160" t="s">
        <v>2499</v>
      </c>
      <c r="O151" s="171" t="s">
        <v>2467</v>
      </c>
      <c r="P151" s="146"/>
      <c r="Q151" s="151" t="s">
        <v>2430</v>
      </c>
    </row>
    <row r="152" spans="1:17" s="99" customFormat="1" ht="18" x14ac:dyDescent="0.25">
      <c r="A152" s="158" t="str">
        <f>VLOOKUP(E152,'LISTADO ATM'!$A$2:$C$900,3,0)</f>
        <v>NORTE</v>
      </c>
      <c r="B152" s="132" t="s">
        <v>2735</v>
      </c>
      <c r="C152" s="159">
        <v>44316.741979166669</v>
      </c>
      <c r="D152" s="159" t="s">
        <v>2183</v>
      </c>
      <c r="E152" s="122">
        <v>497</v>
      </c>
      <c r="F152" s="171" t="str">
        <f>VLOOKUP(E152,VIP!$A$2:$O12991,2,0)</f>
        <v>DRBR497</v>
      </c>
      <c r="G152" s="158" t="str">
        <f>VLOOKUP(E152,'LISTADO ATM'!$A$2:$B$899,2,0)</f>
        <v xml:space="preserve">ATM Oficina El Portal II (Santiago) </v>
      </c>
      <c r="H152" s="158" t="str">
        <f>VLOOKUP(E152,VIP!$A$2:$O17912,7,FALSE)</f>
        <v>Si</v>
      </c>
      <c r="I152" s="158" t="str">
        <f>VLOOKUP(E152,VIP!$A$2:$O9877,8,FALSE)</f>
        <v>Si</v>
      </c>
      <c r="J152" s="158" t="str">
        <f>VLOOKUP(E152,VIP!$A$2:$O9827,8,FALSE)</f>
        <v>Si</v>
      </c>
      <c r="K152" s="158" t="str">
        <f>VLOOKUP(E152,VIP!$A$2:$O13401,6,0)</f>
        <v>SI</v>
      </c>
      <c r="L152" s="143" t="s">
        <v>2424</v>
      </c>
      <c r="M152" s="117" t="s">
        <v>2458</v>
      </c>
      <c r="N152" s="160" t="s">
        <v>2465</v>
      </c>
      <c r="O152" s="171" t="s">
        <v>2494</v>
      </c>
      <c r="P152" s="146"/>
      <c r="Q152" s="151" t="s">
        <v>2424</v>
      </c>
    </row>
    <row r="153" spans="1:17" s="99" customFormat="1" ht="18" x14ac:dyDescent="0.25">
      <c r="A153" s="158" t="str">
        <f>VLOOKUP(E153,'LISTADO ATM'!$A$2:$C$900,3,0)</f>
        <v>DISTRITO NACIONAL</v>
      </c>
      <c r="B153" s="132" t="s">
        <v>2738</v>
      </c>
      <c r="C153" s="159">
        <v>44316.721238425926</v>
      </c>
      <c r="D153" s="159" t="s">
        <v>2182</v>
      </c>
      <c r="E153" s="122">
        <v>390</v>
      </c>
      <c r="F153" s="171" t="str">
        <f>VLOOKUP(E153,VIP!$A$2:$O12994,2,0)</f>
        <v>DRBR390</v>
      </c>
      <c r="G153" s="158" t="str">
        <f>VLOOKUP(E153,'LISTADO ATM'!$A$2:$B$899,2,0)</f>
        <v xml:space="preserve">ATM Oficina Boca Chica II </v>
      </c>
      <c r="H153" s="158" t="str">
        <f>VLOOKUP(E153,VIP!$A$2:$O17915,7,FALSE)</f>
        <v>Si</v>
      </c>
      <c r="I153" s="158" t="str">
        <f>VLOOKUP(E153,VIP!$A$2:$O9880,8,FALSE)</f>
        <v>Si</v>
      </c>
      <c r="J153" s="158" t="str">
        <f>VLOOKUP(E153,VIP!$A$2:$O9830,8,FALSE)</f>
        <v>Si</v>
      </c>
      <c r="K153" s="158" t="str">
        <f>VLOOKUP(E153,VIP!$A$2:$O13404,6,0)</f>
        <v>NO</v>
      </c>
      <c r="L153" s="143" t="s">
        <v>2424</v>
      </c>
      <c r="M153" s="117" t="s">
        <v>2458</v>
      </c>
      <c r="N153" s="160" t="s">
        <v>2465</v>
      </c>
      <c r="O153" s="171" t="s">
        <v>2467</v>
      </c>
      <c r="P153" s="146"/>
      <c r="Q153" s="151" t="s">
        <v>2424</v>
      </c>
    </row>
    <row r="154" spans="1:17" s="99" customFormat="1" ht="18" x14ac:dyDescent="0.25">
      <c r="A154" s="158" t="str">
        <f>VLOOKUP(E154,'LISTADO ATM'!$A$2:$C$900,3,0)</f>
        <v>NORTE</v>
      </c>
      <c r="B154" s="132" t="s">
        <v>2741</v>
      </c>
      <c r="C154" s="159">
        <v>44316.719166666669</v>
      </c>
      <c r="D154" s="159" t="s">
        <v>2183</v>
      </c>
      <c r="E154" s="122">
        <v>602</v>
      </c>
      <c r="F154" s="171" t="str">
        <f>VLOOKUP(E154,VIP!$A$2:$O12997,2,0)</f>
        <v>DRBR122</v>
      </c>
      <c r="G154" s="158" t="str">
        <f>VLOOKUP(E154,'LISTADO ATM'!$A$2:$B$899,2,0)</f>
        <v xml:space="preserve">ATM Zona Franca (Santiago) I </v>
      </c>
      <c r="H154" s="158" t="str">
        <f>VLOOKUP(E154,VIP!$A$2:$O17918,7,FALSE)</f>
        <v>Si</v>
      </c>
      <c r="I154" s="158" t="str">
        <f>VLOOKUP(E154,VIP!$A$2:$O9883,8,FALSE)</f>
        <v>No</v>
      </c>
      <c r="J154" s="158" t="str">
        <f>VLOOKUP(E154,VIP!$A$2:$O9833,8,FALSE)</f>
        <v>No</v>
      </c>
      <c r="K154" s="158" t="str">
        <f>VLOOKUP(E154,VIP!$A$2:$O13407,6,0)</f>
        <v>NO</v>
      </c>
      <c r="L154" s="143" t="s">
        <v>2424</v>
      </c>
      <c r="M154" s="117" t="s">
        <v>2458</v>
      </c>
      <c r="N154" s="160" t="s">
        <v>2465</v>
      </c>
      <c r="O154" s="171" t="s">
        <v>2494</v>
      </c>
      <c r="P154" s="146"/>
      <c r="Q154" s="151" t="s">
        <v>2424</v>
      </c>
    </row>
    <row r="155" spans="1:17" s="99" customFormat="1" ht="18" x14ac:dyDescent="0.25">
      <c r="A155" s="158" t="str">
        <f>VLOOKUP(E155,'[1]LISTADO ATM'!$A$2:$C$900,3,0)</f>
        <v>DISTRITO NACIONAL</v>
      </c>
      <c r="B155" s="132" t="s">
        <v>2660</v>
      </c>
      <c r="C155" s="159">
        <v>44316.361168981479</v>
      </c>
      <c r="D155" s="159" t="s">
        <v>2182</v>
      </c>
      <c r="E155" s="122">
        <v>706</v>
      </c>
      <c r="F155" s="171" t="str">
        <f>VLOOKUP(E155,[1]VIP!$A$2:$O12945,2,0)</f>
        <v>DRBR706</v>
      </c>
      <c r="G155" s="158" t="str">
        <f>VLOOKUP(E155,'[1]LISTADO ATM'!$A$2:$B$899,2,0)</f>
        <v xml:space="preserve">ATM S/M Pristine </v>
      </c>
      <c r="H155" s="158" t="str">
        <f>VLOOKUP(E155,[1]VIP!$A$2:$O17866,7,FALSE)</f>
        <v>Si</v>
      </c>
      <c r="I155" s="158" t="str">
        <f>VLOOKUP(E155,[1]VIP!$A$2:$O9831,8,FALSE)</f>
        <v>Si</v>
      </c>
      <c r="J155" s="158" t="str">
        <f>VLOOKUP(E155,[1]VIP!$A$2:$O9781,8,FALSE)</f>
        <v>Si</v>
      </c>
      <c r="K155" s="158" t="str">
        <f>VLOOKUP(E155,[1]VIP!$A$2:$O13355,6,0)</f>
        <v>NO</v>
      </c>
      <c r="L155" s="143" t="s">
        <v>2424</v>
      </c>
      <c r="M155" s="117" t="s">
        <v>2458</v>
      </c>
      <c r="N155" s="160" t="s">
        <v>2465</v>
      </c>
      <c r="O155" s="171" t="s">
        <v>2467</v>
      </c>
      <c r="P155" s="146"/>
      <c r="Q155" s="151" t="s">
        <v>2424</v>
      </c>
    </row>
    <row r="156" spans="1:17" s="99" customFormat="1" ht="18" x14ac:dyDescent="0.25">
      <c r="A156" s="158" t="str">
        <f>VLOOKUP(E156,'LISTADO ATM'!$A$2:$C$900,3,0)</f>
        <v>NORTE</v>
      </c>
      <c r="B156" s="132" t="s">
        <v>2687</v>
      </c>
      <c r="C156" s="159">
        <v>44316.59679398148</v>
      </c>
      <c r="D156" s="159" t="s">
        <v>2183</v>
      </c>
      <c r="E156" s="122">
        <v>747</v>
      </c>
      <c r="F156" s="171" t="str">
        <f>VLOOKUP(E156,VIP!$A$2:$O12960,2,0)</f>
        <v>DRBR200</v>
      </c>
      <c r="G156" s="158" t="str">
        <f>VLOOKUP(E156,'LISTADO ATM'!$A$2:$B$899,2,0)</f>
        <v xml:space="preserve">ATM Club BR (Santiago) </v>
      </c>
      <c r="H156" s="158" t="str">
        <f>VLOOKUP(E156,VIP!$A$2:$O17881,7,FALSE)</f>
        <v>Si</v>
      </c>
      <c r="I156" s="158" t="str">
        <f>VLOOKUP(E156,VIP!$A$2:$O9846,8,FALSE)</f>
        <v>Si</v>
      </c>
      <c r="J156" s="158" t="str">
        <f>VLOOKUP(E156,VIP!$A$2:$O9796,8,FALSE)</f>
        <v>Si</v>
      </c>
      <c r="K156" s="158" t="str">
        <f>VLOOKUP(E156,VIP!$A$2:$O13370,6,0)</f>
        <v>SI</v>
      </c>
      <c r="L156" s="143" t="s">
        <v>2424</v>
      </c>
      <c r="M156" s="117" t="s">
        <v>2458</v>
      </c>
      <c r="N156" s="160" t="s">
        <v>2465</v>
      </c>
      <c r="O156" s="171" t="s">
        <v>2494</v>
      </c>
      <c r="P156" s="146"/>
      <c r="Q156" s="151" t="s">
        <v>2424</v>
      </c>
    </row>
    <row r="157" spans="1:17" s="99" customFormat="1" ht="18" x14ac:dyDescent="0.25">
      <c r="A157" s="158" t="str">
        <f>VLOOKUP(E157,'LISTADO ATM'!$A$2:$C$900,3,0)</f>
        <v>DISTRITO NACIONAL</v>
      </c>
      <c r="B157" s="132" t="s">
        <v>2739</v>
      </c>
      <c r="C157" s="159">
        <v>44316.720520833333</v>
      </c>
      <c r="D157" s="159" t="s">
        <v>2182</v>
      </c>
      <c r="E157" s="122">
        <v>821</v>
      </c>
      <c r="F157" s="171" t="str">
        <f>VLOOKUP(E157,VIP!$A$2:$O12995,2,0)</f>
        <v>DRBR821</v>
      </c>
      <c r="G157" s="158" t="str">
        <f>VLOOKUP(E157,'LISTADO ATM'!$A$2:$B$899,2,0)</f>
        <v xml:space="preserve">ATM S/M Bravo Churchill </v>
      </c>
      <c r="H157" s="158" t="str">
        <f>VLOOKUP(E157,VIP!$A$2:$O17916,7,FALSE)</f>
        <v>Si</v>
      </c>
      <c r="I157" s="158" t="str">
        <f>VLOOKUP(E157,VIP!$A$2:$O9881,8,FALSE)</f>
        <v>No</v>
      </c>
      <c r="J157" s="158" t="str">
        <f>VLOOKUP(E157,VIP!$A$2:$O9831,8,FALSE)</f>
        <v>No</v>
      </c>
      <c r="K157" s="158" t="str">
        <f>VLOOKUP(E157,VIP!$A$2:$O13405,6,0)</f>
        <v>SI</v>
      </c>
      <c r="L157" s="143" t="s">
        <v>2424</v>
      </c>
      <c r="M157" s="117" t="s">
        <v>2458</v>
      </c>
      <c r="N157" s="160" t="s">
        <v>2465</v>
      </c>
      <c r="O157" s="171" t="s">
        <v>2467</v>
      </c>
      <c r="P157" s="146"/>
      <c r="Q157" s="151" t="s">
        <v>2424</v>
      </c>
    </row>
    <row r="158" spans="1:17" s="99" customFormat="1" ht="18" x14ac:dyDescent="0.25">
      <c r="A158" s="158" t="str">
        <f>VLOOKUP(E158,'LISTADO ATM'!$A$2:$C$900,3,0)</f>
        <v>NORTE</v>
      </c>
      <c r="B158" s="132" t="s">
        <v>2722</v>
      </c>
      <c r="C158" s="159">
        <v>44316.785231481481</v>
      </c>
      <c r="D158" s="159" t="s">
        <v>2183</v>
      </c>
      <c r="E158" s="122">
        <v>862</v>
      </c>
      <c r="F158" s="171" t="str">
        <f>VLOOKUP(E158,VIP!$A$2:$O12978,2,0)</f>
        <v>DRBR862</v>
      </c>
      <c r="G158" s="158" t="str">
        <f>VLOOKUP(E158,'LISTADO ATM'!$A$2:$B$899,2,0)</f>
        <v xml:space="preserve">ATM S/M Doble A (Sabaneta) </v>
      </c>
      <c r="H158" s="158" t="str">
        <f>VLOOKUP(E158,VIP!$A$2:$O17899,7,FALSE)</f>
        <v>Si</v>
      </c>
      <c r="I158" s="158" t="str">
        <f>VLOOKUP(E158,VIP!$A$2:$O9864,8,FALSE)</f>
        <v>Si</v>
      </c>
      <c r="J158" s="158" t="str">
        <f>VLOOKUP(E158,VIP!$A$2:$O9814,8,FALSE)</f>
        <v>Si</v>
      </c>
      <c r="K158" s="158" t="str">
        <f>VLOOKUP(E158,VIP!$A$2:$O13388,6,0)</f>
        <v>NO</v>
      </c>
      <c r="L158" s="143" t="s">
        <v>2424</v>
      </c>
      <c r="M158" s="117" t="s">
        <v>2458</v>
      </c>
      <c r="N158" s="160" t="s">
        <v>2465</v>
      </c>
      <c r="O158" s="171" t="s">
        <v>2494</v>
      </c>
      <c r="P158" s="146"/>
      <c r="Q158" s="151" t="s">
        <v>2424</v>
      </c>
    </row>
    <row r="159" spans="1:17" s="99" customFormat="1" ht="18" x14ac:dyDescent="0.25">
      <c r="A159" s="158" t="str">
        <f>VLOOKUP(E159,'LISTADO ATM'!$A$2:$C$900,3,0)</f>
        <v>DISTRITO NACIONAL</v>
      </c>
      <c r="B159" s="132" t="s">
        <v>2756</v>
      </c>
      <c r="C159" s="159">
        <v>44316.645532407405</v>
      </c>
      <c r="D159" s="159" t="s">
        <v>2485</v>
      </c>
      <c r="E159" s="122">
        <v>701</v>
      </c>
      <c r="F159" s="171" t="str">
        <f>VLOOKUP(E159,VIP!$A$2:$O13012,2,0)</f>
        <v>DRBR701</v>
      </c>
      <c r="G159" s="158" t="str">
        <f>VLOOKUP(E159,'LISTADO ATM'!$A$2:$B$899,2,0)</f>
        <v>ATM Autoservicio Los Alcarrizos</v>
      </c>
      <c r="H159" s="158" t="str">
        <f>VLOOKUP(E159,VIP!$A$2:$O17933,7,FALSE)</f>
        <v>Si</v>
      </c>
      <c r="I159" s="158" t="str">
        <f>VLOOKUP(E159,VIP!$A$2:$O9898,8,FALSE)</f>
        <v>Si</v>
      </c>
      <c r="J159" s="158" t="str">
        <f>VLOOKUP(E159,VIP!$A$2:$O9848,8,FALSE)</f>
        <v>Si</v>
      </c>
      <c r="K159" s="158" t="str">
        <f>VLOOKUP(E159,VIP!$A$2:$O13422,6,0)</f>
        <v>NO</v>
      </c>
      <c r="L159" s="143" t="s">
        <v>2421</v>
      </c>
      <c r="M159" s="117" t="s">
        <v>2458</v>
      </c>
      <c r="N159" s="160" t="s">
        <v>2465</v>
      </c>
      <c r="O159" s="171" t="s">
        <v>2486</v>
      </c>
      <c r="P159" s="146"/>
      <c r="Q159" s="151" t="s">
        <v>2421</v>
      </c>
    </row>
    <row r="160" spans="1:17" s="99" customFormat="1" ht="18" x14ac:dyDescent="0.25">
      <c r="A160" s="158" t="str">
        <f>VLOOKUP(E160,'LISTADO ATM'!$A$2:$C$900,3,0)</f>
        <v>DISTRITO NACIONAL</v>
      </c>
      <c r="B160" s="132" t="s">
        <v>2754</v>
      </c>
      <c r="C160" s="159">
        <v>44316.676249999997</v>
      </c>
      <c r="D160" s="159" t="s">
        <v>2461</v>
      </c>
      <c r="E160" s="122">
        <v>183</v>
      </c>
      <c r="F160" s="171" t="str">
        <f>VLOOKUP(E160,VIP!$A$2:$O13010,2,0)</f>
        <v>DRBR183</v>
      </c>
      <c r="G160" s="158" t="str">
        <f>VLOOKUP(E160,'LISTADO ATM'!$A$2:$B$899,2,0)</f>
        <v>ATM Estación Nativa Km. 22 Aut. Duarte.</v>
      </c>
      <c r="H160" s="158" t="str">
        <f>VLOOKUP(E160,VIP!$A$2:$O17931,7,FALSE)</f>
        <v>N/A</v>
      </c>
      <c r="I160" s="158" t="str">
        <f>VLOOKUP(E160,VIP!$A$2:$O9896,8,FALSE)</f>
        <v>N/A</v>
      </c>
      <c r="J160" s="158" t="str">
        <f>VLOOKUP(E160,VIP!$A$2:$O9846,8,FALSE)</f>
        <v>N/A</v>
      </c>
      <c r="K160" s="158" t="str">
        <f>VLOOKUP(E160,VIP!$A$2:$O13420,6,0)</f>
        <v>N/A</v>
      </c>
      <c r="L160" s="143" t="s">
        <v>2421</v>
      </c>
      <c r="M160" s="117" t="s">
        <v>2458</v>
      </c>
      <c r="N160" s="160" t="s">
        <v>2465</v>
      </c>
      <c r="O160" s="171" t="s">
        <v>2466</v>
      </c>
      <c r="P160" s="146"/>
      <c r="Q160" s="151" t="s">
        <v>2421</v>
      </c>
    </row>
    <row r="161" spans="1:17" s="99" customFormat="1" ht="18" x14ac:dyDescent="0.25">
      <c r="A161" s="158" t="str">
        <f>VLOOKUP(E161,'LISTADO ATM'!$A$2:$C$900,3,0)</f>
        <v>SUR</v>
      </c>
      <c r="B161" s="132" t="s">
        <v>2753</v>
      </c>
      <c r="C161" s="159">
        <v>44316.684212962966</v>
      </c>
      <c r="D161" s="159" t="s">
        <v>2461</v>
      </c>
      <c r="E161" s="122">
        <v>311</v>
      </c>
      <c r="F161" s="171" t="str">
        <f>VLOOKUP(E161,VIP!$A$2:$O13009,2,0)</f>
        <v>DRBR381</v>
      </c>
      <c r="G161" s="158" t="str">
        <f>VLOOKUP(E161,'LISTADO ATM'!$A$2:$B$899,2,0)</f>
        <v>ATM Plaza Eroski</v>
      </c>
      <c r="H161" s="158" t="str">
        <f>VLOOKUP(E161,VIP!$A$2:$O17930,7,FALSE)</f>
        <v>Si</v>
      </c>
      <c r="I161" s="158" t="str">
        <f>VLOOKUP(E161,VIP!$A$2:$O9895,8,FALSE)</f>
        <v>Si</v>
      </c>
      <c r="J161" s="158" t="str">
        <f>VLOOKUP(E161,VIP!$A$2:$O9845,8,FALSE)</f>
        <v>Si</v>
      </c>
      <c r="K161" s="158" t="str">
        <f>VLOOKUP(E161,VIP!$A$2:$O13419,6,0)</f>
        <v>NO</v>
      </c>
      <c r="L161" s="143" t="s">
        <v>2421</v>
      </c>
      <c r="M161" s="117" t="s">
        <v>2458</v>
      </c>
      <c r="N161" s="160" t="s">
        <v>2465</v>
      </c>
      <c r="O161" s="171" t="s">
        <v>2466</v>
      </c>
      <c r="P161" s="146"/>
      <c r="Q161" s="151" t="s">
        <v>2421</v>
      </c>
    </row>
    <row r="162" spans="1:17" s="99" customFormat="1" ht="18" x14ac:dyDescent="0.25">
      <c r="A162" s="158" t="str">
        <f>VLOOKUP(E162,'LISTADO ATM'!$A$2:$C$900,3,0)</f>
        <v>DISTRITO NACIONAL</v>
      </c>
      <c r="B162" s="132" t="s">
        <v>2696</v>
      </c>
      <c r="C162" s="159">
        <v>44316.527442129627</v>
      </c>
      <c r="D162" s="159" t="s">
        <v>2485</v>
      </c>
      <c r="E162" s="122">
        <v>378</v>
      </c>
      <c r="F162" s="171" t="str">
        <f>VLOOKUP(E162,VIP!$A$2:$O12971,2,0)</f>
        <v>DRBR378</v>
      </c>
      <c r="G162" s="158" t="str">
        <f>VLOOKUP(E162,'LISTADO ATM'!$A$2:$B$899,2,0)</f>
        <v>ATM UNP Villa Flores</v>
      </c>
      <c r="H162" s="158" t="str">
        <f>VLOOKUP(E162,VIP!$A$2:$O17892,7,FALSE)</f>
        <v>N/A</v>
      </c>
      <c r="I162" s="158" t="str">
        <f>VLOOKUP(E162,VIP!$A$2:$O9857,8,FALSE)</f>
        <v>N/A</v>
      </c>
      <c r="J162" s="158" t="str">
        <f>VLOOKUP(E162,VIP!$A$2:$O9807,8,FALSE)</f>
        <v>N/A</v>
      </c>
      <c r="K162" s="158" t="str">
        <f>VLOOKUP(E162,VIP!$A$2:$O13381,6,0)</f>
        <v>N/A</v>
      </c>
      <c r="L162" s="143" t="s">
        <v>2421</v>
      </c>
      <c r="M162" s="117" t="s">
        <v>2458</v>
      </c>
      <c r="N162" s="160" t="s">
        <v>2465</v>
      </c>
      <c r="O162" s="171" t="s">
        <v>2486</v>
      </c>
      <c r="P162" s="146"/>
      <c r="Q162" s="151" t="s">
        <v>2421</v>
      </c>
    </row>
    <row r="163" spans="1:17" s="99" customFormat="1" ht="18" x14ac:dyDescent="0.25">
      <c r="A163" s="158" t="str">
        <f>VLOOKUP(E163,'LISTADO ATM'!$A$2:$C$900,3,0)</f>
        <v>DISTRITO NACIONAL</v>
      </c>
      <c r="B163" s="132" t="s">
        <v>2578</v>
      </c>
      <c r="C163" s="159">
        <v>44312.928263888891</v>
      </c>
      <c r="D163" s="159" t="s">
        <v>2461</v>
      </c>
      <c r="E163" s="122">
        <v>486</v>
      </c>
      <c r="F163" s="171" t="str">
        <f>VLOOKUP(E163,VIP!$A$2:$O12883,2,0)</f>
        <v>DRBR486</v>
      </c>
      <c r="G163" s="158" t="str">
        <f>VLOOKUP(E163,'LISTADO ATM'!$A$2:$B$899,2,0)</f>
        <v xml:space="preserve">ATM Olé La Caleta </v>
      </c>
      <c r="H163" s="158" t="str">
        <f>VLOOKUP(E163,VIP!$A$2:$O17804,7,FALSE)</f>
        <v>Si</v>
      </c>
      <c r="I163" s="158" t="str">
        <f>VLOOKUP(E163,VIP!$A$2:$O9769,8,FALSE)</f>
        <v>Si</v>
      </c>
      <c r="J163" s="158" t="str">
        <f>VLOOKUP(E163,VIP!$A$2:$O9719,8,FALSE)</f>
        <v>Si</v>
      </c>
      <c r="K163" s="158" t="str">
        <f>VLOOKUP(E163,VIP!$A$2:$O13293,6,0)</f>
        <v>NO</v>
      </c>
      <c r="L163" s="143" t="s">
        <v>2421</v>
      </c>
      <c r="M163" s="117" t="s">
        <v>2458</v>
      </c>
      <c r="N163" s="160" t="s">
        <v>2465</v>
      </c>
      <c r="O163" s="171" t="s">
        <v>2466</v>
      </c>
      <c r="P163" s="146"/>
      <c r="Q163" s="151" t="s">
        <v>2421</v>
      </c>
    </row>
    <row r="164" spans="1:17" s="99" customFormat="1" ht="18" x14ac:dyDescent="0.25">
      <c r="A164" s="158" t="str">
        <f>VLOOKUP(E164,'LISTADO ATM'!$A$2:$C$900,3,0)</f>
        <v>DISTRITO NACIONAL</v>
      </c>
      <c r="B164" s="132">
        <v>3335871478</v>
      </c>
      <c r="C164" s="159">
        <v>44316.630555555559</v>
      </c>
      <c r="D164" s="159" t="s">
        <v>2461</v>
      </c>
      <c r="E164" s="122">
        <v>563</v>
      </c>
      <c r="F164" s="171" t="str">
        <f>VLOOKUP(E164,VIP!$A$2:$O12975,2,0)</f>
        <v>DRBR233</v>
      </c>
      <c r="G164" s="158" t="str">
        <f>VLOOKUP(E164,'LISTADO ATM'!$A$2:$B$899,2,0)</f>
        <v xml:space="preserve">ATM Base Aérea San Isidro </v>
      </c>
      <c r="H164" s="158" t="str">
        <f>VLOOKUP(E164,VIP!$A$2:$O17896,7,FALSE)</f>
        <v>Si</v>
      </c>
      <c r="I164" s="158" t="str">
        <f>VLOOKUP(E164,VIP!$A$2:$O9861,8,FALSE)</f>
        <v>Si</v>
      </c>
      <c r="J164" s="158" t="str">
        <f>VLOOKUP(E164,VIP!$A$2:$O9811,8,FALSE)</f>
        <v>Si</v>
      </c>
      <c r="K164" s="158" t="str">
        <f>VLOOKUP(E164,VIP!$A$2:$O13385,6,0)</f>
        <v>NO</v>
      </c>
      <c r="L164" s="143" t="s">
        <v>2421</v>
      </c>
      <c r="M164" s="117" t="s">
        <v>2458</v>
      </c>
      <c r="N164" s="160" t="s">
        <v>2465</v>
      </c>
      <c r="O164" s="171" t="s">
        <v>2466</v>
      </c>
      <c r="P164" s="146"/>
      <c r="Q164" s="151" t="s">
        <v>2421</v>
      </c>
    </row>
    <row r="165" spans="1:17" s="99" customFormat="1" ht="18" x14ac:dyDescent="0.25">
      <c r="A165" s="158" t="str">
        <f>VLOOKUP(E165,'LISTADO ATM'!$A$2:$C$900,3,0)</f>
        <v>DISTRITO NACIONAL</v>
      </c>
      <c r="B165" s="132">
        <v>3335871505</v>
      </c>
      <c r="C165" s="159">
        <v>44316.642361111109</v>
      </c>
      <c r="D165" s="159" t="s">
        <v>2461</v>
      </c>
      <c r="E165" s="122">
        <v>617</v>
      </c>
      <c r="F165" s="171" t="str">
        <f>VLOOKUP(E165,VIP!$A$2:$O12976,2,0)</f>
        <v>DRBR617</v>
      </c>
      <c r="G165" s="158" t="str">
        <f>VLOOKUP(E165,'LISTADO ATM'!$A$2:$B$899,2,0)</f>
        <v xml:space="preserve">ATM Guardia Presidencial </v>
      </c>
      <c r="H165" s="158" t="str">
        <f>VLOOKUP(E165,VIP!$A$2:$O17897,7,FALSE)</f>
        <v>Si</v>
      </c>
      <c r="I165" s="158" t="str">
        <f>VLOOKUP(E165,VIP!$A$2:$O9862,8,FALSE)</f>
        <v>Si</v>
      </c>
      <c r="J165" s="158" t="str">
        <f>VLOOKUP(E165,VIP!$A$2:$O9812,8,FALSE)</f>
        <v>Si</v>
      </c>
      <c r="K165" s="158" t="str">
        <f>VLOOKUP(E165,VIP!$A$2:$O13386,6,0)</f>
        <v>NO</v>
      </c>
      <c r="L165" s="143" t="s">
        <v>2421</v>
      </c>
      <c r="M165" s="117" t="s">
        <v>2458</v>
      </c>
      <c r="N165" s="160" t="s">
        <v>2465</v>
      </c>
      <c r="O165" s="171" t="s">
        <v>2466</v>
      </c>
      <c r="P165" s="146"/>
      <c r="Q165" s="151" t="s">
        <v>2421</v>
      </c>
    </row>
    <row r="166" spans="1:17" s="99" customFormat="1" ht="18" x14ac:dyDescent="0.25">
      <c r="A166" s="158" t="str">
        <f>VLOOKUP(E166,'[1]LISTADO ATM'!$A$2:$C$900,3,0)</f>
        <v>SUR</v>
      </c>
      <c r="B166" s="132" t="s">
        <v>2640</v>
      </c>
      <c r="C166" s="159">
        <v>44316.319421296299</v>
      </c>
      <c r="D166" s="159" t="s">
        <v>2461</v>
      </c>
      <c r="E166" s="122">
        <v>619</v>
      </c>
      <c r="F166" s="171" t="str">
        <f>VLOOKUP(E166,[1]VIP!$A$2:$O12937,2,0)</f>
        <v>DRBR619</v>
      </c>
      <c r="G166" s="158" t="str">
        <f>VLOOKUP(E166,'[1]LISTADO ATM'!$A$2:$B$899,2,0)</f>
        <v xml:space="preserve">ATM Academia P.N. Hatillo (San Cristóbal) </v>
      </c>
      <c r="H166" s="158" t="str">
        <f>VLOOKUP(E166,[1]VIP!$A$2:$O17858,7,FALSE)</f>
        <v>Si</v>
      </c>
      <c r="I166" s="158" t="str">
        <f>VLOOKUP(E166,[1]VIP!$A$2:$O9823,8,FALSE)</f>
        <v>Si</v>
      </c>
      <c r="J166" s="158" t="str">
        <f>VLOOKUP(E166,[1]VIP!$A$2:$O9773,8,FALSE)</f>
        <v>Si</v>
      </c>
      <c r="K166" s="158" t="str">
        <f>VLOOKUP(E166,[1]VIP!$A$2:$O13347,6,0)</f>
        <v>NO</v>
      </c>
      <c r="L166" s="143" t="s">
        <v>2421</v>
      </c>
      <c r="M166" s="117" t="s">
        <v>2458</v>
      </c>
      <c r="N166" s="160" t="s">
        <v>2465</v>
      </c>
      <c r="O166" s="171" t="s">
        <v>2466</v>
      </c>
      <c r="P166" s="146"/>
      <c r="Q166" s="151" t="s">
        <v>2421</v>
      </c>
    </row>
    <row r="167" spans="1:17" s="99" customFormat="1" ht="18" x14ac:dyDescent="0.25">
      <c r="A167" s="158" t="str">
        <f>VLOOKUP(E167,'LISTADO ATM'!$A$2:$C$900,3,0)</f>
        <v>DISTRITO NACIONAL</v>
      </c>
      <c r="B167" s="132" t="s">
        <v>2750</v>
      </c>
      <c r="C167" s="159">
        <v>44316.695625</v>
      </c>
      <c r="D167" s="159" t="s">
        <v>2485</v>
      </c>
      <c r="E167" s="122">
        <v>791</v>
      </c>
      <c r="F167" s="171" t="str">
        <f>VLOOKUP(E167,VIP!$A$2:$O13006,2,0)</f>
        <v>DRBR791</v>
      </c>
      <c r="G167" s="158" t="str">
        <f>VLOOKUP(E167,'LISTADO ATM'!$A$2:$B$899,2,0)</f>
        <v xml:space="preserve">ATM Oficina Sans Soucí </v>
      </c>
      <c r="H167" s="158" t="str">
        <f>VLOOKUP(E167,VIP!$A$2:$O17927,7,FALSE)</f>
        <v>Si</v>
      </c>
      <c r="I167" s="158" t="str">
        <f>VLOOKUP(E167,VIP!$A$2:$O9892,8,FALSE)</f>
        <v>No</v>
      </c>
      <c r="J167" s="158" t="str">
        <f>VLOOKUP(E167,VIP!$A$2:$O9842,8,FALSE)</f>
        <v>No</v>
      </c>
      <c r="K167" s="158" t="str">
        <f>VLOOKUP(E167,VIP!$A$2:$O13416,6,0)</f>
        <v>NO</v>
      </c>
      <c r="L167" s="143" t="s">
        <v>2421</v>
      </c>
      <c r="M167" s="117" t="s">
        <v>2458</v>
      </c>
      <c r="N167" s="160" t="s">
        <v>2465</v>
      </c>
      <c r="O167" s="171" t="s">
        <v>2757</v>
      </c>
      <c r="P167" s="146"/>
      <c r="Q167" s="151" t="s">
        <v>2421</v>
      </c>
    </row>
    <row r="168" spans="1:17" s="99" customFormat="1" ht="18" x14ac:dyDescent="0.25">
      <c r="A168" s="158" t="str">
        <f>VLOOKUP(E168,'LISTADO ATM'!$A$2:$C$900,3,0)</f>
        <v>DISTRITO NACIONAL</v>
      </c>
      <c r="B168" s="132" t="s">
        <v>2749</v>
      </c>
      <c r="C168" s="159">
        <v>44316.699201388888</v>
      </c>
      <c r="D168" s="159" t="s">
        <v>2461</v>
      </c>
      <c r="E168" s="122">
        <v>887</v>
      </c>
      <c r="F168" s="171" t="str">
        <f>VLOOKUP(E168,VIP!$A$2:$O13005,2,0)</f>
        <v>DRBR887</v>
      </c>
      <c r="G168" s="158" t="str">
        <f>VLOOKUP(E168,'LISTADO ATM'!$A$2:$B$899,2,0)</f>
        <v>ATM S/M Bravo Los Proceres</v>
      </c>
      <c r="H168" s="158" t="str">
        <f>VLOOKUP(E168,VIP!$A$2:$O17926,7,FALSE)</f>
        <v>Si</v>
      </c>
      <c r="I168" s="158" t="str">
        <f>VLOOKUP(E168,VIP!$A$2:$O9891,8,FALSE)</f>
        <v>Si</v>
      </c>
      <c r="J168" s="158" t="str">
        <f>VLOOKUP(E168,VIP!$A$2:$O9841,8,FALSE)</f>
        <v>Si</v>
      </c>
      <c r="K168" s="158" t="str">
        <f>VLOOKUP(E168,VIP!$A$2:$O13415,6,0)</f>
        <v>NO</v>
      </c>
      <c r="L168" s="143" t="s">
        <v>2421</v>
      </c>
      <c r="M168" s="117" t="s">
        <v>2458</v>
      </c>
      <c r="N168" s="160" t="s">
        <v>2465</v>
      </c>
      <c r="O168" s="171" t="s">
        <v>2466</v>
      </c>
      <c r="P168" s="146"/>
      <c r="Q168" s="151" t="s">
        <v>2421</v>
      </c>
    </row>
    <row r="169" spans="1:17" s="99" customFormat="1" ht="18" x14ac:dyDescent="0.25">
      <c r="A169" s="158" t="str">
        <f>VLOOKUP(E169,'LISTADO ATM'!$A$2:$C$900,3,0)</f>
        <v>ESTE</v>
      </c>
      <c r="B169" s="132" t="s">
        <v>2698</v>
      </c>
      <c r="C169" s="159">
        <v>44316.508750000001</v>
      </c>
      <c r="D169" s="159" t="s">
        <v>2485</v>
      </c>
      <c r="E169" s="122">
        <v>934</v>
      </c>
      <c r="F169" s="171" t="str">
        <f>VLOOKUP(E169,VIP!$A$2:$O12973,2,0)</f>
        <v>DRBR934</v>
      </c>
      <c r="G169" s="158" t="str">
        <f>VLOOKUP(E169,'LISTADO ATM'!$A$2:$B$899,2,0)</f>
        <v>ATM Hotel Dreams La Romana</v>
      </c>
      <c r="H169" s="158" t="str">
        <f>VLOOKUP(E169,VIP!$A$2:$O17894,7,FALSE)</f>
        <v>Si</v>
      </c>
      <c r="I169" s="158" t="str">
        <f>VLOOKUP(E169,VIP!$A$2:$O9859,8,FALSE)</f>
        <v>Si</v>
      </c>
      <c r="J169" s="158" t="str">
        <f>VLOOKUP(E169,VIP!$A$2:$O9809,8,FALSE)</f>
        <v>Si</v>
      </c>
      <c r="K169" s="158" t="str">
        <f>VLOOKUP(E169,VIP!$A$2:$O13383,6,0)</f>
        <v>NO</v>
      </c>
      <c r="L169" s="143" t="s">
        <v>2421</v>
      </c>
      <c r="M169" s="117" t="s">
        <v>2458</v>
      </c>
      <c r="N169" s="160" t="s">
        <v>2465</v>
      </c>
      <c r="O169" s="171" t="s">
        <v>2486</v>
      </c>
      <c r="P169" s="146"/>
      <c r="Q169" s="151" t="s">
        <v>2421</v>
      </c>
    </row>
    <row r="170" spans="1:17" s="99" customFormat="1" ht="18" x14ac:dyDescent="0.25">
      <c r="A170" s="158" t="str">
        <f>VLOOKUP(E170,'LISTADO ATM'!$A$2:$C$900,3,0)</f>
        <v>DISTRITO NACIONAL</v>
      </c>
      <c r="B170" s="132" t="s">
        <v>2748</v>
      </c>
      <c r="C170" s="159">
        <v>44316.699560185189</v>
      </c>
      <c r="D170" s="159" t="s">
        <v>2182</v>
      </c>
      <c r="E170" s="122">
        <v>14</v>
      </c>
      <c r="F170" s="171" t="str">
        <f>VLOOKUP(E170,VIP!$A$2:$O13004,2,0)</f>
        <v>DRBR014</v>
      </c>
      <c r="G170" s="158" t="str">
        <f>VLOOKUP(E170,'LISTADO ATM'!$A$2:$B$899,2,0)</f>
        <v xml:space="preserve">ATM Oficina Aeropuerto Las Américas I </v>
      </c>
      <c r="H170" s="158" t="str">
        <f>VLOOKUP(E170,VIP!$A$2:$O17925,7,FALSE)</f>
        <v>Si</v>
      </c>
      <c r="I170" s="158" t="str">
        <f>VLOOKUP(E170,VIP!$A$2:$O9890,8,FALSE)</f>
        <v>Si</v>
      </c>
      <c r="J170" s="158" t="str">
        <f>VLOOKUP(E170,VIP!$A$2:$O9840,8,FALSE)</f>
        <v>Si</v>
      </c>
      <c r="K170" s="158" t="str">
        <f>VLOOKUP(E170,VIP!$A$2:$O13414,6,0)</f>
        <v>NO</v>
      </c>
      <c r="L170" s="143" t="s">
        <v>2481</v>
      </c>
      <c r="M170" s="117" t="s">
        <v>2458</v>
      </c>
      <c r="N170" s="160" t="s">
        <v>2499</v>
      </c>
      <c r="O170" s="171" t="s">
        <v>2467</v>
      </c>
      <c r="P170" s="146"/>
      <c r="Q170" s="151" t="s">
        <v>2481</v>
      </c>
    </row>
    <row r="171" spans="1:17" s="99" customFormat="1" ht="18" x14ac:dyDescent="0.25">
      <c r="A171" s="158" t="str">
        <f>VLOOKUP(E171,'LISTADO ATM'!$A$2:$C$900,3,0)</f>
        <v>DISTRITO NACIONAL</v>
      </c>
      <c r="B171" s="132" t="s">
        <v>2745</v>
      </c>
      <c r="C171" s="159">
        <v>44316.709386574075</v>
      </c>
      <c r="D171" s="159" t="s">
        <v>2182</v>
      </c>
      <c r="E171" s="122">
        <v>540</v>
      </c>
      <c r="F171" s="171" t="str">
        <f>VLOOKUP(E171,VIP!$A$2:$O13001,2,0)</f>
        <v>DRBR540</v>
      </c>
      <c r="G171" s="158" t="str">
        <f>VLOOKUP(E171,'LISTADO ATM'!$A$2:$B$899,2,0)</f>
        <v xml:space="preserve">ATM Autoservicio Sambil I </v>
      </c>
      <c r="H171" s="158" t="str">
        <f>VLOOKUP(E171,VIP!$A$2:$O17922,7,FALSE)</f>
        <v>Si</v>
      </c>
      <c r="I171" s="158" t="str">
        <f>VLOOKUP(E171,VIP!$A$2:$O9887,8,FALSE)</f>
        <v>Si</v>
      </c>
      <c r="J171" s="158" t="str">
        <f>VLOOKUP(E171,VIP!$A$2:$O9837,8,FALSE)</f>
        <v>Si</v>
      </c>
      <c r="K171" s="158" t="str">
        <f>VLOOKUP(E171,VIP!$A$2:$O13411,6,0)</f>
        <v>NO</v>
      </c>
      <c r="L171" s="143" t="s">
        <v>2481</v>
      </c>
      <c r="M171" s="117" t="s">
        <v>2458</v>
      </c>
      <c r="N171" s="160" t="s">
        <v>2499</v>
      </c>
      <c r="O171" s="171" t="s">
        <v>2467</v>
      </c>
      <c r="P171" s="146"/>
      <c r="Q171" s="151" t="s">
        <v>2481</v>
      </c>
    </row>
    <row r="172" spans="1:17" s="99" customFormat="1" ht="18" x14ac:dyDescent="0.25">
      <c r="A172" s="158" t="str">
        <f>VLOOKUP(E172,'LISTADO ATM'!$A$2:$C$900,3,0)</f>
        <v>SUR</v>
      </c>
      <c r="B172" s="132" t="s">
        <v>2736</v>
      </c>
      <c r="C172" s="159">
        <v>44316.7340625</v>
      </c>
      <c r="D172" s="159" t="s">
        <v>2182</v>
      </c>
      <c r="E172" s="122">
        <v>751</v>
      </c>
      <c r="F172" s="171" t="str">
        <f>VLOOKUP(E172,VIP!$A$2:$O12992,2,0)</f>
        <v>DRBR751</v>
      </c>
      <c r="G172" s="158" t="str">
        <f>VLOOKUP(E172,'LISTADO ATM'!$A$2:$B$899,2,0)</f>
        <v>ATM Eco Petroleo Camilo</v>
      </c>
      <c r="H172" s="158" t="str">
        <f>VLOOKUP(E172,VIP!$A$2:$O17913,7,FALSE)</f>
        <v>N/A</v>
      </c>
      <c r="I172" s="158" t="str">
        <f>VLOOKUP(E172,VIP!$A$2:$O9878,8,FALSE)</f>
        <v>N/A</v>
      </c>
      <c r="J172" s="158" t="str">
        <f>VLOOKUP(E172,VIP!$A$2:$O9828,8,FALSE)</f>
        <v>N/A</v>
      </c>
      <c r="K172" s="158" t="str">
        <f>VLOOKUP(E172,VIP!$A$2:$O13402,6,0)</f>
        <v>N/A</v>
      </c>
      <c r="L172" s="143" t="s">
        <v>2481</v>
      </c>
      <c r="M172" s="117" t="s">
        <v>2458</v>
      </c>
      <c r="N172" s="160" t="s">
        <v>2465</v>
      </c>
      <c r="O172" s="171" t="s">
        <v>2467</v>
      </c>
      <c r="P172" s="146"/>
      <c r="Q172" s="151" t="s">
        <v>2481</v>
      </c>
    </row>
    <row r="173" spans="1:17" s="99" customFormat="1" ht="18" x14ac:dyDescent="0.25">
      <c r="A173" s="158" t="str">
        <f>VLOOKUP(E173,'LISTADO ATM'!$A$2:$C$900,3,0)</f>
        <v>NORTE</v>
      </c>
      <c r="B173" s="132" t="s">
        <v>2744</v>
      </c>
      <c r="C173" s="159">
        <v>44316.711099537039</v>
      </c>
      <c r="D173" s="159" t="s">
        <v>2183</v>
      </c>
      <c r="E173" s="122">
        <v>985</v>
      </c>
      <c r="F173" s="171" t="str">
        <f>VLOOKUP(E173,VIP!$A$2:$O13000,2,0)</f>
        <v>DRBR985</v>
      </c>
      <c r="G173" s="158" t="str">
        <f>VLOOKUP(E173,'LISTADO ATM'!$A$2:$B$899,2,0)</f>
        <v xml:space="preserve">ATM Oficina Dajabón II </v>
      </c>
      <c r="H173" s="158" t="str">
        <f>VLOOKUP(E173,VIP!$A$2:$O17921,7,FALSE)</f>
        <v>Si</v>
      </c>
      <c r="I173" s="158" t="str">
        <f>VLOOKUP(E173,VIP!$A$2:$O9886,8,FALSE)</f>
        <v>Si</v>
      </c>
      <c r="J173" s="158" t="str">
        <f>VLOOKUP(E173,VIP!$A$2:$O9836,8,FALSE)</f>
        <v>Si</v>
      </c>
      <c r="K173" s="158" t="str">
        <f>VLOOKUP(E173,VIP!$A$2:$O13410,6,0)</f>
        <v>NO</v>
      </c>
      <c r="L173" s="143" t="s">
        <v>2481</v>
      </c>
      <c r="M173" s="117" t="s">
        <v>2458</v>
      </c>
      <c r="N173" s="160" t="s">
        <v>2465</v>
      </c>
      <c r="O173" s="171" t="s">
        <v>2494</v>
      </c>
      <c r="P173" s="146"/>
      <c r="Q173" s="151" t="s">
        <v>2481</v>
      </c>
    </row>
    <row r="174" spans="1:17" s="99" customFormat="1" ht="18" x14ac:dyDescent="0.25">
      <c r="A174" s="158" t="str">
        <f>VLOOKUP(E174,'LISTADO ATM'!$A$2:$C$900,3,0)</f>
        <v>NORTE</v>
      </c>
      <c r="B174" s="132" t="s">
        <v>2699</v>
      </c>
      <c r="C174" s="159">
        <v>44316.508101851854</v>
      </c>
      <c r="D174" s="159" t="s">
        <v>2183</v>
      </c>
      <c r="E174" s="122">
        <v>840</v>
      </c>
      <c r="F174" s="171" t="str">
        <f>VLOOKUP(E174,VIP!$A$2:$O12974,2,0)</f>
        <v>DRBR840</v>
      </c>
      <c r="G174" s="158" t="str">
        <f>VLOOKUP(E174,'LISTADO ATM'!$A$2:$B$899,2,0)</f>
        <v xml:space="preserve">ATM PUCMM (Santiago) </v>
      </c>
      <c r="H174" s="158" t="str">
        <f>VLOOKUP(E174,VIP!$A$2:$O17895,7,FALSE)</f>
        <v>Si</v>
      </c>
      <c r="I174" s="158" t="str">
        <f>VLOOKUP(E174,VIP!$A$2:$O9860,8,FALSE)</f>
        <v>Si</v>
      </c>
      <c r="J174" s="158" t="str">
        <f>VLOOKUP(E174,VIP!$A$2:$O9810,8,FALSE)</f>
        <v>Si</v>
      </c>
      <c r="K174" s="158" t="str">
        <f>VLOOKUP(E174,VIP!$A$2:$O13384,6,0)</f>
        <v>NO</v>
      </c>
      <c r="L174" s="143" t="s">
        <v>2481</v>
      </c>
      <c r="M174" s="117" t="s">
        <v>2458</v>
      </c>
      <c r="N174" s="160" t="s">
        <v>2465</v>
      </c>
      <c r="O174" s="171" t="s">
        <v>2494</v>
      </c>
      <c r="P174" s="146"/>
      <c r="Q174" s="151" t="s">
        <v>2481</v>
      </c>
    </row>
    <row r="175" spans="1:17" s="99" customFormat="1" ht="18" x14ac:dyDescent="0.25">
      <c r="A175" s="158" t="str">
        <f>VLOOKUP(E175,'LISTADO ATM'!$A$2:$C$900,3,0)</f>
        <v>ESTE</v>
      </c>
      <c r="B175" s="132" t="s">
        <v>2747</v>
      </c>
      <c r="C175" s="159">
        <v>44316.701562499999</v>
      </c>
      <c r="D175" s="159" t="s">
        <v>2182</v>
      </c>
      <c r="E175" s="122">
        <v>963</v>
      </c>
      <c r="F175" s="171" t="str">
        <f>VLOOKUP(E175,VIP!$A$2:$O13003,2,0)</f>
        <v>DRBR963</v>
      </c>
      <c r="G175" s="158" t="str">
        <f>VLOOKUP(E175,'LISTADO ATM'!$A$2:$B$899,2,0)</f>
        <v xml:space="preserve">ATM Multiplaza La Romana </v>
      </c>
      <c r="H175" s="158" t="str">
        <f>VLOOKUP(E175,VIP!$A$2:$O17924,7,FALSE)</f>
        <v>Si</v>
      </c>
      <c r="I175" s="158" t="str">
        <f>VLOOKUP(E175,VIP!$A$2:$O9889,8,FALSE)</f>
        <v>Si</v>
      </c>
      <c r="J175" s="158" t="str">
        <f>VLOOKUP(E175,VIP!$A$2:$O9839,8,FALSE)</f>
        <v>Si</v>
      </c>
      <c r="K175" s="158" t="str">
        <f>VLOOKUP(E175,VIP!$A$2:$O13413,6,0)</f>
        <v>NO</v>
      </c>
      <c r="L175" s="143" t="s">
        <v>2481</v>
      </c>
      <c r="M175" s="117" t="s">
        <v>2458</v>
      </c>
      <c r="N175" s="160" t="s">
        <v>2499</v>
      </c>
      <c r="O175" s="171" t="s">
        <v>2467</v>
      </c>
      <c r="P175" s="146"/>
      <c r="Q175" s="151" t="s">
        <v>2481</v>
      </c>
    </row>
  </sheetData>
  <autoFilter ref="A4:Q135">
    <sortState ref="A5:Q175">
      <sortCondition ref="M4:M13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3:B95 B1:B59 B98:B135 B176:B1048576">
    <cfRule type="duplicateValues" dxfId="113" priority="132"/>
  </conditionalFormatting>
  <conditionalFormatting sqref="E60">
    <cfRule type="duplicateValues" dxfId="112" priority="131"/>
  </conditionalFormatting>
  <conditionalFormatting sqref="B60">
    <cfRule type="duplicateValues" dxfId="111" priority="130"/>
  </conditionalFormatting>
  <conditionalFormatting sqref="E60">
    <cfRule type="duplicateValues" dxfId="110" priority="129"/>
  </conditionalFormatting>
  <conditionalFormatting sqref="B60">
    <cfRule type="duplicateValues" dxfId="109" priority="128"/>
  </conditionalFormatting>
  <conditionalFormatting sqref="E176:E1048576 E1:E135">
    <cfRule type="duplicateValues" dxfId="108" priority="58"/>
  </conditionalFormatting>
  <conditionalFormatting sqref="E73:E135 E1:E59 E176:E1048576">
    <cfRule type="duplicateValues" dxfId="107" priority="119541"/>
  </conditionalFormatting>
  <conditionalFormatting sqref="E96:E135 E176:E1048576">
    <cfRule type="duplicateValues" dxfId="106" priority="119552"/>
  </conditionalFormatting>
  <conditionalFormatting sqref="E98:E135 E176:E1048576">
    <cfRule type="duplicateValues" dxfId="105" priority="119555"/>
  </conditionalFormatting>
  <conditionalFormatting sqref="E132:E135 E176:E1048576">
    <cfRule type="duplicateValues" dxfId="104" priority="44"/>
  </conditionalFormatting>
  <conditionalFormatting sqref="E134:E135 E176:E1048576">
    <cfRule type="duplicateValues" dxfId="103" priority="32"/>
  </conditionalFormatting>
  <conditionalFormatting sqref="E61:E135">
    <cfRule type="duplicateValues" dxfId="102" priority="119623"/>
  </conditionalFormatting>
  <conditionalFormatting sqref="B61:B135">
    <cfRule type="duplicateValues" dxfId="101" priority="119625"/>
  </conditionalFormatting>
  <conditionalFormatting sqref="B136:B171">
    <cfRule type="duplicateValues" dxfId="100" priority="19"/>
  </conditionalFormatting>
  <conditionalFormatting sqref="E136:E171">
    <cfRule type="duplicateValues" dxfId="99" priority="18"/>
  </conditionalFormatting>
  <conditionalFormatting sqref="E136:E171">
    <cfRule type="duplicateValues" dxfId="98" priority="17"/>
  </conditionalFormatting>
  <conditionalFormatting sqref="E136:E171">
    <cfRule type="duplicateValues" dxfId="97" priority="16"/>
  </conditionalFormatting>
  <conditionalFormatting sqref="E136:E171">
    <cfRule type="duplicateValues" dxfId="96" priority="15"/>
  </conditionalFormatting>
  <conditionalFormatting sqref="E136:E171">
    <cfRule type="duplicateValues" dxfId="95" priority="14"/>
  </conditionalFormatting>
  <conditionalFormatting sqref="E136:E171">
    <cfRule type="duplicateValues" dxfId="94" priority="13"/>
  </conditionalFormatting>
  <conditionalFormatting sqref="E136:E171">
    <cfRule type="duplicateValues" dxfId="93" priority="12"/>
  </conditionalFormatting>
  <conditionalFormatting sqref="B136:B171">
    <cfRule type="duplicateValues" dxfId="92" priority="11"/>
  </conditionalFormatting>
  <conditionalFormatting sqref="E176:E1048576 E1:E171">
    <cfRule type="duplicateValues" dxfId="91" priority="10"/>
  </conditionalFormatting>
  <conditionalFormatting sqref="B172:B175">
    <cfRule type="duplicateValues" dxfId="90" priority="9"/>
  </conditionalFormatting>
  <conditionalFormatting sqref="E172:E175">
    <cfRule type="duplicateValues" dxfId="89" priority="8"/>
  </conditionalFormatting>
  <conditionalFormatting sqref="E172:E175">
    <cfRule type="duplicateValues" dxfId="88" priority="7"/>
  </conditionalFormatting>
  <conditionalFormatting sqref="E172:E175">
    <cfRule type="duplicateValues" dxfId="87" priority="6"/>
  </conditionalFormatting>
  <conditionalFormatting sqref="E172:E175">
    <cfRule type="duplicateValues" dxfId="86" priority="5"/>
  </conditionalFormatting>
  <conditionalFormatting sqref="E172:E175">
    <cfRule type="duplicateValues" dxfId="85" priority="4"/>
  </conditionalFormatting>
  <conditionalFormatting sqref="E172:E175">
    <cfRule type="duplicateValues" dxfId="84" priority="3"/>
  </conditionalFormatting>
  <conditionalFormatting sqref="B172:B175">
    <cfRule type="duplicateValues" dxfId="83" priority="2"/>
  </conditionalFormatting>
  <conditionalFormatting sqref="E172:E175">
    <cfRule type="duplicateValues" dxfId="8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88" zoomScaleNormal="100" workbookViewId="0">
      <selection activeCell="B42" sqref="B42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9.140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84" t="s">
        <v>2151</v>
      </c>
      <c r="B1" s="185"/>
      <c r="C1" s="185"/>
      <c r="D1" s="185"/>
      <c r="E1" s="186"/>
    </row>
    <row r="2" spans="1:5" ht="25.5" x14ac:dyDescent="0.25">
      <c r="A2" s="187" t="s">
        <v>2463</v>
      </c>
      <c r="B2" s="188"/>
      <c r="C2" s="188"/>
      <c r="D2" s="188"/>
      <c r="E2" s="189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44316.25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8" t="s">
        <v>2418</v>
      </c>
      <c r="B7" s="179"/>
      <c r="C7" s="179"/>
      <c r="D7" s="179"/>
      <c r="E7" s="180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str">
        <f>VLOOKUP(B9,'[2]LISTADO ATM'!$A$2:$C$821,3,0)</f>
        <v>DISTRITO NACIONAL</v>
      </c>
      <c r="B9" s="122">
        <v>785</v>
      </c>
      <c r="C9" s="122" t="str">
        <f>VLOOKUP(B9,'[2]LISTADO ATM'!$A$2:$B$821,2,0)</f>
        <v xml:space="preserve">ATM S/M Nacional Máximo Gómez </v>
      </c>
      <c r="D9" s="123" t="s">
        <v>2718</v>
      </c>
      <c r="E9" s="132">
        <v>3335870750</v>
      </c>
    </row>
    <row r="10" spans="1:5" ht="18" x14ac:dyDescent="0.25">
      <c r="A10" s="141" t="str">
        <f>VLOOKUP(B10,'[2]LISTADO ATM'!$A$2:$C$821,3,0)</f>
        <v>DISTRITO NACIONAL</v>
      </c>
      <c r="B10" s="122">
        <v>713</v>
      </c>
      <c r="C10" s="122" t="str">
        <f>VLOOKUP(B10,'[2]LISTADO ATM'!$A$2:$B$821,2,0)</f>
        <v xml:space="preserve">ATM Oficina Las Américas </v>
      </c>
      <c r="D10" s="123" t="s">
        <v>2718</v>
      </c>
      <c r="E10" s="132">
        <v>3335870613</v>
      </c>
    </row>
    <row r="11" spans="1:5" ht="18" x14ac:dyDescent="0.25">
      <c r="A11" s="141" t="str">
        <f>VLOOKUP(B11,'[2]LISTADO ATM'!$A$2:$C$821,3,0)</f>
        <v>DISTRITO NACIONAL</v>
      </c>
      <c r="B11" s="122">
        <v>12</v>
      </c>
      <c r="C11" s="122" t="str">
        <f>VLOOKUP(B11,'[2]LISTADO ATM'!$A$2:$B$821,2,0)</f>
        <v xml:space="preserve">ATM Comercial Ganadera (San Isidro) </v>
      </c>
      <c r="D11" s="123" t="s">
        <v>2718</v>
      </c>
      <c r="E11" s="132">
        <v>3335870606</v>
      </c>
    </row>
    <row r="12" spans="1:5" ht="18" x14ac:dyDescent="0.25">
      <c r="A12" s="141" t="str">
        <f>VLOOKUP(B12,'[2]LISTADO ATM'!$A$2:$C$821,3,0)</f>
        <v>NORTE</v>
      </c>
      <c r="B12" s="122">
        <v>965</v>
      </c>
      <c r="C12" s="122" t="str">
        <f>VLOOKUP(B12,'[2]LISTADO ATM'!$A$2:$B$821,2,0)</f>
        <v xml:space="preserve">ATM S/M La Fuente FUN (Santiago) </v>
      </c>
      <c r="D12" s="123" t="s">
        <v>2718</v>
      </c>
      <c r="E12" s="132">
        <v>3335870494</v>
      </c>
    </row>
    <row r="13" spans="1:5" ht="18" x14ac:dyDescent="0.25">
      <c r="A13" s="141" t="str">
        <f>VLOOKUP(B13,'[2]LISTADO ATM'!$A$2:$C$821,3,0)</f>
        <v>NORTE</v>
      </c>
      <c r="B13" s="122">
        <v>119</v>
      </c>
      <c r="C13" s="122" t="str">
        <f>VLOOKUP(B13,'[2]LISTADO ATM'!$A$2:$B$821,2,0)</f>
        <v>ATM Oficina La Barranquita</v>
      </c>
      <c r="D13" s="123" t="s">
        <v>2718</v>
      </c>
      <c r="E13" s="132">
        <v>3335870198</v>
      </c>
    </row>
    <row r="14" spans="1:5" ht="18" x14ac:dyDescent="0.25">
      <c r="A14" s="100" t="str">
        <f>VLOOKUP(B14,'[2]LISTADO ATM'!$A$2:$C$821,3,0)</f>
        <v>DISTRITO NACIONAL</v>
      </c>
      <c r="B14" s="122">
        <v>577</v>
      </c>
      <c r="C14" s="122" t="str">
        <f>VLOOKUP(B14,'[2]LISTADO ATM'!$A$2:$B$821,2,0)</f>
        <v xml:space="preserve">ATM Olé Ave. Duarte </v>
      </c>
      <c r="D14" s="123" t="s">
        <v>2718</v>
      </c>
      <c r="E14" s="132">
        <v>3335870821</v>
      </c>
    </row>
    <row r="15" spans="1:5" ht="18" x14ac:dyDescent="0.25">
      <c r="A15" s="100" t="str">
        <f>VLOOKUP(B15,'[2]LISTADO ATM'!$A$2:$C$821,3,0)</f>
        <v>NORTE</v>
      </c>
      <c r="B15" s="122">
        <v>405</v>
      </c>
      <c r="C15" s="122" t="str">
        <f>VLOOKUP(B15,'[2]LISTADO ATM'!$A$2:$B$821,2,0)</f>
        <v xml:space="preserve">ATM UNP Loma de Cabrera </v>
      </c>
      <c r="D15" s="123" t="s">
        <v>2718</v>
      </c>
      <c r="E15" s="132">
        <v>3335870693</v>
      </c>
    </row>
    <row r="16" spans="1:5" ht="18" x14ac:dyDescent="0.25">
      <c r="A16" s="100" t="str">
        <f>VLOOKUP(B16,'[2]LISTADO ATM'!$A$2:$C$821,3,0)</f>
        <v>NORTE</v>
      </c>
      <c r="B16" s="122">
        <v>520</v>
      </c>
      <c r="C16" s="122" t="str">
        <f>VLOOKUP(B16,'[2]LISTADO ATM'!$A$2:$B$821,2,0)</f>
        <v xml:space="preserve">ATM Cooperativa Navarrete (COOPNAVA) </v>
      </c>
      <c r="D16" s="123" t="s">
        <v>2718</v>
      </c>
      <c r="E16" s="132">
        <v>3335870496</v>
      </c>
    </row>
    <row r="17" spans="1:5" ht="18" x14ac:dyDescent="0.25">
      <c r="A17" s="141" t="str">
        <f>VLOOKUP(B17,'[2]LISTADO ATM'!$A$2:$C$821,3,0)</f>
        <v>SUR</v>
      </c>
      <c r="B17" s="122">
        <v>750</v>
      </c>
      <c r="C17" s="122" t="str">
        <f>VLOOKUP(B17,'[2]LISTADO ATM'!$A$2:$B$821,2,0)</f>
        <v xml:space="preserve">ATM UNP Duvergé </v>
      </c>
      <c r="D17" s="123" t="s">
        <v>2718</v>
      </c>
      <c r="E17" s="168">
        <v>3335871084</v>
      </c>
    </row>
    <row r="18" spans="1:5" ht="18" x14ac:dyDescent="0.25">
      <c r="A18" s="141" t="str">
        <f>VLOOKUP(B18,'[2]LISTADO ATM'!$A$2:$C$821,3,0)</f>
        <v>DISTRITO NACIONAL</v>
      </c>
      <c r="B18" s="122">
        <v>721</v>
      </c>
      <c r="C18" s="122" t="str">
        <f>VLOOKUP(B18,'[2]LISTADO ATM'!$A$2:$B$821,2,0)</f>
        <v xml:space="preserve">ATM Oficina Charles de Gaulle II </v>
      </c>
      <c r="D18" s="123" t="s">
        <v>2718</v>
      </c>
      <c r="E18" s="168">
        <v>333587108</v>
      </c>
    </row>
    <row r="19" spans="1:5" ht="18" x14ac:dyDescent="0.25">
      <c r="A19" s="141" t="str">
        <f>VLOOKUP(B19,'[2]LISTADO ATM'!$A$2:$C$821,3,0)</f>
        <v>ESTE</v>
      </c>
      <c r="B19" s="122">
        <v>114</v>
      </c>
      <c r="C19" s="122" t="str">
        <f>VLOOKUP(B19,'[2]LISTADO ATM'!$A$2:$B$821,2,0)</f>
        <v xml:space="preserve">ATM Oficina Hato Mayor </v>
      </c>
      <c r="D19" s="123" t="s">
        <v>2718</v>
      </c>
      <c r="E19" s="168">
        <v>3335871029</v>
      </c>
    </row>
    <row r="20" spans="1:5" ht="18" x14ac:dyDescent="0.25">
      <c r="A20" s="141" t="str">
        <f>VLOOKUP(B20,'[2]LISTADO ATM'!$A$2:$C$821,3,0)</f>
        <v>NORTE</v>
      </c>
      <c r="B20" s="122">
        <v>22</v>
      </c>
      <c r="C20" s="122" t="str">
        <f>VLOOKUP(B20,'[2]LISTADO ATM'!$A$2:$B$821,2,0)</f>
        <v>ATM S/M Olimpico (Santiago)</v>
      </c>
      <c r="D20" s="123" t="s">
        <v>2718</v>
      </c>
      <c r="E20" s="132">
        <v>3335870521</v>
      </c>
    </row>
    <row r="21" spans="1:5" ht="18" x14ac:dyDescent="0.25">
      <c r="A21" s="141" t="str">
        <f>VLOOKUP(B21,'[2]LISTADO ATM'!$A$2:$C$821,3,0)</f>
        <v>SUR</v>
      </c>
      <c r="B21" s="122">
        <v>592</v>
      </c>
      <c r="C21" s="122" t="str">
        <f>VLOOKUP(B21,'[2]LISTADO ATM'!$A$2:$B$821,2,0)</f>
        <v xml:space="preserve">ATM Centro de Caja San Cristóbal I </v>
      </c>
      <c r="D21" s="123" t="s">
        <v>2718</v>
      </c>
      <c r="E21" s="132">
        <v>3335871084</v>
      </c>
    </row>
    <row r="22" spans="1:5" ht="18" x14ac:dyDescent="0.25">
      <c r="A22" s="141" t="str">
        <f>VLOOKUP(B22,'[2]LISTADO ATM'!$A$2:$C$821,3,0)</f>
        <v>SUR</v>
      </c>
      <c r="B22" s="122">
        <v>764</v>
      </c>
      <c r="C22" s="122" t="str">
        <f>VLOOKUP(B22,'[2]LISTADO ATM'!$A$2:$B$821,2,0)</f>
        <v xml:space="preserve">ATM Oficina Elías Piña </v>
      </c>
      <c r="D22" s="123" t="s">
        <v>2718</v>
      </c>
      <c r="E22" s="132">
        <v>3335870513</v>
      </c>
    </row>
    <row r="23" spans="1:5" ht="18" x14ac:dyDescent="0.25">
      <c r="A23" s="141" t="str">
        <f>VLOOKUP(B23,'[2]LISTADO ATM'!$A$2:$C$821,3,0)</f>
        <v>DISTRITO NACIONAL</v>
      </c>
      <c r="B23" s="122">
        <v>722</v>
      </c>
      <c r="C23" s="122" t="str">
        <f>VLOOKUP(B23,'[2]LISTADO ATM'!$A$2:$B$821,2,0)</f>
        <v xml:space="preserve">ATM Oficina Charles de Gaulle III </v>
      </c>
      <c r="D23" s="123" t="s">
        <v>2718</v>
      </c>
      <c r="E23" s="132">
        <v>3335870515</v>
      </c>
    </row>
    <row r="24" spans="1:5" ht="18" x14ac:dyDescent="0.25">
      <c r="A24" s="141" t="str">
        <f>VLOOKUP(B24,'[2]LISTADO ATM'!$A$2:$C$821,3,0)</f>
        <v>DISTRITO NACIONAL</v>
      </c>
      <c r="B24" s="122">
        <v>516</v>
      </c>
      <c r="C24" s="122" t="str">
        <f>VLOOKUP(B24,'[2]LISTADO ATM'!$A$2:$B$821,2,0)</f>
        <v xml:space="preserve">ATM Oficina Gascue </v>
      </c>
      <c r="D24" s="123" t="s">
        <v>2718</v>
      </c>
      <c r="E24" s="132">
        <v>3335870202</v>
      </c>
    </row>
    <row r="25" spans="1:5" ht="19.5" customHeight="1" x14ac:dyDescent="0.25">
      <c r="A25" s="100" t="str">
        <f>VLOOKUP(B25,'[2]LISTADO ATM'!$A$2:$C$821,3,0)</f>
        <v>SUR</v>
      </c>
      <c r="B25" s="122">
        <v>103</v>
      </c>
      <c r="C25" s="132" t="str">
        <f>VLOOKUP(B25,'[2]LISTADO ATM'!$A$2:$B$821,2,0)</f>
        <v xml:space="preserve">ATM Oficina Las Matas de Farfán </v>
      </c>
      <c r="D25" s="123" t="s">
        <v>2718</v>
      </c>
      <c r="E25" s="132">
        <v>3335871140</v>
      </c>
    </row>
    <row r="26" spans="1:5" ht="19.5" customHeight="1" x14ac:dyDescent="0.25">
      <c r="A26" s="100" t="str">
        <f>VLOOKUP(B26,'[2]LISTADO ATM'!$A$2:$C$821,3,0)</f>
        <v>DISTRITO NACIONAL</v>
      </c>
      <c r="B26" s="122">
        <v>507</v>
      </c>
      <c r="C26" s="132" t="str">
        <f>VLOOKUP(B26,'[2]LISTADO ATM'!$A$2:$B$821,2,0)</f>
        <v>ATM Estación Sigma Boca Chica</v>
      </c>
      <c r="D26" s="123" t="s">
        <v>2718</v>
      </c>
      <c r="E26" s="132">
        <v>3335871274</v>
      </c>
    </row>
    <row r="27" spans="1:5" ht="18" x14ac:dyDescent="0.25">
      <c r="A27" s="100" t="str">
        <f>VLOOKUP(B27,'[2]LISTADO ATM'!$A$2:$C$821,3,0)</f>
        <v>NORTE</v>
      </c>
      <c r="B27" s="122">
        <v>262</v>
      </c>
      <c r="C27" s="122" t="str">
        <f>VLOOKUP(B27,'[2]LISTADO ATM'!$A$2:$B$821,2,0)</f>
        <v xml:space="preserve">ATM Oficina Obras Públicas (Santiago) </v>
      </c>
      <c r="D27" s="123" t="s">
        <v>2718</v>
      </c>
      <c r="E27" s="132">
        <v>3335870790</v>
      </c>
    </row>
    <row r="28" spans="1:5" ht="16.5" customHeight="1" x14ac:dyDescent="0.25">
      <c r="A28" s="100" t="str">
        <f>VLOOKUP(B28,'[2]LISTADO ATM'!$A$2:$C$821,3,0)</f>
        <v>DISTRITO NACIONAL</v>
      </c>
      <c r="B28" s="122">
        <v>244</v>
      </c>
      <c r="C28" s="122" t="str">
        <f>VLOOKUP(B28,'[2]LISTADO ATM'!$A$2:$B$821,2,0)</f>
        <v xml:space="preserve">ATM Ministerio de Hacienda (antiguo Finanzas) </v>
      </c>
      <c r="D28" s="123" t="s">
        <v>2718</v>
      </c>
      <c r="E28" s="132">
        <v>3335870794</v>
      </c>
    </row>
    <row r="29" spans="1:5" ht="18" x14ac:dyDescent="0.25">
      <c r="A29" s="100" t="str">
        <f>VLOOKUP(B29,'[2]LISTADO ATM'!$A$2:$C$821,3,0)</f>
        <v>DISTRITO NACIONAL</v>
      </c>
      <c r="B29" s="122">
        <v>678</v>
      </c>
      <c r="C29" s="122" t="str">
        <f>VLOOKUP(B29,'[2]LISTADO ATM'!$A$2:$B$821,2,0)</f>
        <v>ATM Eco Petroleo San Isidro</v>
      </c>
      <c r="D29" s="123" t="s">
        <v>2718</v>
      </c>
      <c r="E29" s="132">
        <v>3335870495</v>
      </c>
    </row>
    <row r="30" spans="1:5" ht="18" x14ac:dyDescent="0.25">
      <c r="A30" s="100" t="str">
        <f>VLOOKUP(B30,'[2]LISTADO ATM'!$A$2:$C$821,3,0)</f>
        <v>DISTRITO NACIONAL</v>
      </c>
      <c r="B30" s="122">
        <v>147</v>
      </c>
      <c r="C30" s="122" t="str">
        <f>VLOOKUP(B30,'[2]LISTADO ATM'!$A$2:$B$821,2,0)</f>
        <v xml:space="preserve">ATM Kiosco Megacentro I </v>
      </c>
      <c r="D30" s="123" t="s">
        <v>2718</v>
      </c>
      <c r="E30" s="132">
        <v>3335869501</v>
      </c>
    </row>
    <row r="31" spans="1:5" ht="18" x14ac:dyDescent="0.25">
      <c r="A31" s="100" t="s">
        <v>1273</v>
      </c>
      <c r="B31" s="122">
        <v>572</v>
      </c>
      <c r="C31" s="122" t="s">
        <v>1595</v>
      </c>
      <c r="D31" s="123" t="s">
        <v>2718</v>
      </c>
      <c r="E31" s="132">
        <v>3335870365</v>
      </c>
    </row>
    <row r="32" spans="1:5" ht="18" x14ac:dyDescent="0.25">
      <c r="A32" s="100" t="s">
        <v>1273</v>
      </c>
      <c r="B32" s="122">
        <v>194</v>
      </c>
      <c r="C32" s="122" t="s">
        <v>1407</v>
      </c>
      <c r="D32" s="123" t="s">
        <v>2718</v>
      </c>
      <c r="E32" s="132">
        <v>3335870517</v>
      </c>
    </row>
    <row r="33" spans="1:5" ht="19.5" customHeight="1" x14ac:dyDescent="0.25">
      <c r="A33" s="100" t="s">
        <v>1273</v>
      </c>
      <c r="B33" s="122">
        <v>580</v>
      </c>
      <c r="C33" s="132" t="s">
        <v>1602</v>
      </c>
      <c r="D33" s="123" t="s">
        <v>2718</v>
      </c>
      <c r="E33" s="132">
        <v>3335871073</v>
      </c>
    </row>
    <row r="34" spans="1:5" ht="19.5" customHeight="1" x14ac:dyDescent="0.25">
      <c r="A34" s="100" t="s">
        <v>1276</v>
      </c>
      <c r="B34" s="122">
        <v>594</v>
      </c>
      <c r="C34" s="132" t="s">
        <v>1614</v>
      </c>
      <c r="D34" s="123" t="s">
        <v>2718</v>
      </c>
      <c r="E34" s="132">
        <v>3335871307</v>
      </c>
    </row>
    <row r="35" spans="1:5" ht="19.5" customHeight="1" x14ac:dyDescent="0.25">
      <c r="A35" s="100" t="s">
        <v>1276</v>
      </c>
      <c r="B35" s="122">
        <v>290</v>
      </c>
      <c r="C35" s="132" t="s">
        <v>1453</v>
      </c>
      <c r="D35" s="123" t="s">
        <v>2718</v>
      </c>
      <c r="E35" s="132">
        <v>3335871425</v>
      </c>
    </row>
    <row r="36" spans="1:5" ht="19.5" customHeight="1" x14ac:dyDescent="0.25">
      <c r="A36" s="100" t="s">
        <v>1276</v>
      </c>
      <c r="B36" s="122">
        <v>752</v>
      </c>
      <c r="C36" s="132" t="s">
        <v>1698</v>
      </c>
      <c r="D36" s="123" t="s">
        <v>2718</v>
      </c>
      <c r="E36" s="132">
        <v>3335871432</v>
      </c>
    </row>
    <row r="37" spans="1:5" ht="18" x14ac:dyDescent="0.25">
      <c r="A37" s="141" t="s">
        <v>1273</v>
      </c>
      <c r="B37" s="122">
        <v>527</v>
      </c>
      <c r="C37" s="122" t="s">
        <v>1956</v>
      </c>
      <c r="D37" s="123" t="s">
        <v>2718</v>
      </c>
      <c r="E37" s="132">
        <v>3335869992</v>
      </c>
    </row>
    <row r="38" spans="1:5" ht="18" x14ac:dyDescent="0.25">
      <c r="A38" s="141" t="s">
        <v>1275</v>
      </c>
      <c r="B38" s="122">
        <v>512</v>
      </c>
      <c r="C38" s="122" t="s">
        <v>2264</v>
      </c>
      <c r="D38" s="123" t="s">
        <v>2718</v>
      </c>
      <c r="E38" s="132">
        <v>3335870140</v>
      </c>
    </row>
    <row r="39" spans="1:5" ht="18" x14ac:dyDescent="0.25">
      <c r="A39" s="141" t="s">
        <v>1276</v>
      </c>
      <c r="B39" s="122">
        <v>350</v>
      </c>
      <c r="C39" s="122" t="s">
        <v>1473</v>
      </c>
      <c r="D39" s="123" t="s">
        <v>2718</v>
      </c>
      <c r="E39" s="168">
        <v>3335871300</v>
      </c>
    </row>
    <row r="40" spans="1:5" ht="18" x14ac:dyDescent="0.25">
      <c r="A40" s="141" t="s">
        <v>1275</v>
      </c>
      <c r="B40" s="122">
        <v>984</v>
      </c>
      <c r="C40" s="122" t="s">
        <v>1873</v>
      </c>
      <c r="D40" s="123" t="s">
        <v>2718</v>
      </c>
      <c r="E40" s="168">
        <v>3335871438</v>
      </c>
    </row>
    <row r="41" spans="1:5" ht="18.75" thickBot="1" x14ac:dyDescent="0.3">
      <c r="A41" s="103" t="s">
        <v>2488</v>
      </c>
      <c r="B41" s="144">
        <f>COUNT(B9:B40)</f>
        <v>32</v>
      </c>
      <c r="C41" s="175"/>
      <c r="D41" s="176"/>
      <c r="E41" s="177"/>
    </row>
    <row r="42" spans="1:5" x14ac:dyDescent="0.25">
      <c r="B42" s="105"/>
      <c r="E42" s="105"/>
    </row>
    <row r="43" spans="1:5" ht="18" x14ac:dyDescent="0.25">
      <c r="A43" s="178" t="s">
        <v>2489</v>
      </c>
      <c r="B43" s="179"/>
      <c r="C43" s="179"/>
      <c r="D43" s="179"/>
      <c r="E43" s="180"/>
    </row>
    <row r="44" spans="1:5" ht="18" x14ac:dyDescent="0.25">
      <c r="A44" s="102" t="s">
        <v>15</v>
      </c>
      <c r="B44" s="102" t="s">
        <v>2419</v>
      </c>
      <c r="C44" s="102" t="s">
        <v>46</v>
      </c>
      <c r="D44" s="102" t="s">
        <v>2422</v>
      </c>
      <c r="E44" s="111" t="s">
        <v>2420</v>
      </c>
    </row>
    <row r="45" spans="1:5" ht="19.5" customHeight="1" x14ac:dyDescent="0.25">
      <c r="A45" s="100" t="str">
        <f>VLOOKUP(B45,'[2]LISTADO ATM'!$A$2:$C$821,3,0)</f>
        <v>DISTRITO NACIONAL</v>
      </c>
      <c r="B45" s="122">
        <v>989</v>
      </c>
      <c r="C45" s="132" t="str">
        <f>VLOOKUP(B45,'[2]LISTADO ATM'!$A$2:$B$821,2,0)</f>
        <v xml:space="preserve">ATM Ministerio de Deportes </v>
      </c>
      <c r="D45" s="123" t="s">
        <v>2719</v>
      </c>
      <c r="E45" s="132">
        <v>3335870552</v>
      </c>
    </row>
    <row r="46" spans="1:5" ht="19.5" customHeight="1" x14ac:dyDescent="0.25">
      <c r="A46" s="100" t="str">
        <f>VLOOKUP(B46,'[2]LISTADO ATM'!$A$2:$C$821,3,0)</f>
        <v>ESTE</v>
      </c>
      <c r="B46" s="122">
        <v>114</v>
      </c>
      <c r="C46" s="132" t="str">
        <f>VLOOKUP(B46,'[2]LISTADO ATM'!$A$2:$B$821,2,0)</f>
        <v xml:space="preserve">ATM Oficina Hato Mayor </v>
      </c>
      <c r="D46" s="123" t="s">
        <v>2719</v>
      </c>
      <c r="E46" s="132">
        <v>3335870505</v>
      </c>
    </row>
    <row r="47" spans="1:5" ht="19.5" customHeight="1" x14ac:dyDescent="0.25">
      <c r="A47" s="100" t="str">
        <f>VLOOKUP(B47,'[2]LISTADO ATM'!$A$2:$C$821,3,0)</f>
        <v>DISTRITO NACIONAL</v>
      </c>
      <c r="B47" s="152">
        <v>545</v>
      </c>
      <c r="C47" s="132" t="str">
        <f>VLOOKUP(B47,'[2]LISTADO ATM'!$A$2:$B$821,2,0)</f>
        <v xml:space="preserve">ATM Oficina Isabel La Católica II  </v>
      </c>
      <c r="D47" s="123" t="s">
        <v>2719</v>
      </c>
      <c r="E47" s="132">
        <v>3335870504</v>
      </c>
    </row>
    <row r="48" spans="1:5" ht="19.5" customHeight="1" x14ac:dyDescent="0.25">
      <c r="A48" s="100" t="str">
        <f>VLOOKUP(B48,'[2]LISTADO ATM'!$A$2:$C$821,3,0)</f>
        <v>DISTRITO NACIONAL</v>
      </c>
      <c r="B48" s="122">
        <v>540</v>
      </c>
      <c r="C48" s="122" t="str">
        <f>VLOOKUP(B48,'[2]LISTADO ATM'!$A$2:$B$821,2,0)</f>
        <v xml:space="preserve">ATM Autoservicio Sambil I </v>
      </c>
      <c r="D48" s="123" t="s">
        <v>2719</v>
      </c>
      <c r="E48" s="132" t="s">
        <v>2632</v>
      </c>
    </row>
    <row r="49" spans="1:5" ht="18.75" customHeight="1" x14ac:dyDescent="0.25">
      <c r="A49" s="100" t="str">
        <f>VLOOKUP(B49,'[2]LISTADO ATM'!$A$2:$C$821,3,0)</f>
        <v>ESTE</v>
      </c>
      <c r="B49" s="122">
        <v>159</v>
      </c>
      <c r="C49" s="122" t="str">
        <f>VLOOKUP(B49,'[2]LISTADO ATM'!$A$2:$B$821,2,0)</f>
        <v xml:space="preserve">ATM Hotel Dreams Bayahibe I </v>
      </c>
      <c r="D49" s="123" t="s">
        <v>2719</v>
      </c>
      <c r="E49" s="132">
        <v>3335869268</v>
      </c>
    </row>
    <row r="50" spans="1:5" ht="18.75" thickBot="1" x14ac:dyDescent="0.3">
      <c r="A50" s="103" t="s">
        <v>2488</v>
      </c>
      <c r="B50" s="144">
        <f>COUNT(B45:B49)</f>
        <v>5</v>
      </c>
      <c r="C50" s="175"/>
      <c r="D50" s="176"/>
      <c r="E50" s="177"/>
    </row>
    <row r="51" spans="1:5" ht="15.75" thickBot="1" x14ac:dyDescent="0.3">
      <c r="B51" s="105"/>
      <c r="E51" s="105"/>
    </row>
    <row r="52" spans="1:5" ht="18.75" thickBot="1" x14ac:dyDescent="0.3">
      <c r="A52" s="181" t="s">
        <v>2490</v>
      </c>
      <c r="B52" s="182"/>
      <c r="C52" s="182"/>
      <c r="D52" s="182"/>
      <c r="E52" s="183"/>
    </row>
    <row r="53" spans="1:5" ht="18" x14ac:dyDescent="0.25">
      <c r="A53" s="102" t="s">
        <v>15</v>
      </c>
      <c r="B53" s="102" t="s">
        <v>2419</v>
      </c>
      <c r="C53" s="102" t="s">
        <v>46</v>
      </c>
      <c r="D53" s="102" t="s">
        <v>2422</v>
      </c>
      <c r="E53" s="111" t="s">
        <v>2420</v>
      </c>
    </row>
    <row r="54" spans="1:5" ht="18" x14ac:dyDescent="0.25">
      <c r="A54" s="141" t="str">
        <f>VLOOKUP(B54,'[2]LISTADO ATM'!$A$2:$C$821,3,0)</f>
        <v>DISTRITO NACIONAL</v>
      </c>
      <c r="B54" s="122">
        <v>486</v>
      </c>
      <c r="C54" s="122" t="str">
        <f>VLOOKUP(B54,'[2]LISTADO ATM'!$A$2:$B$821,2,0)</f>
        <v xml:space="preserve">ATM Olé La Caleta </v>
      </c>
      <c r="D54" s="124" t="s">
        <v>2444</v>
      </c>
      <c r="E54" s="132" t="s">
        <v>2578</v>
      </c>
    </row>
    <row r="55" spans="1:5" ht="18" x14ac:dyDescent="0.25">
      <c r="A55" s="141" t="str">
        <f>VLOOKUP(B55,'[2]LISTADO ATM'!$A$2:$C$821,3,0)</f>
        <v>SUR</v>
      </c>
      <c r="B55" s="122">
        <v>619</v>
      </c>
      <c r="C55" s="122" t="str">
        <f>VLOOKUP(B55,'[2]LISTADO ATM'!$A$2:$B$821,2,0)</f>
        <v xml:space="preserve">ATM Academia P.N. Hatillo (San Cristóbal) </v>
      </c>
      <c r="D55" s="124" t="s">
        <v>2444</v>
      </c>
      <c r="E55" s="132">
        <v>3335870516</v>
      </c>
    </row>
    <row r="56" spans="1:5" ht="18" x14ac:dyDescent="0.25">
      <c r="A56" s="141" t="str">
        <f>VLOOKUP(B56,'[2]LISTADO ATM'!$A$2:$C$821,3,0)</f>
        <v>ESTE</v>
      </c>
      <c r="B56" s="122">
        <v>934</v>
      </c>
      <c r="C56" s="122" t="str">
        <f>VLOOKUP(B56,'[2]LISTADO ATM'!$A$2:$B$821,2,0)</f>
        <v>ATM Hotel Dreams La Romana</v>
      </c>
      <c r="D56" s="124" t="s">
        <v>2444</v>
      </c>
      <c r="E56" s="168" t="s">
        <v>2720</v>
      </c>
    </row>
    <row r="57" spans="1:5" ht="18" x14ac:dyDescent="0.25">
      <c r="A57" s="141" t="str">
        <f>VLOOKUP(B57,'[2]LISTADO ATM'!$A$2:$C$821,3,0)</f>
        <v>DISTRITO NACIONAL</v>
      </c>
      <c r="B57" s="122">
        <v>378</v>
      </c>
      <c r="C57" s="122" t="str">
        <f>VLOOKUP(B57,'[2]LISTADO ATM'!$A$2:$B$821,2,0)</f>
        <v>ATM UNP Villa Flores</v>
      </c>
      <c r="D57" s="124" t="s">
        <v>2444</v>
      </c>
      <c r="E57" s="168">
        <v>3335871202</v>
      </c>
    </row>
    <row r="58" spans="1:5" ht="18" x14ac:dyDescent="0.25">
      <c r="A58" s="141" t="str">
        <f>VLOOKUP(B58,'[2]LISTADO ATM'!$A$2:$C$821,3,0)</f>
        <v>NORTE</v>
      </c>
      <c r="B58" s="122">
        <v>151</v>
      </c>
      <c r="C58" s="122" t="str">
        <f>VLOOKUP(B58,'[2]LISTADO ATM'!$A$2:$B$821,2,0)</f>
        <v xml:space="preserve">ATM Oficina Nagua </v>
      </c>
      <c r="D58" s="124" t="s">
        <v>2444</v>
      </c>
      <c r="E58" s="168">
        <v>3335871447</v>
      </c>
    </row>
    <row r="59" spans="1:5" ht="18" x14ac:dyDescent="0.25">
      <c r="A59" s="141" t="str">
        <f>VLOOKUP(B59,'[2]LISTADO ATM'!$A$2:$C$821,3,0)</f>
        <v>DISTRITO NACIONAL</v>
      </c>
      <c r="B59" s="122">
        <v>617</v>
      </c>
      <c r="C59" s="122" t="str">
        <f>VLOOKUP(B59,'[2]LISTADO ATM'!$A$2:$B$821,2,0)</f>
        <v xml:space="preserve">ATM Guardia Presidencial </v>
      </c>
      <c r="D59" s="124" t="s">
        <v>2444</v>
      </c>
      <c r="E59" s="168">
        <v>3335871505</v>
      </c>
    </row>
    <row r="60" spans="1:5" ht="18" x14ac:dyDescent="0.25">
      <c r="A60" s="141" t="str">
        <f>VLOOKUP(B60,'[2]LISTADO ATM'!$A$2:$C$821,3,0)</f>
        <v>DISTRITO NACIONAL</v>
      </c>
      <c r="B60" s="122">
        <v>563</v>
      </c>
      <c r="C60" s="122" t="str">
        <f>VLOOKUP(B60,'[2]LISTADO ATM'!$A$2:$B$821,2,0)</f>
        <v xml:space="preserve">ATM Base Aérea San Isidro </v>
      </c>
      <c r="D60" s="124" t="s">
        <v>2444</v>
      </c>
      <c r="E60" s="168">
        <v>3335871478</v>
      </c>
    </row>
    <row r="61" spans="1:5" ht="18" x14ac:dyDescent="0.25">
      <c r="A61" s="141" t="str">
        <f>VLOOKUP(B61,'[2]LISTADO ATM'!$A$2:$C$821,3,0)</f>
        <v>DISTRITO NACIONAL</v>
      </c>
      <c r="B61" s="122">
        <v>701</v>
      </c>
      <c r="C61" s="122" t="str">
        <f>VLOOKUP(B61,'[2]LISTADO ATM'!$A$2:$B$821,2,0)</f>
        <v>ATM Autoservicio Los Alcarrizos</v>
      </c>
      <c r="D61" s="124" t="s">
        <v>2444</v>
      </c>
      <c r="E61" s="168">
        <v>3335871509</v>
      </c>
    </row>
    <row r="62" spans="1:5" ht="18" x14ac:dyDescent="0.25">
      <c r="A62" s="141" t="str">
        <f>VLOOKUP(B62,'[2]LISTADO ATM'!$A$2:$C$821,3,0)</f>
        <v>DISTRITO NACIONAL</v>
      </c>
      <c r="B62" s="122">
        <v>183</v>
      </c>
      <c r="C62" s="122" t="str">
        <f>VLOOKUP(B62,'[2]LISTADO ATM'!$A$2:$B$821,2,0)</f>
        <v>ATM Estación Nativa Km. 22 Aut. Duarte.</v>
      </c>
      <c r="D62" s="124" t="s">
        <v>2444</v>
      </c>
      <c r="E62" s="168">
        <v>3335871591</v>
      </c>
    </row>
    <row r="63" spans="1:5" ht="18" x14ac:dyDescent="0.25">
      <c r="A63" s="141" t="str">
        <f>VLOOKUP(B63,'[2]LISTADO ATM'!$A$2:$C$821,3,0)</f>
        <v>SUR</v>
      </c>
      <c r="B63" s="122">
        <v>311</v>
      </c>
      <c r="C63" s="122" t="str">
        <f>VLOOKUP(B63,'[2]LISTADO ATM'!$A$2:$B$821,2,0)</f>
        <v>ATM Plaza Eroski</v>
      </c>
      <c r="D63" s="124" t="s">
        <v>2444</v>
      </c>
      <c r="E63" s="168">
        <v>3335871615</v>
      </c>
    </row>
    <row r="64" spans="1:5" ht="18" x14ac:dyDescent="0.25">
      <c r="A64" s="141" t="str">
        <f>VLOOKUP(B64,'[2]LISTADO ATM'!$A$2:$C$821,3,0)</f>
        <v>DISTRITO NACIONAL</v>
      </c>
      <c r="B64" s="122">
        <v>791</v>
      </c>
      <c r="C64" s="122" t="str">
        <f>VLOOKUP(B64,'[2]LISTADO ATM'!$A$2:$B$821,2,0)</f>
        <v xml:space="preserve">ATM Oficina Sans Soucí </v>
      </c>
      <c r="D64" s="124" t="s">
        <v>2444</v>
      </c>
      <c r="E64" s="168">
        <v>3335871636</v>
      </c>
    </row>
    <row r="65" spans="1:5" ht="18" x14ac:dyDescent="0.25">
      <c r="A65" s="141" t="str">
        <f>VLOOKUP(B65,'[2]LISTADO ATM'!$A$2:$C$821,3,0)</f>
        <v>DISTRITO NACIONAL</v>
      </c>
      <c r="B65" s="122">
        <v>887</v>
      </c>
      <c r="C65" s="122" t="str">
        <f>VLOOKUP(B65,'[2]LISTADO ATM'!$A$2:$B$821,2,0)</f>
        <v>ATM S/M Bravo Los Proceres</v>
      </c>
      <c r="D65" s="124" t="s">
        <v>2444</v>
      </c>
      <c r="E65" s="168">
        <v>3335871639</v>
      </c>
    </row>
    <row r="66" spans="1:5" ht="18.75" thickBot="1" x14ac:dyDescent="0.3">
      <c r="A66" s="142" t="s">
        <v>2488</v>
      </c>
      <c r="B66" s="144">
        <f>COUNT(B54:B65)</f>
        <v>12</v>
      </c>
      <c r="C66" s="113"/>
      <c r="D66" s="113"/>
      <c r="E66" s="113"/>
    </row>
    <row r="67" spans="1:5" ht="15.75" thickBot="1" x14ac:dyDescent="0.3">
      <c r="B67" s="105"/>
      <c r="E67" s="105"/>
    </row>
    <row r="68" spans="1:5" ht="18.75" thickBot="1" x14ac:dyDescent="0.3">
      <c r="A68" s="181" t="s">
        <v>2569</v>
      </c>
      <c r="B68" s="182"/>
      <c r="C68" s="182"/>
      <c r="D68" s="182"/>
      <c r="E68" s="183"/>
    </row>
    <row r="69" spans="1:5" ht="18" x14ac:dyDescent="0.25">
      <c r="A69" s="102" t="s">
        <v>15</v>
      </c>
      <c r="B69" s="102" t="s">
        <v>2419</v>
      </c>
      <c r="C69" s="102" t="s">
        <v>46</v>
      </c>
      <c r="D69" s="102" t="s">
        <v>2422</v>
      </c>
      <c r="E69" s="111" t="s">
        <v>2420</v>
      </c>
    </row>
    <row r="70" spans="1:5" ht="18" x14ac:dyDescent="0.25">
      <c r="A70" s="100" t="str">
        <f>VLOOKUP(B70,'[2]LISTADO ATM'!$A$2:$C$821,3,0)</f>
        <v>SUR</v>
      </c>
      <c r="B70" s="122">
        <v>537</v>
      </c>
      <c r="C70" s="122" t="str">
        <f>VLOOKUP(B70,'[2]LISTADO ATM'!$A$2:$B$821,2,0)</f>
        <v xml:space="preserve">ATM Estación Texaco Enriquillo (Barahona) </v>
      </c>
      <c r="D70" s="114" t="s">
        <v>2515</v>
      </c>
      <c r="E70" s="132" t="s">
        <v>2583</v>
      </c>
    </row>
    <row r="71" spans="1:5" ht="18" x14ac:dyDescent="0.25">
      <c r="A71" s="100" t="str">
        <f>VLOOKUP(B71,'[2]LISTADO ATM'!$A$2:$C$821,3,0)</f>
        <v>SUR</v>
      </c>
      <c r="B71" s="122">
        <v>6</v>
      </c>
      <c r="C71" s="122" t="str">
        <f>VLOOKUP(B71,'[2]LISTADO ATM'!$A$2:$B$821,2,0)</f>
        <v xml:space="preserve">ATM Plaza WAO San Juan </v>
      </c>
      <c r="D71" s="114" t="s">
        <v>2515</v>
      </c>
      <c r="E71" s="132">
        <v>3335870044</v>
      </c>
    </row>
    <row r="72" spans="1:5" ht="18" x14ac:dyDescent="0.25">
      <c r="A72" s="100" t="str">
        <f>VLOOKUP(B72,'[2]LISTADO ATM'!$A$2:$C$821,3,0)</f>
        <v>DISTRITO NACIONAL</v>
      </c>
      <c r="B72" s="122">
        <v>239</v>
      </c>
      <c r="C72" s="122" t="str">
        <f>VLOOKUP(B72,'[2]LISTADO ATM'!$A$2:$B$821,2,0)</f>
        <v xml:space="preserve">ATM Autobanco Charles de Gaulle </v>
      </c>
      <c r="D72" s="114" t="s">
        <v>2515</v>
      </c>
      <c r="E72" s="132">
        <v>3335870710</v>
      </c>
    </row>
    <row r="73" spans="1:5" ht="19.5" customHeight="1" x14ac:dyDescent="0.25">
      <c r="A73" s="100" t="str">
        <f>VLOOKUP(B73,'[2]LISTADO ATM'!$A$2:$C$821,3,0)</f>
        <v>SUR</v>
      </c>
      <c r="B73" s="122">
        <v>825</v>
      </c>
      <c r="C73" s="132" t="str">
        <f>VLOOKUP(B73,'[2]LISTADO ATM'!$A$2:$B$821,2,0)</f>
        <v xml:space="preserve">ATM Estacion Eco Cibeles (Las Matas de Farfán) </v>
      </c>
      <c r="D73" s="114" t="s">
        <v>2515</v>
      </c>
      <c r="E73" s="132">
        <v>3335870958</v>
      </c>
    </row>
    <row r="74" spans="1:5" ht="19.5" customHeight="1" x14ac:dyDescent="0.25">
      <c r="A74" s="100" t="str">
        <f>VLOOKUP(B74,'[2]LISTADO ATM'!$A$2:$C$821,3,0)</f>
        <v>DISTRITO NACIONAL</v>
      </c>
      <c r="B74" s="152">
        <v>642</v>
      </c>
      <c r="C74" s="132" t="str">
        <f>VLOOKUP(B74,'[2]LISTADO ATM'!$A$2:$B$821,2,0)</f>
        <v xml:space="preserve">ATM OMSA Sto. Dgo. </v>
      </c>
      <c r="D74" s="114" t="s">
        <v>2515</v>
      </c>
      <c r="E74" s="132">
        <v>3335871472</v>
      </c>
    </row>
    <row r="75" spans="1:5" ht="18.75" thickBot="1" x14ac:dyDescent="0.3">
      <c r="A75" s="103"/>
      <c r="B75" s="144">
        <f>COUNT(B70:B74)</f>
        <v>5</v>
      </c>
      <c r="C75" s="113"/>
      <c r="D75" s="162"/>
      <c r="E75" s="163"/>
    </row>
    <row r="76" spans="1:5" ht="15.75" thickBot="1" x14ac:dyDescent="0.3">
      <c r="B76" s="105"/>
      <c r="E76" s="105"/>
    </row>
    <row r="77" spans="1:5" ht="18" x14ac:dyDescent="0.25">
      <c r="A77" s="190" t="s">
        <v>2491</v>
      </c>
      <c r="B77" s="191"/>
      <c r="C77" s="191"/>
      <c r="D77" s="191"/>
      <c r="E77" s="192"/>
    </row>
    <row r="78" spans="1:5" ht="18" x14ac:dyDescent="0.25">
      <c r="A78" s="102" t="s">
        <v>15</v>
      </c>
      <c r="B78" s="102" t="s">
        <v>2419</v>
      </c>
      <c r="C78" s="104" t="s">
        <v>46</v>
      </c>
      <c r="D78" s="125" t="s">
        <v>2422</v>
      </c>
      <c r="E78" s="111" t="s">
        <v>2420</v>
      </c>
    </row>
    <row r="79" spans="1:5" ht="15.75" customHeight="1" x14ac:dyDescent="0.25">
      <c r="A79" s="100" t="str">
        <f>VLOOKUP(B79,'[2]LISTADO ATM'!$A$2:$C$821,3,0)</f>
        <v>SUR</v>
      </c>
      <c r="B79" s="122">
        <v>101</v>
      </c>
      <c r="C79" s="122" t="str">
        <f>VLOOKUP(B79,'[2]LISTADO ATM'!$A$2:$B$821,2,0)</f>
        <v xml:space="preserve">ATM Oficina San Juan de la Maguana I </v>
      </c>
      <c r="D79" s="169" t="s">
        <v>2587</v>
      </c>
      <c r="E79" s="132">
        <v>3335870068</v>
      </c>
    </row>
    <row r="80" spans="1:5" ht="19.5" customHeight="1" x14ac:dyDescent="0.25">
      <c r="A80" s="100" t="str">
        <f>VLOOKUP(B80,'[2]LISTADO ATM'!$A$2:$C$821,3,0)</f>
        <v>NORTE</v>
      </c>
      <c r="B80" s="122">
        <v>282</v>
      </c>
      <c r="C80" s="132" t="str">
        <f>VLOOKUP(B80,'[2]LISTADO ATM'!$A$2:$B$821,2,0)</f>
        <v xml:space="preserve">ATM Autobanco Nibaje </v>
      </c>
      <c r="D80" s="169" t="s">
        <v>2587</v>
      </c>
      <c r="E80" s="132">
        <v>3335870546</v>
      </c>
    </row>
    <row r="81" spans="1:5" ht="19.5" customHeight="1" x14ac:dyDescent="0.25">
      <c r="A81" s="100" t="str">
        <f>VLOOKUP(B81,'[2]LISTADO ATM'!$A$2:$C$821,3,0)</f>
        <v>NORTE</v>
      </c>
      <c r="B81" s="122">
        <v>944</v>
      </c>
      <c r="C81" s="132" t="str">
        <f>VLOOKUP(B81,'[2]LISTADO ATM'!$A$2:$B$821,2,0)</f>
        <v xml:space="preserve">ATM UNP Mao </v>
      </c>
      <c r="D81" s="169" t="s">
        <v>2587</v>
      </c>
      <c r="E81" s="132">
        <v>3335871282</v>
      </c>
    </row>
    <row r="82" spans="1:5" ht="19.5" customHeight="1" x14ac:dyDescent="0.25">
      <c r="A82" s="100" t="str">
        <f>VLOOKUP(B82,'[2]LISTADO ATM'!$A$2:$C$821,3,0)</f>
        <v>ESTE</v>
      </c>
      <c r="B82" s="122">
        <v>399</v>
      </c>
      <c r="C82" s="132" t="str">
        <f>VLOOKUP(B82,'[2]LISTADO ATM'!$A$2:$B$821,2,0)</f>
        <v xml:space="preserve">ATM Oficina La Romana II </v>
      </c>
      <c r="D82" s="122" t="s">
        <v>2516</v>
      </c>
      <c r="E82" s="132">
        <v>3335871120</v>
      </c>
    </row>
    <row r="83" spans="1:5" ht="19.5" customHeight="1" x14ac:dyDescent="0.25">
      <c r="A83" s="100" t="str">
        <f>VLOOKUP(B83,'[2]LISTADO ATM'!$A$2:$C$821,3,0)</f>
        <v>SUR</v>
      </c>
      <c r="B83" s="122">
        <v>252</v>
      </c>
      <c r="C83" s="132" t="str">
        <f>VLOOKUP(B83,'[2]LISTADO ATM'!$A$2:$B$821,2,0)</f>
        <v xml:space="preserve">ATM Banco Agrícola (Barahona) </v>
      </c>
      <c r="D83" s="122" t="s">
        <v>2516</v>
      </c>
      <c r="E83" s="132">
        <v>3335871622</v>
      </c>
    </row>
    <row r="84" spans="1:5" ht="19.5" customHeight="1" x14ac:dyDescent="0.25">
      <c r="A84" s="100" t="str">
        <f>VLOOKUP(B84,'[2]LISTADO ATM'!$A$2:$C$821,3,0)</f>
        <v>NORTE</v>
      </c>
      <c r="B84" s="122">
        <v>877</v>
      </c>
      <c r="C84" s="132" t="str">
        <f>VLOOKUP(B84,'[2]LISTADO ATM'!$A$2:$B$821,2,0)</f>
        <v xml:space="preserve">ATM Estación Los Samanes (Ranchito, La Vega) </v>
      </c>
      <c r="D84" s="122" t="s">
        <v>2516</v>
      </c>
      <c r="E84" s="132">
        <v>3335871628</v>
      </c>
    </row>
    <row r="85" spans="1:5" ht="18.75" thickBot="1" x14ac:dyDescent="0.3">
      <c r="A85" s="103" t="s">
        <v>2488</v>
      </c>
      <c r="B85" s="144">
        <f>COUNT(B79:B84)</f>
        <v>6</v>
      </c>
      <c r="C85" s="113"/>
      <c r="D85" s="126"/>
      <c r="E85" s="126"/>
    </row>
    <row r="86" spans="1:5" ht="15.75" thickBot="1" x14ac:dyDescent="0.3">
      <c r="B86" s="105"/>
      <c r="E86" s="105"/>
    </row>
    <row r="87" spans="1:5" ht="18.75" thickBot="1" x14ac:dyDescent="0.3">
      <c r="A87" s="193" t="s">
        <v>2492</v>
      </c>
      <c r="B87" s="194"/>
      <c r="C87" s="99" t="s">
        <v>2415</v>
      </c>
      <c r="D87" s="105"/>
      <c r="E87" s="105"/>
    </row>
    <row r="88" spans="1:5" ht="18.75" thickBot="1" x14ac:dyDescent="0.3">
      <c r="A88" s="127">
        <f>+B66+B75+B85</f>
        <v>23</v>
      </c>
      <c r="B88" s="128"/>
    </row>
    <row r="89" spans="1:5" ht="15.75" thickBot="1" x14ac:dyDescent="0.3">
      <c r="B89" s="105"/>
      <c r="E89" s="105"/>
    </row>
    <row r="90" spans="1:5" ht="18.75" thickBot="1" x14ac:dyDescent="0.3">
      <c r="A90" s="181" t="s">
        <v>2493</v>
      </c>
      <c r="B90" s="182"/>
      <c r="C90" s="182"/>
      <c r="D90" s="182"/>
      <c r="E90" s="183"/>
    </row>
    <row r="91" spans="1:5" ht="18" x14ac:dyDescent="0.25">
      <c r="A91" s="106" t="s">
        <v>15</v>
      </c>
      <c r="B91" s="111" t="s">
        <v>2419</v>
      </c>
      <c r="C91" s="104" t="s">
        <v>46</v>
      </c>
      <c r="D91" s="195" t="s">
        <v>2422</v>
      </c>
      <c r="E91" s="196"/>
    </row>
    <row r="92" spans="1:5" ht="18" x14ac:dyDescent="0.25">
      <c r="A92" s="122" t="str">
        <f>VLOOKUP(B92,'[2]LISTADO ATM'!$A$2:$C$821,3,0)</f>
        <v>ESTE</v>
      </c>
      <c r="B92" s="122">
        <v>608</v>
      </c>
      <c r="C92" s="122" t="str">
        <f>VLOOKUP(B92,'[2]LISTADO ATM'!$A$2:$B$821,2,0)</f>
        <v xml:space="preserve">ATM Oficina Jumbo (San Pedro) </v>
      </c>
      <c r="D92" s="197" t="s">
        <v>2495</v>
      </c>
      <c r="E92" s="198"/>
    </row>
    <row r="93" spans="1:5" ht="18" x14ac:dyDescent="0.25">
      <c r="A93" s="122" t="str">
        <f>VLOOKUP(B93,'[2]LISTADO ATM'!$A$2:$C$821,3,0)</f>
        <v>SUR</v>
      </c>
      <c r="B93" s="122">
        <v>252</v>
      </c>
      <c r="C93" s="122" t="str">
        <f>VLOOKUP(B93,'[2]LISTADO ATM'!$A$2:$B$821,2,0)</f>
        <v xml:space="preserve">ATM Banco Agrícola (Barahona) </v>
      </c>
      <c r="D93" s="197" t="s">
        <v>2495</v>
      </c>
      <c r="E93" s="198"/>
    </row>
    <row r="94" spans="1:5" ht="18" x14ac:dyDescent="0.25">
      <c r="A94" s="122" t="str">
        <f>VLOOKUP(B94,'[2]LISTADO ATM'!$A$2:$C$821,3,0)</f>
        <v>DISTRITO NACIONAL</v>
      </c>
      <c r="B94" s="122">
        <v>354</v>
      </c>
      <c r="C94" s="122" t="str">
        <f>VLOOKUP(B94,'[2]LISTADO ATM'!$A$2:$B$821,2,0)</f>
        <v xml:space="preserve">ATM Oficina Núñez de Cáceres II </v>
      </c>
      <c r="D94" s="197" t="s">
        <v>2495</v>
      </c>
      <c r="E94" s="198"/>
    </row>
    <row r="95" spans="1:5" ht="18" x14ac:dyDescent="0.25">
      <c r="A95" s="122" t="str">
        <f>VLOOKUP(B95,'[2]LISTADO ATM'!$A$2:$C$821,3,0)</f>
        <v>NORTE</v>
      </c>
      <c r="B95" s="122">
        <v>603</v>
      </c>
      <c r="C95" s="122" t="str">
        <f>VLOOKUP(B95,'[2]LISTADO ATM'!$A$2:$B$821,2,0)</f>
        <v xml:space="preserve">ATM Zona Franca (Santiago) II </v>
      </c>
      <c r="D95" s="197" t="s">
        <v>2495</v>
      </c>
      <c r="E95" s="198"/>
    </row>
    <row r="96" spans="1:5" ht="18" x14ac:dyDescent="0.25">
      <c r="A96" s="122" t="str">
        <f>VLOOKUP(B96,'[2]LISTADO ATM'!$A$2:$C$821,3,0)</f>
        <v>ESTE</v>
      </c>
      <c r="B96" s="122">
        <v>634</v>
      </c>
      <c r="C96" s="122" t="str">
        <f>VLOOKUP(B96,'[2]LISTADO ATM'!$A$2:$B$821,2,0)</f>
        <v xml:space="preserve">ATM Ayuntamiento Los Llanos (SPM) </v>
      </c>
      <c r="D96" s="197" t="s">
        <v>2495</v>
      </c>
      <c r="E96" s="198"/>
    </row>
    <row r="97" spans="1:5" ht="18" x14ac:dyDescent="0.25">
      <c r="A97" s="122" t="str">
        <f>VLOOKUP(B97,'[2]LISTADO ATM'!$A$2:$C$821,3,0)</f>
        <v>NORTE</v>
      </c>
      <c r="B97" s="122">
        <v>878</v>
      </c>
      <c r="C97" s="122" t="str">
        <f>VLOOKUP(B97,'[2]LISTADO ATM'!$A$2:$B$821,2,0)</f>
        <v>ATM UNP Cabral Y Baez</v>
      </c>
      <c r="D97" s="197" t="s">
        <v>2588</v>
      </c>
      <c r="E97" s="198"/>
    </row>
    <row r="98" spans="1:5" ht="18" x14ac:dyDescent="0.25">
      <c r="A98" s="122" t="str">
        <f>VLOOKUP(B98,'[2]LISTADO ATM'!$A$2:$C$821,3,0)</f>
        <v>ESTE</v>
      </c>
      <c r="B98" s="122">
        <v>963</v>
      </c>
      <c r="C98" s="122" t="str">
        <f>VLOOKUP(B98,'[2]LISTADO ATM'!$A$2:$B$821,2,0)</f>
        <v xml:space="preserve">ATM Multiplaza La Romana </v>
      </c>
      <c r="D98" s="197" t="s">
        <v>2495</v>
      </c>
      <c r="E98" s="198"/>
    </row>
    <row r="99" spans="1:5" ht="18.75" thickBot="1" x14ac:dyDescent="0.3">
      <c r="A99" s="103"/>
      <c r="B99" s="144">
        <f>COUNT(B92:B98)</f>
        <v>7</v>
      </c>
      <c r="C99" s="129"/>
      <c r="D99" s="129"/>
      <c r="E99" s="130"/>
    </row>
  </sheetData>
  <autoFilter ref="A78:E84">
    <sortState ref="A79:E85">
      <sortCondition ref="D78:D84"/>
    </sortState>
  </autoFilter>
  <mergeCells count="19">
    <mergeCell ref="D98:E98"/>
    <mergeCell ref="A87:B87"/>
    <mergeCell ref="A90:E90"/>
    <mergeCell ref="D95:E95"/>
    <mergeCell ref="D96:E96"/>
    <mergeCell ref="D97:E97"/>
    <mergeCell ref="A43:E43"/>
    <mergeCell ref="C50:E50"/>
    <mergeCell ref="A52:E52"/>
    <mergeCell ref="A68:E68"/>
    <mergeCell ref="A77:E77"/>
    <mergeCell ref="D91:E91"/>
    <mergeCell ref="D92:E92"/>
    <mergeCell ref="D93:E93"/>
    <mergeCell ref="D94:E94"/>
    <mergeCell ref="A1:E1"/>
    <mergeCell ref="A2:E2"/>
    <mergeCell ref="A7:E7"/>
    <mergeCell ref="C41:E41"/>
  </mergeCells>
  <phoneticPr fontId="46" type="noConversion"/>
  <conditionalFormatting sqref="E68">
    <cfRule type="duplicateValues" dxfId="81" priority="25"/>
  </conditionalFormatting>
  <conditionalFormatting sqref="E68">
    <cfRule type="duplicateValues" dxfId="80" priority="24"/>
  </conditionalFormatting>
  <conditionalFormatting sqref="E68">
    <cfRule type="duplicateValues" dxfId="79" priority="23"/>
  </conditionalFormatting>
  <conditionalFormatting sqref="E99 E75:E77 E66:E67 E1:E7 E85:E91 E42:E43 E50:E52">
    <cfRule type="duplicateValues" dxfId="78" priority="22"/>
  </conditionalFormatting>
  <conditionalFormatting sqref="E99 E66:E68 E1:E7 E75:E77 E85:E91 E42:E43 E50:E52">
    <cfRule type="duplicateValues" dxfId="77" priority="20"/>
    <cfRule type="duplicateValues" dxfId="76" priority="21"/>
  </conditionalFormatting>
  <conditionalFormatting sqref="E99 E1:E7 E66:E68 E75:E77 E85:E91 E42:E43 E50:E52">
    <cfRule type="duplicateValues" dxfId="75" priority="19"/>
  </conditionalFormatting>
  <conditionalFormatting sqref="E41">
    <cfRule type="duplicateValues" dxfId="74" priority="18"/>
  </conditionalFormatting>
  <conditionalFormatting sqref="E41">
    <cfRule type="duplicateValues" dxfId="73" priority="16"/>
    <cfRule type="duplicateValues" dxfId="72" priority="17"/>
  </conditionalFormatting>
  <conditionalFormatting sqref="E41">
    <cfRule type="duplicateValues" dxfId="71" priority="15"/>
  </conditionalFormatting>
  <conditionalFormatting sqref="E92">
    <cfRule type="duplicateValues" dxfId="70" priority="12"/>
  </conditionalFormatting>
  <conditionalFormatting sqref="E92">
    <cfRule type="duplicateValues" dxfId="69" priority="13"/>
    <cfRule type="duplicateValues" dxfId="68" priority="14"/>
  </conditionalFormatting>
  <conditionalFormatting sqref="E97">
    <cfRule type="duplicateValues" dxfId="67" priority="9"/>
  </conditionalFormatting>
  <conditionalFormatting sqref="E97">
    <cfRule type="duplicateValues" dxfId="66" priority="10"/>
    <cfRule type="duplicateValues" dxfId="65" priority="11"/>
  </conditionalFormatting>
  <conditionalFormatting sqref="E93:E96">
    <cfRule type="duplicateValues" dxfId="64" priority="6"/>
  </conditionalFormatting>
  <conditionalFormatting sqref="E93:E96">
    <cfRule type="duplicateValues" dxfId="63" priority="7"/>
    <cfRule type="duplicateValues" dxfId="62" priority="8"/>
  </conditionalFormatting>
  <conditionalFormatting sqref="E98">
    <cfRule type="duplicateValues" dxfId="61" priority="3"/>
  </conditionalFormatting>
  <conditionalFormatting sqref="E98">
    <cfRule type="duplicateValues" dxfId="60" priority="4"/>
    <cfRule type="duplicateValues" dxfId="59" priority="5"/>
  </conditionalFormatting>
  <conditionalFormatting sqref="G39">
    <cfRule type="duplicateValues" dxfId="58" priority="2"/>
  </conditionalFormatting>
  <conditionalFormatting sqref="G40">
    <cfRule type="duplicateValues" dxfId="57" priority="1"/>
  </conditionalFormatting>
  <conditionalFormatting sqref="G58:G62">
    <cfRule type="duplicateValues" dxfId="56" priority="26"/>
  </conditionalFormatting>
  <conditionalFormatting sqref="G63:G65 G55:G57 G17:G23 G9:G12">
    <cfRule type="duplicateValues" dxfId="55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2426</v>
      </c>
      <c r="B1" s="200"/>
      <c r="C1" s="200"/>
      <c r="D1" s="200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9" t="s">
        <v>2436</v>
      </c>
      <c r="B18" s="200"/>
      <c r="C18" s="200"/>
      <c r="D18" s="200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223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204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203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203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202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201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162.5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161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161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167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120.15079861111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59.6746064814797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1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2021-04-30T23:23:38Z</dcterms:modified>
</cp:coreProperties>
</file>