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10" i="1"/>
  <c r="A11" i="1"/>
  <c r="A12" i="1"/>
  <c r="A13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61" i="1"/>
  <c r="G161" i="1"/>
  <c r="H161" i="1"/>
  <c r="I161" i="1"/>
  <c r="J161" i="1"/>
  <c r="K161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66" i="1"/>
  <c r="G166" i="1"/>
  <c r="H166" i="1"/>
  <c r="I166" i="1"/>
  <c r="J166" i="1"/>
  <c r="K166" i="1"/>
  <c r="F162" i="1"/>
  <c r="G162" i="1"/>
  <c r="H162" i="1"/>
  <c r="I162" i="1"/>
  <c r="J162" i="1"/>
  <c r="K162" i="1"/>
  <c r="F115" i="1"/>
  <c r="G115" i="1"/>
  <c r="H115" i="1"/>
  <c r="I115" i="1"/>
  <c r="J115" i="1"/>
  <c r="K115" i="1"/>
  <c r="F163" i="1"/>
  <c r="G163" i="1"/>
  <c r="H163" i="1"/>
  <c r="I163" i="1"/>
  <c r="J163" i="1"/>
  <c r="K163" i="1"/>
  <c r="F173" i="1"/>
  <c r="G173" i="1"/>
  <c r="H173" i="1"/>
  <c r="I173" i="1"/>
  <c r="J173" i="1"/>
  <c r="K173" i="1"/>
  <c r="A143" i="1"/>
  <c r="A144" i="1"/>
  <c r="A145" i="1"/>
  <c r="A146" i="1"/>
  <c r="A147" i="1"/>
  <c r="A161" i="1"/>
  <c r="A148" i="1"/>
  <c r="A149" i="1"/>
  <c r="A166" i="1"/>
  <c r="A162" i="1"/>
  <c r="A115" i="1"/>
  <c r="A163" i="1"/>
  <c r="A173" i="1"/>
  <c r="F154" i="1"/>
  <c r="G154" i="1"/>
  <c r="H154" i="1"/>
  <c r="I154" i="1"/>
  <c r="J154" i="1"/>
  <c r="K154" i="1"/>
  <c r="F177" i="1"/>
  <c r="G177" i="1"/>
  <c r="H177" i="1"/>
  <c r="I177" i="1"/>
  <c r="J177" i="1"/>
  <c r="K177" i="1"/>
  <c r="F60" i="1"/>
  <c r="G60" i="1"/>
  <c r="H60" i="1"/>
  <c r="I60" i="1"/>
  <c r="J60" i="1"/>
  <c r="K60" i="1"/>
  <c r="F79" i="1"/>
  <c r="G79" i="1"/>
  <c r="H79" i="1"/>
  <c r="I79" i="1"/>
  <c r="J79" i="1"/>
  <c r="K7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76" i="1"/>
  <c r="G176" i="1"/>
  <c r="H176" i="1"/>
  <c r="I176" i="1"/>
  <c r="J176" i="1"/>
  <c r="K17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65" i="1"/>
  <c r="G65" i="1"/>
  <c r="H65" i="1"/>
  <c r="I65" i="1"/>
  <c r="J65" i="1"/>
  <c r="K65" i="1"/>
  <c r="F122" i="1"/>
  <c r="G122" i="1"/>
  <c r="H122" i="1"/>
  <c r="I122" i="1"/>
  <c r="J122" i="1"/>
  <c r="K122" i="1"/>
  <c r="F56" i="1"/>
  <c r="G56" i="1"/>
  <c r="H56" i="1"/>
  <c r="I56" i="1"/>
  <c r="J56" i="1"/>
  <c r="K56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19" i="1"/>
  <c r="G119" i="1"/>
  <c r="H119" i="1"/>
  <c r="I119" i="1"/>
  <c r="J119" i="1"/>
  <c r="K119" i="1"/>
  <c r="F89" i="1"/>
  <c r="G89" i="1"/>
  <c r="H89" i="1"/>
  <c r="I89" i="1"/>
  <c r="J89" i="1"/>
  <c r="K89" i="1"/>
  <c r="F137" i="1"/>
  <c r="G137" i="1"/>
  <c r="H137" i="1"/>
  <c r="I137" i="1"/>
  <c r="J137" i="1"/>
  <c r="K137" i="1"/>
  <c r="F172" i="1"/>
  <c r="G172" i="1"/>
  <c r="H172" i="1"/>
  <c r="I172" i="1"/>
  <c r="J172" i="1"/>
  <c r="K172" i="1"/>
  <c r="A172" i="1"/>
  <c r="A154" i="1"/>
  <c r="A177" i="1"/>
  <c r="A60" i="1"/>
  <c r="A79" i="1"/>
  <c r="A142" i="1"/>
  <c r="A141" i="1"/>
  <c r="A140" i="1"/>
  <c r="A176" i="1"/>
  <c r="A153" i="1"/>
  <c r="A152" i="1"/>
  <c r="A65" i="1"/>
  <c r="A122" i="1"/>
  <c r="A56" i="1"/>
  <c r="A139" i="1"/>
  <c r="A138" i="1"/>
  <c r="A119" i="1"/>
  <c r="A89" i="1"/>
  <c r="A137" i="1"/>
  <c r="F121" i="1" l="1"/>
  <c r="G121" i="1"/>
  <c r="H121" i="1"/>
  <c r="I121" i="1"/>
  <c r="J121" i="1"/>
  <c r="K121" i="1"/>
  <c r="F160" i="1"/>
  <c r="G160" i="1"/>
  <c r="H160" i="1"/>
  <c r="I160" i="1"/>
  <c r="J160" i="1"/>
  <c r="K160" i="1"/>
  <c r="F83" i="1"/>
  <c r="G83" i="1"/>
  <c r="H83" i="1"/>
  <c r="I83" i="1"/>
  <c r="J83" i="1"/>
  <c r="K83" i="1"/>
  <c r="F46" i="1"/>
  <c r="G46" i="1"/>
  <c r="H46" i="1"/>
  <c r="I46" i="1"/>
  <c r="J46" i="1"/>
  <c r="K46" i="1"/>
  <c r="A121" i="1"/>
  <c r="A160" i="1"/>
  <c r="A83" i="1"/>
  <c r="A46" i="1"/>
  <c r="F9" i="1"/>
  <c r="G9" i="1"/>
  <c r="H9" i="1"/>
  <c r="I9" i="1"/>
  <c r="J9" i="1"/>
  <c r="K9" i="1"/>
  <c r="F8" i="1"/>
  <c r="G8" i="1"/>
  <c r="H8" i="1"/>
  <c r="I8" i="1"/>
  <c r="J8" i="1"/>
  <c r="K8" i="1"/>
  <c r="F6" i="1"/>
  <c r="G6" i="1"/>
  <c r="H6" i="1"/>
  <c r="I6" i="1"/>
  <c r="J6" i="1"/>
  <c r="K6" i="1"/>
  <c r="F7" i="1"/>
  <c r="G7" i="1"/>
  <c r="H7" i="1"/>
  <c r="I7" i="1"/>
  <c r="J7" i="1"/>
  <c r="K7" i="1"/>
  <c r="F5" i="1"/>
  <c r="G5" i="1"/>
  <c r="H5" i="1"/>
  <c r="I5" i="1"/>
  <c r="J5" i="1"/>
  <c r="K5" i="1"/>
  <c r="F14" i="1"/>
  <c r="G14" i="1"/>
  <c r="H14" i="1"/>
  <c r="I14" i="1"/>
  <c r="J14" i="1"/>
  <c r="K14" i="1"/>
  <c r="F16" i="1"/>
  <c r="G16" i="1"/>
  <c r="H16" i="1"/>
  <c r="I16" i="1"/>
  <c r="J16" i="1"/>
  <c r="K16" i="1"/>
  <c r="F15" i="1"/>
  <c r="G15" i="1"/>
  <c r="H15" i="1"/>
  <c r="I15" i="1"/>
  <c r="J15" i="1"/>
  <c r="K15" i="1"/>
  <c r="A9" i="1"/>
  <c r="A8" i="1"/>
  <c r="A6" i="1"/>
  <c r="A7" i="1"/>
  <c r="A5" i="1"/>
  <c r="A14" i="1"/>
  <c r="A16" i="1"/>
  <c r="A15" i="1"/>
  <c r="F20" i="1"/>
  <c r="G20" i="1"/>
  <c r="H20" i="1"/>
  <c r="I20" i="1"/>
  <c r="J20" i="1"/>
  <c r="K20" i="1"/>
  <c r="F17" i="1"/>
  <c r="G17" i="1"/>
  <c r="H17" i="1"/>
  <c r="I17" i="1"/>
  <c r="J17" i="1"/>
  <c r="K17" i="1"/>
  <c r="F19" i="1"/>
  <c r="G19" i="1"/>
  <c r="H19" i="1"/>
  <c r="I19" i="1"/>
  <c r="J19" i="1"/>
  <c r="K19" i="1"/>
  <c r="F18" i="1"/>
  <c r="G18" i="1"/>
  <c r="H18" i="1"/>
  <c r="I18" i="1"/>
  <c r="J18" i="1"/>
  <c r="K18" i="1"/>
  <c r="F61" i="1"/>
  <c r="G61" i="1"/>
  <c r="H61" i="1"/>
  <c r="I61" i="1"/>
  <c r="J61" i="1"/>
  <c r="K61" i="1"/>
  <c r="A20" i="1"/>
  <c r="A17" i="1"/>
  <c r="A19" i="1"/>
  <c r="A18" i="1"/>
  <c r="A61" i="1"/>
  <c r="F84" i="1"/>
  <c r="G84" i="1"/>
  <c r="H84" i="1"/>
  <c r="I84" i="1"/>
  <c r="J84" i="1"/>
  <c r="K84" i="1"/>
  <c r="F75" i="1"/>
  <c r="G75" i="1"/>
  <c r="H75" i="1"/>
  <c r="I75" i="1"/>
  <c r="J75" i="1"/>
  <c r="K75" i="1"/>
  <c r="F94" i="1"/>
  <c r="G94" i="1"/>
  <c r="H94" i="1"/>
  <c r="I94" i="1"/>
  <c r="J94" i="1"/>
  <c r="K94" i="1"/>
  <c r="F44" i="1"/>
  <c r="G44" i="1"/>
  <c r="H44" i="1"/>
  <c r="I44" i="1"/>
  <c r="J44" i="1"/>
  <c r="K44" i="1"/>
  <c r="F98" i="1"/>
  <c r="G98" i="1"/>
  <c r="H98" i="1"/>
  <c r="I98" i="1"/>
  <c r="J98" i="1"/>
  <c r="K98" i="1"/>
  <c r="F97" i="1"/>
  <c r="G97" i="1"/>
  <c r="H97" i="1"/>
  <c r="I97" i="1"/>
  <c r="J97" i="1"/>
  <c r="K97" i="1"/>
  <c r="F43" i="1"/>
  <c r="G43" i="1"/>
  <c r="H43" i="1"/>
  <c r="I43" i="1"/>
  <c r="J43" i="1"/>
  <c r="K43" i="1"/>
  <c r="F159" i="1"/>
  <c r="G159" i="1"/>
  <c r="H159" i="1"/>
  <c r="I159" i="1"/>
  <c r="J159" i="1"/>
  <c r="K159" i="1"/>
  <c r="F82" i="1"/>
  <c r="G82" i="1"/>
  <c r="H82" i="1"/>
  <c r="I82" i="1"/>
  <c r="J82" i="1"/>
  <c r="K82" i="1"/>
  <c r="F36" i="1"/>
  <c r="G36" i="1"/>
  <c r="H36" i="1"/>
  <c r="I36" i="1"/>
  <c r="J36" i="1"/>
  <c r="K36" i="1"/>
  <c r="F92" i="1"/>
  <c r="G92" i="1"/>
  <c r="H92" i="1"/>
  <c r="I92" i="1"/>
  <c r="J92" i="1"/>
  <c r="K92" i="1"/>
  <c r="F158" i="1"/>
  <c r="G158" i="1"/>
  <c r="H158" i="1"/>
  <c r="I158" i="1"/>
  <c r="J158" i="1"/>
  <c r="K158" i="1"/>
  <c r="F136" i="1"/>
  <c r="G136" i="1"/>
  <c r="H136" i="1"/>
  <c r="I136" i="1"/>
  <c r="J136" i="1"/>
  <c r="K136" i="1"/>
  <c r="F91" i="1"/>
  <c r="G91" i="1"/>
  <c r="H91" i="1"/>
  <c r="I91" i="1"/>
  <c r="J91" i="1"/>
  <c r="K91" i="1"/>
  <c r="F151" i="1"/>
  <c r="G151" i="1"/>
  <c r="H151" i="1"/>
  <c r="I151" i="1"/>
  <c r="J151" i="1"/>
  <c r="K151" i="1"/>
  <c r="F42" i="1"/>
  <c r="G42" i="1"/>
  <c r="H42" i="1"/>
  <c r="I42" i="1"/>
  <c r="J42" i="1"/>
  <c r="K42" i="1"/>
  <c r="F113" i="1"/>
  <c r="G113" i="1"/>
  <c r="H113" i="1"/>
  <c r="I113" i="1"/>
  <c r="J113" i="1"/>
  <c r="K113" i="1"/>
  <c r="F40" i="1"/>
  <c r="G40" i="1"/>
  <c r="H40" i="1"/>
  <c r="I40" i="1"/>
  <c r="J40" i="1"/>
  <c r="K40" i="1"/>
  <c r="A40" i="1"/>
  <c r="A84" i="1"/>
  <c r="A75" i="1"/>
  <c r="A94" i="1"/>
  <c r="A44" i="1"/>
  <c r="A98" i="1"/>
  <c r="A97" i="1"/>
  <c r="A43" i="1"/>
  <c r="A159" i="1"/>
  <c r="A82" i="1"/>
  <c r="A36" i="1"/>
  <c r="A92" i="1"/>
  <c r="A158" i="1"/>
  <c r="A136" i="1"/>
  <c r="A91" i="1"/>
  <c r="A151" i="1"/>
  <c r="A42" i="1"/>
  <c r="A113" i="1"/>
  <c r="F49" i="1" l="1"/>
  <c r="G49" i="1"/>
  <c r="H49" i="1"/>
  <c r="I49" i="1"/>
  <c r="J49" i="1"/>
  <c r="K49" i="1"/>
  <c r="F41" i="1"/>
  <c r="G41" i="1"/>
  <c r="H41" i="1"/>
  <c r="I41" i="1"/>
  <c r="J41" i="1"/>
  <c r="K41" i="1"/>
  <c r="F135" i="1"/>
  <c r="G135" i="1"/>
  <c r="H135" i="1"/>
  <c r="I135" i="1"/>
  <c r="J135" i="1"/>
  <c r="K135" i="1"/>
  <c r="F63" i="1"/>
  <c r="G63" i="1"/>
  <c r="H63" i="1"/>
  <c r="I63" i="1"/>
  <c r="J63" i="1"/>
  <c r="K63" i="1"/>
  <c r="F66" i="1"/>
  <c r="G66" i="1"/>
  <c r="H66" i="1"/>
  <c r="I66" i="1"/>
  <c r="J66" i="1"/>
  <c r="K66" i="1"/>
  <c r="F39" i="1"/>
  <c r="G39" i="1"/>
  <c r="H39" i="1"/>
  <c r="I39" i="1"/>
  <c r="J39" i="1"/>
  <c r="K39" i="1"/>
  <c r="F47" i="1"/>
  <c r="G47" i="1"/>
  <c r="H47" i="1"/>
  <c r="I47" i="1"/>
  <c r="J47" i="1"/>
  <c r="K47" i="1"/>
  <c r="F78" i="1"/>
  <c r="G78" i="1"/>
  <c r="H78" i="1"/>
  <c r="I78" i="1"/>
  <c r="J78" i="1"/>
  <c r="K78" i="1"/>
  <c r="F58" i="1"/>
  <c r="G58" i="1"/>
  <c r="H58" i="1"/>
  <c r="I58" i="1"/>
  <c r="J58" i="1"/>
  <c r="K58" i="1"/>
  <c r="F24" i="1"/>
  <c r="G24" i="1"/>
  <c r="H24" i="1"/>
  <c r="I24" i="1"/>
  <c r="J24" i="1"/>
  <c r="K24" i="1"/>
  <c r="F134" i="1"/>
  <c r="G134" i="1"/>
  <c r="H134" i="1"/>
  <c r="I134" i="1"/>
  <c r="J134" i="1"/>
  <c r="K134" i="1"/>
  <c r="F76" i="1"/>
  <c r="G76" i="1"/>
  <c r="H76" i="1"/>
  <c r="I76" i="1"/>
  <c r="J76" i="1"/>
  <c r="K76" i="1"/>
  <c r="F38" i="1"/>
  <c r="G38" i="1"/>
  <c r="H38" i="1"/>
  <c r="I38" i="1"/>
  <c r="J38" i="1"/>
  <c r="K38" i="1"/>
  <c r="F45" i="1"/>
  <c r="G45" i="1"/>
  <c r="H45" i="1"/>
  <c r="I45" i="1"/>
  <c r="J45" i="1"/>
  <c r="K45" i="1"/>
  <c r="F164" i="1"/>
  <c r="G164" i="1"/>
  <c r="H164" i="1"/>
  <c r="I164" i="1"/>
  <c r="J164" i="1"/>
  <c r="K164" i="1"/>
  <c r="A49" i="1"/>
  <c r="A41" i="1"/>
  <c r="A135" i="1"/>
  <c r="A63" i="1"/>
  <c r="A66" i="1"/>
  <c r="A39" i="1"/>
  <c r="A47" i="1"/>
  <c r="A78" i="1"/>
  <c r="A58" i="1"/>
  <c r="A24" i="1"/>
  <c r="A134" i="1"/>
  <c r="A76" i="1"/>
  <c r="A38" i="1"/>
  <c r="A45" i="1"/>
  <c r="A164" i="1"/>
  <c r="B46" i="16" l="1"/>
  <c r="A95" i="1"/>
  <c r="A88" i="1"/>
  <c r="A114" i="1"/>
  <c r="A80" i="1"/>
  <c r="A34" i="1"/>
  <c r="A21" i="1"/>
  <c r="A157" i="1"/>
  <c r="A156" i="1"/>
  <c r="A74" i="1"/>
  <c r="A118" i="1"/>
  <c r="A171" i="1"/>
  <c r="A133" i="1"/>
  <c r="A117" i="1"/>
  <c r="A116" i="1"/>
  <c r="F95" i="1"/>
  <c r="G95" i="1"/>
  <c r="H95" i="1"/>
  <c r="I95" i="1"/>
  <c r="J95" i="1"/>
  <c r="K95" i="1"/>
  <c r="F88" i="1"/>
  <c r="G88" i="1"/>
  <c r="H88" i="1"/>
  <c r="I88" i="1"/>
  <c r="J88" i="1"/>
  <c r="K88" i="1"/>
  <c r="F114" i="1"/>
  <c r="G114" i="1"/>
  <c r="H114" i="1"/>
  <c r="I114" i="1"/>
  <c r="J114" i="1"/>
  <c r="K114" i="1"/>
  <c r="F80" i="1"/>
  <c r="G80" i="1"/>
  <c r="H80" i="1"/>
  <c r="I80" i="1"/>
  <c r="J80" i="1"/>
  <c r="K80" i="1"/>
  <c r="F34" i="1"/>
  <c r="G34" i="1"/>
  <c r="H34" i="1"/>
  <c r="I34" i="1"/>
  <c r="J34" i="1"/>
  <c r="K34" i="1"/>
  <c r="F21" i="1"/>
  <c r="G21" i="1"/>
  <c r="H21" i="1"/>
  <c r="I21" i="1"/>
  <c r="J21" i="1"/>
  <c r="K21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74" i="1"/>
  <c r="G74" i="1"/>
  <c r="H74" i="1"/>
  <c r="I74" i="1"/>
  <c r="J74" i="1"/>
  <c r="K74" i="1"/>
  <c r="F118" i="1"/>
  <c r="G118" i="1"/>
  <c r="H118" i="1"/>
  <c r="I118" i="1"/>
  <c r="J118" i="1"/>
  <c r="K118" i="1"/>
  <c r="F171" i="1"/>
  <c r="G171" i="1"/>
  <c r="H171" i="1"/>
  <c r="I171" i="1"/>
  <c r="J171" i="1"/>
  <c r="K171" i="1"/>
  <c r="F133" i="1"/>
  <c r="G133" i="1"/>
  <c r="H133" i="1"/>
  <c r="I133" i="1"/>
  <c r="J133" i="1"/>
  <c r="K13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F112" i="1" l="1"/>
  <c r="G112" i="1"/>
  <c r="H112" i="1"/>
  <c r="I112" i="1"/>
  <c r="J112" i="1"/>
  <c r="K112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37" i="1"/>
  <c r="G37" i="1"/>
  <c r="H37" i="1"/>
  <c r="I37" i="1"/>
  <c r="J37" i="1"/>
  <c r="K37" i="1"/>
  <c r="F32" i="1"/>
  <c r="G32" i="1"/>
  <c r="H32" i="1"/>
  <c r="I32" i="1"/>
  <c r="J32" i="1"/>
  <c r="K32" i="1"/>
  <c r="F150" i="1"/>
  <c r="G150" i="1"/>
  <c r="H150" i="1"/>
  <c r="I150" i="1"/>
  <c r="J150" i="1"/>
  <c r="K150" i="1"/>
  <c r="F59" i="1"/>
  <c r="G59" i="1"/>
  <c r="H59" i="1"/>
  <c r="I59" i="1"/>
  <c r="J59" i="1"/>
  <c r="K59" i="1"/>
  <c r="F35" i="1"/>
  <c r="G35" i="1"/>
  <c r="H35" i="1"/>
  <c r="I35" i="1"/>
  <c r="J35" i="1"/>
  <c r="K35" i="1"/>
  <c r="F132" i="1"/>
  <c r="G132" i="1"/>
  <c r="H132" i="1"/>
  <c r="I132" i="1"/>
  <c r="J132" i="1"/>
  <c r="K132" i="1"/>
  <c r="A112" i="1"/>
  <c r="A100" i="1"/>
  <c r="A104" i="1"/>
  <c r="A37" i="1"/>
  <c r="A32" i="1"/>
  <c r="A150" i="1"/>
  <c r="A59" i="1"/>
  <c r="A35" i="1"/>
  <c r="A132" i="1"/>
  <c r="F33" i="1" l="1"/>
  <c r="G33" i="1"/>
  <c r="H33" i="1"/>
  <c r="I33" i="1"/>
  <c r="J33" i="1"/>
  <c r="K33" i="1"/>
  <c r="F62" i="1"/>
  <c r="G62" i="1"/>
  <c r="H62" i="1"/>
  <c r="I62" i="1"/>
  <c r="J62" i="1"/>
  <c r="K62" i="1"/>
  <c r="F71" i="1"/>
  <c r="G71" i="1"/>
  <c r="H71" i="1"/>
  <c r="I71" i="1"/>
  <c r="J71" i="1"/>
  <c r="K71" i="1"/>
  <c r="F102" i="1"/>
  <c r="G102" i="1"/>
  <c r="H102" i="1"/>
  <c r="I102" i="1"/>
  <c r="J102" i="1"/>
  <c r="K102" i="1"/>
  <c r="F96" i="1"/>
  <c r="G96" i="1"/>
  <c r="H96" i="1"/>
  <c r="I96" i="1"/>
  <c r="J96" i="1"/>
  <c r="K96" i="1"/>
  <c r="F111" i="1"/>
  <c r="G111" i="1"/>
  <c r="H111" i="1"/>
  <c r="I111" i="1"/>
  <c r="J111" i="1"/>
  <c r="K111" i="1"/>
  <c r="F90" i="1"/>
  <c r="G90" i="1"/>
  <c r="H90" i="1"/>
  <c r="I90" i="1"/>
  <c r="J90" i="1"/>
  <c r="K90" i="1"/>
  <c r="F110" i="1"/>
  <c r="G110" i="1"/>
  <c r="H110" i="1"/>
  <c r="I110" i="1"/>
  <c r="J110" i="1"/>
  <c r="K110" i="1"/>
  <c r="F57" i="1"/>
  <c r="G57" i="1"/>
  <c r="H57" i="1"/>
  <c r="I57" i="1"/>
  <c r="J57" i="1"/>
  <c r="K57" i="1"/>
  <c r="A33" i="1"/>
  <c r="A62" i="1"/>
  <c r="A71" i="1"/>
  <c r="A102" i="1"/>
  <c r="A96" i="1"/>
  <c r="A111" i="1"/>
  <c r="A90" i="1"/>
  <c r="A110" i="1"/>
  <c r="A57" i="1"/>
  <c r="F175" i="1" l="1"/>
  <c r="G175" i="1"/>
  <c r="H175" i="1"/>
  <c r="I175" i="1"/>
  <c r="J175" i="1"/>
  <c r="K175" i="1"/>
  <c r="F23" i="1"/>
  <c r="G23" i="1"/>
  <c r="H23" i="1"/>
  <c r="I23" i="1"/>
  <c r="J23" i="1"/>
  <c r="K23" i="1"/>
  <c r="F70" i="1"/>
  <c r="G70" i="1"/>
  <c r="H70" i="1"/>
  <c r="I70" i="1"/>
  <c r="J70" i="1"/>
  <c r="K70" i="1"/>
  <c r="F165" i="1"/>
  <c r="G165" i="1"/>
  <c r="H165" i="1"/>
  <c r="I165" i="1"/>
  <c r="J165" i="1"/>
  <c r="K165" i="1"/>
  <c r="F131" i="1"/>
  <c r="G131" i="1"/>
  <c r="H131" i="1"/>
  <c r="I131" i="1"/>
  <c r="J131" i="1"/>
  <c r="K131" i="1"/>
  <c r="F31" i="1"/>
  <c r="G31" i="1"/>
  <c r="H31" i="1"/>
  <c r="I31" i="1"/>
  <c r="J31" i="1"/>
  <c r="K31" i="1"/>
  <c r="F86" i="1"/>
  <c r="G86" i="1"/>
  <c r="H86" i="1"/>
  <c r="I86" i="1"/>
  <c r="J86" i="1"/>
  <c r="K86" i="1"/>
  <c r="F85" i="1"/>
  <c r="G85" i="1"/>
  <c r="H85" i="1"/>
  <c r="I85" i="1"/>
  <c r="J85" i="1"/>
  <c r="K85" i="1"/>
  <c r="F109" i="1"/>
  <c r="G109" i="1"/>
  <c r="H109" i="1"/>
  <c r="I109" i="1"/>
  <c r="J109" i="1"/>
  <c r="K109" i="1"/>
  <c r="A175" i="1"/>
  <c r="A23" i="1"/>
  <c r="A70" i="1"/>
  <c r="A165" i="1"/>
  <c r="A131" i="1"/>
  <c r="A31" i="1"/>
  <c r="A86" i="1"/>
  <c r="A85" i="1"/>
  <c r="A109" i="1"/>
  <c r="F51" i="1" l="1"/>
  <c r="G51" i="1"/>
  <c r="H51" i="1"/>
  <c r="I51" i="1"/>
  <c r="J51" i="1"/>
  <c r="K51" i="1"/>
  <c r="F108" i="1"/>
  <c r="G108" i="1"/>
  <c r="H108" i="1"/>
  <c r="I108" i="1"/>
  <c r="J108" i="1"/>
  <c r="K108" i="1"/>
  <c r="F130" i="1"/>
  <c r="G130" i="1"/>
  <c r="H130" i="1"/>
  <c r="I130" i="1"/>
  <c r="J130" i="1"/>
  <c r="K130" i="1"/>
  <c r="F106" i="1"/>
  <c r="G106" i="1"/>
  <c r="H106" i="1"/>
  <c r="I106" i="1"/>
  <c r="J106" i="1"/>
  <c r="K106" i="1"/>
  <c r="F29" i="1"/>
  <c r="G29" i="1"/>
  <c r="H29" i="1"/>
  <c r="I29" i="1"/>
  <c r="J29" i="1"/>
  <c r="K29" i="1"/>
  <c r="F155" i="1"/>
  <c r="G155" i="1"/>
  <c r="H155" i="1"/>
  <c r="I155" i="1"/>
  <c r="J155" i="1"/>
  <c r="K155" i="1"/>
  <c r="F55" i="1"/>
  <c r="G55" i="1"/>
  <c r="H55" i="1"/>
  <c r="I55" i="1"/>
  <c r="J55" i="1"/>
  <c r="K55" i="1"/>
  <c r="F170" i="1"/>
  <c r="G170" i="1"/>
  <c r="H170" i="1"/>
  <c r="I170" i="1"/>
  <c r="J170" i="1"/>
  <c r="K170" i="1"/>
  <c r="F129" i="1"/>
  <c r="G129" i="1"/>
  <c r="H129" i="1"/>
  <c r="I129" i="1"/>
  <c r="J129" i="1"/>
  <c r="K129" i="1"/>
  <c r="F30" i="1"/>
  <c r="G30" i="1"/>
  <c r="H30" i="1"/>
  <c r="I30" i="1"/>
  <c r="J30" i="1"/>
  <c r="K30" i="1"/>
  <c r="F68" i="1"/>
  <c r="G68" i="1"/>
  <c r="H68" i="1"/>
  <c r="I68" i="1"/>
  <c r="J68" i="1"/>
  <c r="K68" i="1"/>
  <c r="F128" i="1"/>
  <c r="G128" i="1"/>
  <c r="H128" i="1"/>
  <c r="I128" i="1"/>
  <c r="J128" i="1"/>
  <c r="K128" i="1"/>
  <c r="A51" i="1"/>
  <c r="A108" i="1"/>
  <c r="A130" i="1"/>
  <c r="A106" i="1"/>
  <c r="A29" i="1"/>
  <c r="A155" i="1"/>
  <c r="A55" i="1"/>
  <c r="A170" i="1"/>
  <c r="A129" i="1"/>
  <c r="A30" i="1"/>
  <c r="A68" i="1"/>
  <c r="A128" i="1"/>
  <c r="F127" i="1"/>
  <c r="G127" i="1"/>
  <c r="H127" i="1"/>
  <c r="I127" i="1"/>
  <c r="J127" i="1"/>
  <c r="K127" i="1"/>
  <c r="F120" i="1"/>
  <c r="G120" i="1"/>
  <c r="H120" i="1"/>
  <c r="I120" i="1"/>
  <c r="J120" i="1"/>
  <c r="K120" i="1"/>
  <c r="F28" i="1"/>
  <c r="G28" i="1"/>
  <c r="H28" i="1"/>
  <c r="I28" i="1"/>
  <c r="J28" i="1"/>
  <c r="K28" i="1"/>
  <c r="F101" i="1"/>
  <c r="G101" i="1"/>
  <c r="H101" i="1"/>
  <c r="I101" i="1"/>
  <c r="J101" i="1"/>
  <c r="K101" i="1"/>
  <c r="F169" i="1"/>
  <c r="G169" i="1"/>
  <c r="H169" i="1"/>
  <c r="I169" i="1"/>
  <c r="J169" i="1"/>
  <c r="K169" i="1"/>
  <c r="F54" i="1"/>
  <c r="G54" i="1"/>
  <c r="H54" i="1"/>
  <c r="I54" i="1"/>
  <c r="J54" i="1"/>
  <c r="K54" i="1"/>
  <c r="F73" i="1"/>
  <c r="G73" i="1"/>
  <c r="H73" i="1"/>
  <c r="I73" i="1"/>
  <c r="J73" i="1"/>
  <c r="K73" i="1"/>
  <c r="F174" i="1"/>
  <c r="G174" i="1"/>
  <c r="H174" i="1"/>
  <c r="I174" i="1"/>
  <c r="J174" i="1"/>
  <c r="K174" i="1"/>
  <c r="F64" i="1"/>
  <c r="G64" i="1"/>
  <c r="H64" i="1"/>
  <c r="I64" i="1"/>
  <c r="J64" i="1"/>
  <c r="K64" i="1"/>
  <c r="F69" i="1"/>
  <c r="G69" i="1"/>
  <c r="H69" i="1"/>
  <c r="I69" i="1"/>
  <c r="J69" i="1"/>
  <c r="K69" i="1"/>
  <c r="F126" i="1"/>
  <c r="G126" i="1"/>
  <c r="H126" i="1"/>
  <c r="I126" i="1"/>
  <c r="J126" i="1"/>
  <c r="K126" i="1"/>
  <c r="F22" i="1"/>
  <c r="G22" i="1"/>
  <c r="H22" i="1"/>
  <c r="I22" i="1"/>
  <c r="J22" i="1"/>
  <c r="K22" i="1"/>
  <c r="F52" i="1"/>
  <c r="G52" i="1"/>
  <c r="H52" i="1"/>
  <c r="I52" i="1"/>
  <c r="J52" i="1"/>
  <c r="K52" i="1"/>
  <c r="F25" i="1"/>
  <c r="G25" i="1"/>
  <c r="H25" i="1"/>
  <c r="I25" i="1"/>
  <c r="J25" i="1"/>
  <c r="K25" i="1"/>
  <c r="A127" i="1"/>
  <c r="A120" i="1"/>
  <c r="A28" i="1"/>
  <c r="A101" i="1"/>
  <c r="A169" i="1"/>
  <c r="A54" i="1"/>
  <c r="A73" i="1"/>
  <c r="A174" i="1"/>
  <c r="A64" i="1"/>
  <c r="A69" i="1"/>
  <c r="A126" i="1"/>
  <c r="A22" i="1"/>
  <c r="A52" i="1"/>
  <c r="A25" i="1"/>
  <c r="F99" i="1" l="1"/>
  <c r="G99" i="1"/>
  <c r="H99" i="1"/>
  <c r="I99" i="1"/>
  <c r="J99" i="1"/>
  <c r="K99" i="1"/>
  <c r="F81" i="1"/>
  <c r="G81" i="1"/>
  <c r="H81" i="1"/>
  <c r="I81" i="1"/>
  <c r="J81" i="1"/>
  <c r="K81" i="1"/>
  <c r="F125" i="1"/>
  <c r="G125" i="1"/>
  <c r="H125" i="1"/>
  <c r="I125" i="1"/>
  <c r="J125" i="1"/>
  <c r="K125" i="1"/>
  <c r="A99" i="1"/>
  <c r="A81" i="1"/>
  <c r="A125" i="1"/>
  <c r="F53" i="1" l="1"/>
  <c r="G53" i="1"/>
  <c r="H53" i="1"/>
  <c r="I53" i="1"/>
  <c r="J53" i="1"/>
  <c r="K53" i="1"/>
  <c r="F48" i="1"/>
  <c r="G48" i="1"/>
  <c r="H48" i="1"/>
  <c r="I48" i="1"/>
  <c r="J48" i="1"/>
  <c r="K48" i="1"/>
  <c r="F77" i="1"/>
  <c r="G77" i="1"/>
  <c r="H77" i="1"/>
  <c r="I77" i="1"/>
  <c r="J77" i="1"/>
  <c r="K77" i="1"/>
  <c r="A53" i="1"/>
  <c r="A48" i="1"/>
  <c r="A77" i="1"/>
  <c r="K27" i="1" l="1"/>
  <c r="J27" i="1"/>
  <c r="I27" i="1"/>
  <c r="H27" i="1"/>
  <c r="G27" i="1"/>
  <c r="F27" i="1"/>
  <c r="A27" i="1"/>
  <c r="A124" i="1" l="1"/>
  <c r="F124" i="1"/>
  <c r="G124" i="1"/>
  <c r="H124" i="1"/>
  <c r="I124" i="1"/>
  <c r="J124" i="1"/>
  <c r="K124" i="1"/>
  <c r="A103" i="1" l="1"/>
  <c r="F103" i="1"/>
  <c r="G103" i="1"/>
  <c r="H103" i="1"/>
  <c r="I103" i="1"/>
  <c r="J103" i="1"/>
  <c r="K103" i="1"/>
  <c r="A87" i="1"/>
  <c r="A168" i="1"/>
  <c r="A72" i="1"/>
  <c r="F87" i="1"/>
  <c r="G87" i="1"/>
  <c r="H87" i="1"/>
  <c r="I87" i="1"/>
  <c r="J87" i="1"/>
  <c r="K87" i="1"/>
  <c r="F168" i="1"/>
  <c r="G168" i="1"/>
  <c r="H168" i="1"/>
  <c r="I168" i="1"/>
  <c r="J168" i="1"/>
  <c r="K168" i="1"/>
  <c r="F72" i="1"/>
  <c r="G72" i="1"/>
  <c r="H72" i="1"/>
  <c r="I72" i="1"/>
  <c r="J72" i="1"/>
  <c r="K72" i="1"/>
  <c r="A107" i="1" l="1"/>
  <c r="F107" i="1"/>
  <c r="G107" i="1"/>
  <c r="H107" i="1"/>
  <c r="I107" i="1"/>
  <c r="J107" i="1"/>
  <c r="K107" i="1"/>
  <c r="A93" i="1" l="1"/>
  <c r="A105" i="1"/>
  <c r="A26" i="1"/>
  <c r="F93" i="1"/>
  <c r="G93" i="1"/>
  <c r="H93" i="1"/>
  <c r="I93" i="1"/>
  <c r="J93" i="1"/>
  <c r="K93" i="1"/>
  <c r="F105" i="1"/>
  <c r="G105" i="1"/>
  <c r="H105" i="1"/>
  <c r="I105" i="1"/>
  <c r="J105" i="1"/>
  <c r="K105" i="1"/>
  <c r="F26" i="1"/>
  <c r="G26" i="1"/>
  <c r="H26" i="1"/>
  <c r="I26" i="1"/>
  <c r="J26" i="1"/>
  <c r="K26" i="1"/>
  <c r="A50" i="1" l="1"/>
  <c r="A123" i="1"/>
  <c r="F50" i="1"/>
  <c r="G50" i="1"/>
  <c r="H50" i="1"/>
  <c r="I50" i="1"/>
  <c r="J50" i="1"/>
  <c r="K50" i="1"/>
  <c r="F123" i="1"/>
  <c r="G123" i="1"/>
  <c r="H123" i="1"/>
  <c r="I123" i="1"/>
  <c r="J123" i="1"/>
  <c r="K123" i="1"/>
  <c r="A167" i="1" l="1"/>
  <c r="F167" i="1"/>
  <c r="G167" i="1"/>
  <c r="H167" i="1"/>
  <c r="I167" i="1"/>
  <c r="J167" i="1"/>
  <c r="K167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67" i="1"/>
  <c r="J67" i="1"/>
  <c r="I67" i="1"/>
  <c r="H67" i="1"/>
  <c r="G67" i="1"/>
  <c r="F67" i="1"/>
  <c r="A67" i="1"/>
</calcChain>
</file>

<file path=xl/sharedStrings.xml><?xml version="1.0" encoding="utf-8"?>
<sst xmlns="http://schemas.openxmlformats.org/spreadsheetml/2006/main" count="13814" uniqueCount="2604">
  <si>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</si>
  <si>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</si>
  <si>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</si>
  <si>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</si>
  <si>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</si>
  <si>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</si>
  <si>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</si>
  <si>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</si>
  <si>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</si>
  <si>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</si>
  <si>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</si>
  <si>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</si>
  <si>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</si>
  <si>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</si>
  <si>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</si>
  <si>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</si>
  <si>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</si>
  <si>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</si>
  <si>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</si>
  <si>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</si>
  <si>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</si>
  <si>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</si>
  <si>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</si>
  <si>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</si>
  <si>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</si>
  <si>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</si>
  <si>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</si>
  <si>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</si>
  <si>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</si>
  <si>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</si>
  <si>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</si>
  <si>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</si>
  <si>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</si>
  <si>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</si>
  <si>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</si>
  <si>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</si>
  <si>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</si>
  <si>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</si>
  <si>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</si>
  <si>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</si>
  <si>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</si>
  <si>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</si>
  <si>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</si>
  <si>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</si>
  <si>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</si>
  <si>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</si>
  <si>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</si>
  <si>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</si>
  <si>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</si>
  <si>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</si>
  <si>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</si>
  <si>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</si>
  <si>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</si>
  <si>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</si>
  <si>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</si>
  <si>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</si>
  <si>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</si>
  <si>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</si>
  <si>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</si>
  <si>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</si>
  <si>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</si>
  <si>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</si>
  <si>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</si>
  <si>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</si>
  <si>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</si>
  <si>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</si>
  <si>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</si>
  <si>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</si>
  <si>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</si>
  <si>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</si>
  <si>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</si>
  <si>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</si>
  <si>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</si>
  <si>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</si>
  <si>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</si>
  <si>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</si>
  <si>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</si>
  <si>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</si>
  <si>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</si>
  <si>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</si>
  <si>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</si>
  <si>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</si>
  <si>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</si>
  <si>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</si>
  <si>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</si>
  <si>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</si>
  <si>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</si>
  <si>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</si>
  <si>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</si>
  <si>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</si>
  <si>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</si>
  <si>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</si>
  <si>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</si>
  <si>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</si>
  <si>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</si>
  <si>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</si>
  <si>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</si>
  <si>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</si>
  <si>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</si>
  <si>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</si>
  <si>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</si>
  <si>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</si>
  <si>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</si>
  <si>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</si>
  <si>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</si>
  <si>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</si>
  <si>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</si>
  <si>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</si>
  <si>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</si>
  <si>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</si>
  <si>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</si>
  <si>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</si>
  <si>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</si>
  <si>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</si>
  <si>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</si>
  <si>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</si>
  <si>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</si>
  <si>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</si>
  <si>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</si>
  <si>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</si>
  <si>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</si>
  <si>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</si>
  <si>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</si>
  <si>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</si>
  <si>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</si>
  <si>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</si>
  <si>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</si>
  <si>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</si>
  <si>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</si>
  <si>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</si>
  <si>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</si>
  <si>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</si>
  <si>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</si>
  <si>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</si>
  <si>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</si>
  <si>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</si>
  <si>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</si>
  <si>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</si>
  <si>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</si>
  <si>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</si>
  <si>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</si>
  <si>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</si>
  <si>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</si>
  <si>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</si>
  <si>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</si>
  <si>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</si>
  <si>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</si>
  <si>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</si>
  <si>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</si>
  <si>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</si>
  <si>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</si>
  <si>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</si>
  <si>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</si>
  <si>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</si>
  <si>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</si>
  <si>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</si>
  <si>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</si>
  <si>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</si>
  <si>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</si>
  <si>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</si>
  <si>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</si>
  <si>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</si>
  <si>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</si>
  <si>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</si>
  <si>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</si>
  <si>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</si>
  <si>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</si>
  <si>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</si>
  <si>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</si>
  <si>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</si>
  <si>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</si>
  <si>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</si>
  <si>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</si>
  <si>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</si>
  <si>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</si>
  <si>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</si>
  <si>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</si>
  <si>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</si>
  <si>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</si>
  <si>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</si>
  <si>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</si>
  <si>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</si>
  <si>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</si>
  <si>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</si>
  <si>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</si>
  <si>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</si>
  <si>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</si>
  <si>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</si>
  <si>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</si>
  <si>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</si>
  <si>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</si>
  <si>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</si>
  <si>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</si>
  <si>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</si>
  <si>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</si>
  <si>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</si>
  <si>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</si>
  <si>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</si>
  <si>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</si>
  <si>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</si>
  <si>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</si>
  <si>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</si>
  <si>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</si>
  <si>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</si>
  <si>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</si>
  <si>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</si>
  <si>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</si>
  <si>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</si>
  <si>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</si>
  <si>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</si>
  <si>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</si>
  <si>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</si>
  <si>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</si>
  <si>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</si>
  <si>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</si>
  <si>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</si>
  <si>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</si>
  <si>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</si>
  <si>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</si>
  <si>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</si>
  <si>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</si>
  <si>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</si>
  <si>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</si>
  <si>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</si>
  <si>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</si>
  <si>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</si>
  <si>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</si>
  <si>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</si>
  <si>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</si>
  <si>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</si>
  <si>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</si>
  <si>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</si>
  <si>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</si>
  <si>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</si>
  <si>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</si>
  <si>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</si>
  <si>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</si>
  <si>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</si>
  <si>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</si>
  <si>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</si>
  <si>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</si>
  <si>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</si>
  <si>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</si>
  <si>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</si>
  <si>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</si>
  <si>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</si>
  <si>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</si>
  <si>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</si>
  <si>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</si>
  <si>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</si>
  <si>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</si>
  <si>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</si>
  <si>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</si>
  <si>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</si>
  <si>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</si>
  <si>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</si>
  <si>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</si>
  <si>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</si>
  <si>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</si>
  <si>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</si>
  <si>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</si>
  <si>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</si>
  <si>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</si>
  <si>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</si>
  <si>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</si>
  <si>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</si>
  <si>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</si>
  <si>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</si>
  <si>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</si>
  <si>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</si>
  <si>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</si>
  <si>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</si>
  <si>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</si>
  <si>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</si>
  <si>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</si>
  <si>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</si>
  <si>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</si>
  <si>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</si>
  <si>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</si>
  <si>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</si>
  <si>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</si>
  <si>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</si>
  <si>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</si>
  <si>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</si>
  <si>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</si>
  <si>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</si>
  <si>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</si>
  <si>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</si>
  <si>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</si>
  <si>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</si>
  <si>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</si>
  <si>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</si>
  <si>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</si>
  <si>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</si>
  <si>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</si>
  <si>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</si>
  <si>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</si>
  <si>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</si>
  <si>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</si>
  <si>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</si>
  <si>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</si>
  <si>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</si>
  <si>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</si>
  <si>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</si>
  <si>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</si>
  <si>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</si>
  <si>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</si>
  <si>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</si>
  <si>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</si>
  <si>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</si>
  <si>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</si>
  <si>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</si>
  <si>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</si>
  <si>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</si>
  <si>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</si>
  <si>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</si>
  <si>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</si>
  <si>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</si>
  <si>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</si>
  <si>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</si>
  <si>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</si>
  <si>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</si>
  <si>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</si>
  <si>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</si>
  <si>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</si>
  <si>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</si>
  <si>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</si>
  <si>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</si>
  <si>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</si>
  <si>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</si>
  <si>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</si>
  <si>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</si>
  <si>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</si>
  <si>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</si>
  <si>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</si>
  <si>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</si>
  <si>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</si>
  <si>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</si>
  <si>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</si>
  <si>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</si>
  <si>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</si>
  <si>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</si>
  <si>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</si>
  <si>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</si>
  <si>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</si>
  <si>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</si>
  <si>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</si>
  <si>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</si>
  <si>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</si>
  <si>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</si>
  <si>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</si>
  <si>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</si>
  <si>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</si>
  <si>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</si>
  <si>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</si>
  <si>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</si>
  <si>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</si>
  <si>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</si>
  <si>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</si>
  <si>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</si>
  <si>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</si>
  <si>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</si>
  <si>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</si>
  <si>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</si>
  <si>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</si>
  <si>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</si>
  <si>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</si>
  <si>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</si>
  <si>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</si>
  <si>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</si>
  <si>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</si>
  <si>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</si>
  <si>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</si>
  <si>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</si>
  <si>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</si>
  <si>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</si>
  <si>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</si>
  <si>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</si>
  <si>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</si>
  <si>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</si>
  <si>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</si>
  <si>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</si>
  <si>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</si>
  <si>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</si>
  <si>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</si>
  <si>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</si>
  <si>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</si>
  <si>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</si>
  <si>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</si>
  <si>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</si>
  <si>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</si>
  <si>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</si>
  <si>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</si>
  <si>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</si>
  <si>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</si>
  <si>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</si>
  <si>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</si>
  <si>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</si>
  <si>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</si>
  <si>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</si>
  <si>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</si>
  <si>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</si>
  <si>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</si>
  <si>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</si>
  <si>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</si>
  <si>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</si>
  <si>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</si>
  <si>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</si>
  <si>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</si>
  <si>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</si>
  <si>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</si>
  <si>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</si>
  <si>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</si>
  <si>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</si>
  <si>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</si>
  <si>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</si>
  <si>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</si>
  <si>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</si>
  <si>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</si>
  <si>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</si>
  <si>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</si>
  <si>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</si>
  <si>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</si>
  <si>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</si>
  <si>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</si>
  <si>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</si>
  <si>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</si>
  <si>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</si>
  <si>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</si>
  <si>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</si>
  <si>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</si>
  <si>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</si>
  <si>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</si>
  <si>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</si>
  <si>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</si>
  <si>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</si>
  <si>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</si>
  <si>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</si>
  <si>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</si>
  <si>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</si>
  <si>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</si>
  <si>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</si>
  <si>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</si>
  <si>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</si>
  <si>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</si>
  <si>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</si>
  <si>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</si>
  <si>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</si>
  <si>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</si>
  <si>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</si>
  <si>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</si>
  <si>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</si>
  <si>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</si>
  <si>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</si>
  <si>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</si>
  <si>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</si>
  <si>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</si>
  <si>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</si>
  <si>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</si>
  <si>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</si>
  <si>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</si>
  <si>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</si>
  <si>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</si>
  <si>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</si>
  <si>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</si>
  <si>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</si>
  <si>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</si>
  <si>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</si>
  <si>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</si>
  <si>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</si>
  <si>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</si>
  <si>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</si>
  <si>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</si>
  <si>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</si>
  <si>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</si>
  <si>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</si>
  <si>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</si>
  <si>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</si>
  <si>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</si>
  <si>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</si>
  <si>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</si>
  <si>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</si>
  <si>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</si>
  <si>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</si>
  <si>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</si>
  <si>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</si>
  <si>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</si>
  <si>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</si>
  <si>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</si>
  <si>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</si>
  <si>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</si>
  <si>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</si>
  <si>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</si>
  <si>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</si>
  <si>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</si>
  <si>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</si>
  <si>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</si>
  <si>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</si>
  <si>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</si>
  <si>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</si>
  <si>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</si>
  <si>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</si>
  <si>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</si>
  <si>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</si>
  <si>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</si>
  <si>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</si>
  <si>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</si>
  <si>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</si>
  <si>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</si>
  <si>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</si>
  <si>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</si>
  <si>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</si>
  <si>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</si>
  <si>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</si>
  <si>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</si>
  <si>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</si>
  <si>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</si>
  <si>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</si>
  <si>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</si>
  <si>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</si>
  <si>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</si>
  <si>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</si>
  <si>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</si>
  <si>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</si>
  <si>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</si>
  <si>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</si>
  <si>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</si>
  <si>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</si>
  <si>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</si>
  <si>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</si>
  <si>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</si>
  <si>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</si>
  <si>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</si>
  <si>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</si>
  <si>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</si>
  <si>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</si>
  <si>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</si>
  <si>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</si>
  <si>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</si>
  <si>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</si>
  <si>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</si>
  <si>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</si>
  <si>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</si>
  <si>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</si>
  <si>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</si>
  <si>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</si>
  <si>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</si>
  <si>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</si>
  <si>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</si>
  <si>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</si>
  <si>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</si>
  <si>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</si>
  <si>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</si>
  <si>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</si>
  <si>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</si>
  <si>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</si>
  <si>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</si>
  <si>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</si>
  <si>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</si>
  <si>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</si>
  <si>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</si>
  <si>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</si>
  <si>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</si>
  <si>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</si>
  <si>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</si>
  <si>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</si>
  <si>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</si>
  <si>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</si>
  <si>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</si>
  <si>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</si>
  <si>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</si>
  <si>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</si>
  <si>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</si>
  <si>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</si>
  <si>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</si>
  <si>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</si>
  <si>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</si>
  <si>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</si>
  <si>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</si>
  <si>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</si>
  <si>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</si>
  <si>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</si>
  <si>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</si>
  <si>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</si>
  <si>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</si>
  <si>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</si>
  <si>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</si>
  <si>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</si>
  <si>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</si>
  <si>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</si>
  <si>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</si>
  <si>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</si>
  <si>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</si>
  <si>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</si>
  <si>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</si>
  <si>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</si>
  <si>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</si>
  <si>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</si>
  <si>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</si>
  <si>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</si>
  <si>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</si>
  <si>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</si>
  <si>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</si>
  <si>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</si>
  <si>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</si>
  <si>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</si>
  <si>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</si>
  <si>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</si>
  <si>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</si>
  <si>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</si>
  <si>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</si>
  <si>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</si>
  <si>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</si>
  <si>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</si>
  <si>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</si>
  <si>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</si>
  <si>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</si>
  <si>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</si>
  <si>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</si>
  <si>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</si>
  <si>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</si>
  <si>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</si>
  <si>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</si>
  <si>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</si>
  <si>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</si>
  <si>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</si>
  <si>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</si>
  <si>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</si>
  <si>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</si>
  <si>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</si>
  <si>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</si>
  <si>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</si>
  <si>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</si>
  <si>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</si>
  <si>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</si>
  <si>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</si>
  <si>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</si>
  <si>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</si>
  <si>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</si>
  <si>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</si>
  <si>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</si>
  <si>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</si>
  <si>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</si>
  <si>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</si>
  <si>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</si>
  <si>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</si>
  <si>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</si>
  <si>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</si>
  <si>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</si>
  <si>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</si>
  <si>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</si>
  <si>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</si>
  <si>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</si>
  <si>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</si>
  <si>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</si>
  <si>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</si>
  <si>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</si>
  <si>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</si>
  <si>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</si>
  <si>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</si>
  <si>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</si>
  <si>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</si>
  <si>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</si>
  <si>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</si>
  <si>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</si>
  <si>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</si>
  <si>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</si>
  <si>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</si>
  <si>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</si>
  <si>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</si>
  <si>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</si>
  <si>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</si>
  <si>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</si>
  <si>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</si>
  <si>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</si>
  <si>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</si>
  <si>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</si>
  <si>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</si>
  <si>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</si>
  <si>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</si>
  <si>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</si>
  <si>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</si>
  <si>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</si>
  <si>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</si>
  <si>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</si>
  <si>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</si>
  <si>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</si>
  <si>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</si>
  <si>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</si>
  <si>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</si>
  <si>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</si>
  <si>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</si>
  <si>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</si>
  <si>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</si>
  <si>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</si>
  <si>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</si>
  <si>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</si>
  <si>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</si>
  <si>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</si>
  <si>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</si>
  <si>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</si>
  <si>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</si>
  <si>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</si>
  <si>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</si>
  <si>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</si>
  <si>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</si>
  <si>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</si>
  <si>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</si>
  <si>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</si>
  <si>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</si>
  <si>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</si>
  <si>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</si>
  <si>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</si>
  <si>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</si>
  <si>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</si>
  <si>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</si>
  <si>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</si>
  <si>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</si>
  <si>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</si>
  <si>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</si>
  <si>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</si>
  <si>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</si>
  <si>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</si>
  <si>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</si>
  <si>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</si>
  <si>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</si>
  <si>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</si>
  <si>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</si>
  <si>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</si>
  <si>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</si>
  <si>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</si>
  <si>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</si>
  <si>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</si>
  <si>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</si>
  <si>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</si>
  <si>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</si>
  <si>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</si>
  <si>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</si>
  <si>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</si>
  <si>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</si>
  <si>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</si>
  <si>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</si>
  <si>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</si>
  <si>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</si>
  <si>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</si>
  <si>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</si>
  <si>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</si>
  <si>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</si>
  <si>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</si>
  <si>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</si>
  <si>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</si>
  <si>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</si>
  <si>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</si>
  <si>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</si>
  <si>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</si>
  <si>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</si>
  <si>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</si>
  <si>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</si>
  <si>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</si>
  <si>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</si>
  <si>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</si>
  <si>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</si>
  <si>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</si>
  <si>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</si>
  <si>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</si>
  <si>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</si>
  <si>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</si>
  <si>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</si>
  <si>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</si>
  <si>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</si>
  <si>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</si>
  <si>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</si>
  <si>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</si>
  <si>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</si>
  <si>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</si>
  <si>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</si>
  <si>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</si>
  <si>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</si>
  <si>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</si>
  <si>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</si>
  <si>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</si>
  <si>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</si>
  <si>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</si>
  <si>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</si>
  <si>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</si>
  <si>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</si>
  <si>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</si>
  <si>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</si>
  <si>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</si>
  <si>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</si>
  <si>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</si>
  <si>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</si>
  <si>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</si>
  <si>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</si>
  <si>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</si>
  <si>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</si>
  <si>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</si>
  <si>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</si>
  <si>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</si>
  <si>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</si>
  <si>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</si>
  <si>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</si>
  <si>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</si>
  <si>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</si>
  <si>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</si>
  <si>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</si>
  <si>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</si>
  <si>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</si>
  <si>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</si>
  <si>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</si>
  <si>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</si>
  <si>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</si>
  <si>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</si>
  <si>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</si>
  <si>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</si>
  <si>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</si>
  <si>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</si>
  <si>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</si>
  <si>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</si>
  <si>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</si>
  <si>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</si>
  <si>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</si>
  <si>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</si>
  <si>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</si>
  <si>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</si>
  <si>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</si>
  <si>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</si>
  <si>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</si>
  <si>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</si>
  <si>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</si>
  <si>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</si>
  <si>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</si>
  <si>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</si>
  <si>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</si>
  <si>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</si>
  <si>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</si>
  <si>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</si>
  <si>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</si>
  <si>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</si>
  <si>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</si>
  <si>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</si>
  <si>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</si>
  <si>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</si>
  <si>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</si>
  <si>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</si>
  <si>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</si>
  <si>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</si>
  <si>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</si>
  <si>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</si>
  <si>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</si>
  <si>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</si>
  <si>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</si>
  <si>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</si>
  <si>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</si>
  <si>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</si>
  <si>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</si>
  <si>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</si>
  <si>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</si>
  <si>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</si>
  <si>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</si>
  <si>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</si>
  <si>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</si>
  <si>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</si>
  <si>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</si>
  <si>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</si>
  <si>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</si>
  <si>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</si>
  <si>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</si>
  <si>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</si>
  <si>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</si>
  <si>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</si>
  <si>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</si>
  <si>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</si>
  <si>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</si>
  <si>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</si>
  <si>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</si>
  <si>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</si>
  <si>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</si>
  <si>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</si>
  <si>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</si>
  <si>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</si>
  <si>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</si>
  <si>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</si>
  <si>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</si>
  <si>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</si>
  <si>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</si>
  <si>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</si>
  <si>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</si>
  <si>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</si>
  <si>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</si>
  <si>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</si>
  <si>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</si>
  <si>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</si>
  <si>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</si>
  <si>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</si>
  <si>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</si>
  <si>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</si>
  <si>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</si>
  <si>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</si>
  <si>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</si>
  <si>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</si>
  <si>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</si>
  <si>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</si>
  <si>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</si>
  <si>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</si>
  <si>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</si>
  <si>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</si>
  <si>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</si>
  <si>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</si>
  <si>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</si>
  <si>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</si>
  <si>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</si>
  <si>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</si>
  <si>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</si>
  <si>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</si>
  <si>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</si>
  <si>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</si>
  <si>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</si>
  <si>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</si>
  <si>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</si>
  <si>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</si>
  <si>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</si>
  <si>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</si>
  <si>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</si>
  <si>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</si>
  <si>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</si>
  <si>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</si>
  <si>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</si>
  <si>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</si>
  <si>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</si>
  <si>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</si>
  <si>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</si>
  <si>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</si>
  <si>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</si>
  <si>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</si>
  <si>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</si>
  <si>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</si>
  <si>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</si>
  <si>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</si>
  <si>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</si>
  <si>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</si>
  <si>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</si>
  <si>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</si>
  <si>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</si>
  <si>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</si>
  <si>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</si>
  <si>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</si>
  <si>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</si>
  <si>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</si>
  <si>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</si>
  <si>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</si>
  <si>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</si>
  <si>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</si>
  <si>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</si>
  <si>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</si>
  <si>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</si>
  <si>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</si>
  <si>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</si>
  <si>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</si>
  <si>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</si>
  <si>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</si>
  <si>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</si>
  <si>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</si>
  <si>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</si>
  <si>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</si>
  <si>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</si>
  <si>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</si>
  <si>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</si>
  <si>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</si>
  <si>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</si>
  <si>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</si>
  <si>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</si>
  <si>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</si>
  <si>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</si>
  <si>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</si>
  <si>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</si>
  <si>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</si>
  <si>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</si>
  <si>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</si>
  <si>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</si>
  <si>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</si>
  <si>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</si>
  <si>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</si>
  <si>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</si>
  <si>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</si>
  <si>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</si>
  <si>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</si>
  <si>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</si>
  <si>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</si>
  <si>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</si>
  <si>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</si>
  <si>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</si>
  <si>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</si>
  <si>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</si>
  <si>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</si>
  <si>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</si>
  <si>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</si>
  <si>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</si>
  <si>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</si>
  <si>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</si>
  <si>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</si>
  <si>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</si>
  <si>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</si>
  <si>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</si>
  <si>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</si>
  <si>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</si>
  <si>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</si>
  <si>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</si>
  <si>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</si>
  <si>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</si>
  <si>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</si>
  <si>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</si>
  <si>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</si>
  <si>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</si>
  <si>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</si>
  <si>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</si>
  <si>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</si>
  <si>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</si>
  <si>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</si>
  <si>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</si>
  <si>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</si>
  <si>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</si>
  <si>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</si>
  <si>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</si>
  <si>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</si>
  <si>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</si>
  <si>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</si>
  <si>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</si>
  <si>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</si>
  <si>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</si>
  <si>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</si>
  <si>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</si>
  <si>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</si>
  <si>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</si>
  <si>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</si>
  <si>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</si>
  <si>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</si>
  <si>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</si>
  <si>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</si>
  <si>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</si>
  <si>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</si>
  <si>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</si>
  <si>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</si>
  <si>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</si>
  <si>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</si>
  <si>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</si>
  <si>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</si>
  <si>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</si>
  <si>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</si>
  <si>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</si>
  <si>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</si>
  <si>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</si>
  <si>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</si>
  <si>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</si>
  <si>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</si>
  <si>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</si>
  <si>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</si>
  <si>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</si>
  <si>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</si>
  <si>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</si>
  <si>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</si>
  <si>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</si>
  <si>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</si>
  <si>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</si>
  <si>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</si>
  <si>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</si>
  <si>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</si>
  <si>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</si>
  <si>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</si>
  <si>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</si>
  <si>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</si>
  <si>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</si>
  <si>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</si>
  <si>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</si>
  <si>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</si>
  <si>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</si>
  <si>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</si>
  <si>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</si>
  <si>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</si>
  <si>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</si>
  <si>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</si>
  <si>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</si>
  <si>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</si>
  <si>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</si>
  <si>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</si>
  <si>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</si>
  <si>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</si>
  <si>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</si>
  <si>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</si>
  <si>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</si>
  <si>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</si>
  <si>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</si>
  <si>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</si>
  <si>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</si>
  <si>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</si>
  <si>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</si>
  <si>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</si>
  <si>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</si>
  <si>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</si>
  <si>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</si>
  <si>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</si>
  <si>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</si>
  <si>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</si>
  <si>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</si>
  <si>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</si>
  <si>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</si>
  <si>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</si>
  <si>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</si>
  <si>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</si>
  <si>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</si>
  <si>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</si>
  <si>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</si>
  <si>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</si>
  <si>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</si>
  <si>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</si>
  <si>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</si>
  <si>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</si>
  <si>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</si>
  <si>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</si>
  <si>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</si>
  <si>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</si>
  <si>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</si>
  <si>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</si>
  <si>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</si>
  <si>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</si>
  <si>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</si>
  <si>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</si>
  <si>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</si>
  <si>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</si>
  <si>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</si>
  <si>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</si>
  <si>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</si>
  <si>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</si>
  <si>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</si>
  <si>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</si>
  <si>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</si>
  <si>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</si>
  <si>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</si>
  <si>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</si>
  <si>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</si>
  <si>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</si>
  <si>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</si>
  <si>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</si>
  <si>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</si>
  <si>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</si>
  <si>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</si>
  <si>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</si>
  <si>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</si>
  <si>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</si>
  <si>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</si>
  <si>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</si>
  <si>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</si>
  <si>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</si>
  <si>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</si>
  <si>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</si>
  <si>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</si>
  <si>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</si>
  <si>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</si>
  <si>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</si>
  <si>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</si>
  <si>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</si>
  <si>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</si>
  <si>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</si>
  <si>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</si>
  <si>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</si>
  <si>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</si>
  <si>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</si>
  <si>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</si>
  <si>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</si>
  <si>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</si>
  <si>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</si>
  <si>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</si>
  <si>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</si>
  <si>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</si>
  <si>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</si>
  <si>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</si>
  <si>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</si>
  <si>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</si>
  <si>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</si>
  <si>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</si>
  <si>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</si>
  <si>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</si>
  <si>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</si>
  <si>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</si>
  <si>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</si>
  <si>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</si>
  <si>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</si>
  <si>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</si>
  <si>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</si>
  <si>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</si>
  <si>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</si>
  <si>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</si>
  <si>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</si>
  <si>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</si>
  <si>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</si>
  <si>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</si>
  <si>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</si>
  <si>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</si>
  <si>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</si>
  <si>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</si>
  <si>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</si>
  <si>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</si>
  <si>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</si>
  <si>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</si>
  <si>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</si>
  <si>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</si>
  <si>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</si>
  <si>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</si>
  <si>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</si>
  <si>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</si>
  <si>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</si>
  <si>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</si>
  <si>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</si>
  <si>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</si>
  <si>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</si>
  <si>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</si>
  <si>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</si>
  <si>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</si>
  <si>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</si>
  <si>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</si>
  <si>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</si>
  <si>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</si>
  <si>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</si>
  <si>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</si>
  <si>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</si>
  <si>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</si>
  <si>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</si>
  <si>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</si>
  <si>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</si>
  <si>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</si>
  <si>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</si>
  <si>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</si>
  <si>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</si>
  <si>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</si>
  <si>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</si>
  <si>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</si>
  <si>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</si>
  <si>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</si>
  <si>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</si>
  <si>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</si>
  <si>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</si>
  <si>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</si>
  <si>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</si>
  <si>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</si>
  <si>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</si>
  <si>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</si>
  <si>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</si>
  <si>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</si>
  <si>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</si>
  <si>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</si>
  <si>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</si>
  <si>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</si>
  <si>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</si>
  <si>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</si>
  <si>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</si>
  <si>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</si>
  <si>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</si>
  <si>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</si>
  <si>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</si>
  <si>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</si>
  <si>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</si>
  <si>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</si>
  <si>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</si>
  <si>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</si>
  <si>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</si>
  <si>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</si>
  <si>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</si>
  <si>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</si>
  <si>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</si>
  <si>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</si>
  <si>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</si>
  <si>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</si>
  <si>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</si>
  <si>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</si>
  <si>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</si>
  <si>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</si>
  <si>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</si>
  <si>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</si>
  <si>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</si>
  <si>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</si>
  <si>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</si>
  <si>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</si>
  <si>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</si>
  <si>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</si>
  <si>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</si>
  <si>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</si>
  <si>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</si>
  <si>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</si>
  <si>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</si>
  <si>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</si>
  <si>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</si>
  <si>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</si>
  <si>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</si>
  <si>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</si>
  <si>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</si>
  <si>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</si>
  <si>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</si>
  <si>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</si>
  <si>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</si>
  <si>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</si>
  <si>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</si>
  <si>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</si>
  <si>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</si>
  <si>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</si>
  <si>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</si>
  <si>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</si>
  <si>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</si>
  <si>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</si>
  <si>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</si>
  <si>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</si>
  <si>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</si>
  <si>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</si>
  <si>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</si>
  <si>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</si>
  <si>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</si>
  <si>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</si>
  <si>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</si>
  <si>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</si>
  <si>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</si>
  <si>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</si>
  <si>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</si>
  <si>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</si>
  <si>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</si>
  <si>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</si>
  <si>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</si>
  <si>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</si>
  <si>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</si>
  <si>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</si>
  <si>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</si>
  <si>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</si>
  <si>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</si>
  <si>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</si>
  <si>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</si>
  <si>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</si>
  <si>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</si>
  <si>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</si>
  <si>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</si>
  <si>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</si>
  <si>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</si>
  <si>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</si>
  <si>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</si>
  <si>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</si>
  <si>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</si>
  <si>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</si>
  <si>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</si>
  <si>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</si>
  <si>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</si>
  <si>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</si>
  <si>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</si>
  <si>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</si>
  <si>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</si>
  <si>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</si>
  <si>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</si>
  <si>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</si>
  <si>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</si>
  <si>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</si>
  <si>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</si>
  <si>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</si>
  <si>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</si>
  <si>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</si>
  <si>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</si>
  <si>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</si>
  <si>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</si>
  <si>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</si>
  <si>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</si>
  <si>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</si>
  <si>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</si>
  <si>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</si>
  <si>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</si>
  <si>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</si>
  <si>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</si>
  <si>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</si>
  <si>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</si>
  <si>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</si>
  <si>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</si>
  <si>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</si>
  <si>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</si>
  <si>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</si>
  <si>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</si>
  <si>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</si>
  <si>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</si>
  <si>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</si>
  <si>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</si>
  <si>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</si>
  <si>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</si>
  <si>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</si>
  <si>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</si>
  <si>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</si>
  <si>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</si>
  <si>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</si>
  <si>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</si>
  <si>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</si>
  <si>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</si>
  <si>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</si>
  <si>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</si>
  <si>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</si>
  <si>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</si>
  <si>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</si>
  <si>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</si>
  <si>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</si>
  <si>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</si>
  <si>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</si>
  <si>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</si>
  <si>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</si>
  <si>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</si>
  <si>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</si>
  <si>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</si>
  <si>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</si>
  <si>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</si>
  <si>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</si>
  <si>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</si>
  <si>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</si>
  <si>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</si>
  <si>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</si>
  <si>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</si>
  <si>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</si>
  <si>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</si>
  <si>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</si>
  <si>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</si>
  <si>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</si>
  <si>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</si>
  <si>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</si>
  <si>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</si>
  <si>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</si>
  <si>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</si>
  <si>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</si>
  <si>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</si>
  <si>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</si>
  <si>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</si>
  <si>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</si>
  <si>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</si>
  <si>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</si>
  <si>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</si>
  <si>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</si>
  <si>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</si>
  <si>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</si>
  <si>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</si>
  <si>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</si>
  <si>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</si>
  <si>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</si>
  <si>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</si>
  <si>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</si>
  <si>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</si>
  <si>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</si>
  <si>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</si>
  <si>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</si>
  <si>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</si>
  <si>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</si>
  <si>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</si>
  <si>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</si>
  <si>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</si>
  <si>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</si>
  <si>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</si>
  <si>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</si>
  <si>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</si>
  <si>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</si>
  <si>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</si>
  <si>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</si>
  <si>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</si>
  <si>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</si>
  <si>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</si>
  <si>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</si>
  <si>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</si>
  <si>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</si>
  <si>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</si>
  <si>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</si>
  <si>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</si>
  <si>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</si>
  <si>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</si>
  <si>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</si>
  <si>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</si>
  <si>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</si>
  <si>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</si>
  <si>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</si>
  <si>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</si>
  <si>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</si>
  <si>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</si>
  <si>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</si>
  <si>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</si>
  <si>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</si>
  <si>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</si>
  <si>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</si>
  <si>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</si>
  <si>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</si>
  <si>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</si>
  <si>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</si>
  <si>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</si>
  <si>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</si>
  <si>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</si>
  <si>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</si>
  <si>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</si>
  <si>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</si>
  <si>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</si>
  <si>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</si>
  <si>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</si>
  <si>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</si>
  <si>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</si>
  <si>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</si>
  <si>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</si>
  <si>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</si>
  <si>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</si>
  <si>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</si>
  <si>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</si>
  <si>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</si>
  <si>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</si>
  <si>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</si>
  <si>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</si>
  <si>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</si>
  <si>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</si>
  <si>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</si>
  <si>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</si>
  <si>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</si>
  <si>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</si>
  <si>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</si>
  <si>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</si>
  <si>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</si>
  <si>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</si>
  <si>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</si>
  <si>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</si>
  <si>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</si>
  <si>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</si>
  <si>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</si>
  <si>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</si>
  <si>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</si>
  <si>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</si>
  <si>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</si>
  <si>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</si>
  <si>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</si>
  <si>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</si>
  <si>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</si>
  <si>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</si>
  <si>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</si>
  <si>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</si>
  <si>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</si>
  <si>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</si>
  <si>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</si>
  <si>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</si>
  <si>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</si>
  <si>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</si>
  <si>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</si>
  <si>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</si>
  <si>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</si>
  <si>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</si>
  <si>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</si>
  <si>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</si>
  <si>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</si>
  <si>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</si>
  <si>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</si>
  <si>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</si>
  <si>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</si>
  <si>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</si>
  <si>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</si>
  <si>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</si>
  <si>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</si>
  <si>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</si>
  <si>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</si>
  <si>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</si>
  <si>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</si>
  <si>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</si>
  <si>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</si>
  <si>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</si>
  <si>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</si>
  <si>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</si>
  <si>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</si>
  <si>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</si>
  <si>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</si>
  <si>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</si>
  <si>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</si>
  <si>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</si>
  <si>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</si>
  <si>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</si>
  <si>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</si>
  <si>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</si>
  <si>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</si>
  <si>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</si>
  <si>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</si>
  <si>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</si>
  <si>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</si>
  <si>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</si>
  <si>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</si>
  <si>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</si>
  <si>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</si>
  <si>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</si>
  <si>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</si>
  <si>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</si>
  <si>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</si>
  <si>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</si>
  <si>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</si>
  <si>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</si>
  <si>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</si>
  <si>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</si>
  <si>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</si>
  <si>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</si>
  <si>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</si>
  <si>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</si>
  <si>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</si>
  <si>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</si>
  <si>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</si>
  <si>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</si>
  <si>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</si>
  <si>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</si>
  <si>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</si>
  <si>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</si>
  <si>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</si>
  <si>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</si>
  <si>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</si>
  <si>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</si>
  <si>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</si>
  <si>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</si>
  <si>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</si>
  <si>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</si>
  <si>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</si>
  <si>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</si>
  <si>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</si>
  <si>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</si>
  <si>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</si>
  <si>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</si>
  <si>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</si>
  <si>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</si>
  <si>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</si>
  <si>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</si>
  <si>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</si>
  <si>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</si>
  <si>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</si>
  <si>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</si>
  <si>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</si>
  <si>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</si>
  <si>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</si>
  <si>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</si>
  <si>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</si>
  <si>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</si>
  <si>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</si>
  <si>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</si>
  <si>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</si>
  <si>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</si>
  <si>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</si>
  <si>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</si>
  <si>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</si>
  <si>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</si>
  <si>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</si>
  <si>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</si>
  <si>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</si>
  <si>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</si>
  <si>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</si>
  <si>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</si>
  <si>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</si>
  <si>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</si>
  <si>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</si>
  <si>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</si>
  <si>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</si>
  <si>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</si>
  <si>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</si>
  <si>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</si>
  <si>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</si>
  <si>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</si>
  <si>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</si>
  <si>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</si>
  <si>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</si>
  <si>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</si>
  <si>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</si>
  <si>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</si>
  <si>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</si>
  <si>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</si>
  <si>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</si>
  <si>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</si>
  <si>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</si>
  <si>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</si>
  <si>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</si>
  <si>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</si>
  <si>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</si>
  <si>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</si>
  <si>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</si>
  <si>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</si>
  <si>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</si>
  <si>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</si>
  <si>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</si>
  <si>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</si>
  <si>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</si>
  <si>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</si>
  <si>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</si>
  <si>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</si>
  <si>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</si>
  <si>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</si>
  <si>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</si>
  <si>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</si>
  <si>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</si>
  <si>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</si>
  <si>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</si>
  <si>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</si>
  <si>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</si>
  <si>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</si>
  <si>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</si>
  <si>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</si>
  <si>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</si>
  <si>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</si>
  <si>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</si>
  <si>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</si>
  <si>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</si>
  <si>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</si>
  <si>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</si>
  <si>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</si>
  <si>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</si>
  <si>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</si>
  <si>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</si>
  <si>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</si>
  <si>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</si>
  <si>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</si>
  <si>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</si>
  <si>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</si>
  <si>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</si>
  <si>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</si>
  <si>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</si>
  <si>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</si>
  <si>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</si>
  <si>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</si>
  <si>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</si>
  <si>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</si>
  <si>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</si>
  <si>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</si>
  <si>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</si>
  <si>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</si>
  <si>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</si>
  <si>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</si>
  <si>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</si>
  <si>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</si>
  <si>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</si>
  <si>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</si>
  <si>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</si>
  <si>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</si>
  <si>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</si>
  <si>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</si>
  <si>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</si>
  <si>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</si>
  <si>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</si>
  <si>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</si>
  <si>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</si>
  <si>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</si>
  <si>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</si>
  <si>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</si>
  <si>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</si>
  <si>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</si>
  <si>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</si>
  <si>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</si>
  <si>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</si>
  <si>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</si>
  <si>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</si>
  <si>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</si>
  <si>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</si>
  <si>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</si>
  <si>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</si>
  <si>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</si>
  <si>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</si>
  <si>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</si>
  <si>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</si>
  <si>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</si>
  <si>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</si>
  <si>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</si>
  <si>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</si>
  <si>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</si>
  <si>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</si>
  <si>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</si>
  <si>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</si>
  <si>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</si>
  <si>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</si>
  <si>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</si>
  <si>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</si>
  <si>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</si>
  <si>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</si>
  <si>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</si>
  <si>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</si>
  <si>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</si>
  <si>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</si>
  <si>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</si>
  <si>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</si>
  <si>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</si>
  <si>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</si>
  <si>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</si>
  <si>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</si>
  <si>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</si>
  <si>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</si>
  <si>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</si>
  <si>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</si>
  <si>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</si>
  <si>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</si>
  <si>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</si>
  <si>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</si>
  <si>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</si>
  <si>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</si>
  <si>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</si>
  <si>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</si>
  <si>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</si>
  <si>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</si>
  <si>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</si>
  <si>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</si>
  <si>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</si>
  <si>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</si>
  <si>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</si>
  <si>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</si>
  <si>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</si>
  <si>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</si>
  <si>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</si>
  <si>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</si>
  <si>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</si>
  <si>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</si>
  <si>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</si>
  <si>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</si>
  <si>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</si>
  <si>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</si>
  <si>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</si>
  <si>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</si>
  <si>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</si>
  <si>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</si>
  <si>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</si>
  <si>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</si>
  <si>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</si>
  <si>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</si>
  <si>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</si>
  <si>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</si>
  <si>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</si>
  <si>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</si>
  <si>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</si>
  <si>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</si>
  <si>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</si>
  <si>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</si>
  <si>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</si>
  <si>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</si>
  <si>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</si>
  <si>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</si>
  <si>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</si>
  <si>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</si>
  <si>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</si>
  <si>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</si>
  <si>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</si>
  <si>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</si>
  <si>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</si>
  <si>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</si>
  <si>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</si>
  <si>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</si>
  <si>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</si>
  <si>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</si>
  <si>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</si>
  <si>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</si>
  <si>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</si>
  <si>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</si>
  <si>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</si>
  <si>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</si>
  <si>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</si>
  <si>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</si>
  <si>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</si>
  <si>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</si>
  <si>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</si>
  <si>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</si>
  <si>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</si>
  <si>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</si>
  <si>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</si>
  <si>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</si>
  <si>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</si>
  <si>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</si>
  <si>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</si>
  <si>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</si>
  <si>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</si>
  <si>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</si>
  <si>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</si>
  <si>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</si>
  <si>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</si>
  <si>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</si>
  <si>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</si>
  <si>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</si>
  <si>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</si>
  <si>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</si>
  <si>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</si>
  <si>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</si>
  <si>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</si>
  <si>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</si>
  <si>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</si>
  <si>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</si>
  <si>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</si>
  <si>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</si>
  <si>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</si>
  <si>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</si>
  <si>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</si>
  <si>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</si>
  <si>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</si>
  <si>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</si>
  <si>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</si>
  <si>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</si>
  <si>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</si>
  <si>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</si>
  <si>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</si>
  <si>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</si>
  <si>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</si>
  <si>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</si>
  <si>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</si>
  <si>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</si>
  <si>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</si>
  <si>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</si>
  <si>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</si>
  <si>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</si>
  <si>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</si>
  <si>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</si>
  <si>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</si>
  <si>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</si>
  <si>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</si>
  <si>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</si>
  <si>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</si>
  <si>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</si>
  <si>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</si>
  <si>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</si>
  <si>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</si>
  <si>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</si>
  <si>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</si>
  <si>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</si>
  <si>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</si>
  <si>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</si>
  <si>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</si>
  <si>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</si>
  <si>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</si>
  <si>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</si>
  <si>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</si>
  <si>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</si>
  <si>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</si>
  <si>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</si>
  <si>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</si>
  <si>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</si>
  <si>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</si>
  <si>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</si>
  <si>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</si>
  <si>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</si>
  <si>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</si>
  <si>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</si>
  <si>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</si>
  <si>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</si>
  <si>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</si>
  <si>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</si>
  <si>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</si>
  <si>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</si>
  <si>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</si>
  <si>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</si>
  <si>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</si>
  <si>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</si>
  <si>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</si>
  <si>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</si>
  <si>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</si>
  <si>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</si>
  <si>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</si>
  <si>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</si>
  <si>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</si>
  <si>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</si>
  <si>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</si>
  <si>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</si>
  <si>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</si>
  <si>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</si>
  <si>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</si>
  <si>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</si>
  <si>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</si>
  <si>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</si>
  <si>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</si>
  <si>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</si>
  <si>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</si>
  <si>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</si>
  <si>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</si>
  <si>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</si>
  <si>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</si>
  <si>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</si>
  <si>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</si>
  <si>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</si>
  <si>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</si>
  <si>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</si>
  <si>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</si>
  <si>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</si>
  <si>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</si>
  <si>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</si>
  <si>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</si>
  <si>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</si>
  <si>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</si>
  <si>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</si>
  <si>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</si>
  <si>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</si>
  <si>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</si>
  <si>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</si>
  <si>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</si>
  <si>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</si>
  <si>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</si>
  <si>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</si>
  <si>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</si>
  <si>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</si>
  <si>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</si>
  <si>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</si>
  <si>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</si>
  <si>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</si>
  <si>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</si>
  <si>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</si>
  <si>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</si>
  <si>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</si>
  <si>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</si>
  <si>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</si>
  <si>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</si>
  <si>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</si>
  <si>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</si>
  <si>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</si>
  <si>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</si>
  <si>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</si>
  <si>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</si>
  <si>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</si>
  <si>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</si>
  <si>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</si>
  <si>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</si>
  <si>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</si>
  <si>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</si>
  <si>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</si>
  <si>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</si>
  <si>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</si>
  <si>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</si>
  <si>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</si>
  <si>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</si>
  <si>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</si>
  <si>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</si>
  <si>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</si>
  <si>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</si>
  <si>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</si>
  <si>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</si>
  <si>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</si>
  <si>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</si>
  <si>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</si>
  <si>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</si>
  <si>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</si>
  <si>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</si>
  <si>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</si>
  <si>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</si>
  <si>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</si>
  <si>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</si>
  <si>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</si>
  <si>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</si>
  <si>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</si>
  <si>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</si>
  <si>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</si>
  <si>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</si>
  <si>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</si>
  <si>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</si>
  <si>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</si>
  <si>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</si>
  <si>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</si>
  <si>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</si>
  <si>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</si>
  <si>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</si>
  <si>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</si>
  <si>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</si>
  <si>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</si>
  <si>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</si>
  <si>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</si>
  <si>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</si>
  <si>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</si>
  <si>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</si>
  <si>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</si>
  <si>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</si>
  <si>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</si>
  <si>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</si>
  <si>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</si>
  <si>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</si>
  <si>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</si>
  <si>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</si>
  <si>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</si>
  <si>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</si>
  <si>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</si>
  <si>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</si>
  <si>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</si>
  <si>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</si>
  <si>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</si>
  <si>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</si>
  <si>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</si>
  <si>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</si>
  <si>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</si>
  <si>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</si>
  <si>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</si>
  <si>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</si>
  <si>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</si>
  <si>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</si>
  <si>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</si>
  <si>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</si>
  <si>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</si>
  <si>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</si>
  <si>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</si>
  <si>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</si>
  <si>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</si>
  <si>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</si>
  <si>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</si>
  <si>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</si>
  <si>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</si>
  <si>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</si>
  <si>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</si>
  <si>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</si>
  <si>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</si>
  <si>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</si>
  <si>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</si>
  <si>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</si>
  <si>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</si>
  <si>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</si>
  <si>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</si>
  <si>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</si>
  <si>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</si>
  <si>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</si>
  <si>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</si>
  <si>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</si>
  <si>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</si>
  <si>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</si>
  <si>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</si>
  <si>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</si>
  <si>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</si>
  <si>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</si>
  <si>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</si>
  <si>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</si>
  <si>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</si>
  <si>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</si>
  <si>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</si>
  <si>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</si>
  <si>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</si>
  <si>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</si>
  <si>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</si>
  <si>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</si>
  <si>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</si>
  <si>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</si>
  <si>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</si>
  <si>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</si>
  <si>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</si>
  <si>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</si>
  <si>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</si>
  <si>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</si>
  <si>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</si>
  <si>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</si>
  <si>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</si>
  <si>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</si>
  <si>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</si>
  <si>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</si>
  <si>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</si>
  <si>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</si>
  <si>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</si>
  <si>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</si>
  <si>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</si>
  <si>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</si>
  <si>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</si>
  <si>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</si>
  <si>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</si>
  <si>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</si>
  <si>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</si>
  <si>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</si>
  <si>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</si>
  <si>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</si>
  <si>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</si>
  <si>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</si>
  <si>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</si>
  <si>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</si>
  <si>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</si>
  <si>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</si>
  <si>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</si>
  <si>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</si>
  <si>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</si>
  <si>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</si>
  <si>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</si>
  <si>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</si>
  <si>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</si>
  <si>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</si>
  <si>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</si>
  <si>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</si>
  <si>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</si>
  <si>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</si>
  <si>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</si>
  <si>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</si>
  <si>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</si>
  <si>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</si>
  <si>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</si>
  <si>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</si>
  <si>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</si>
  <si>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</si>
  <si>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</si>
  <si>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</si>
  <si>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</si>
  <si>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</si>
  <si>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</si>
  <si>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</si>
  <si>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</si>
  <si>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</si>
  <si>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</si>
  <si>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</si>
  <si>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</si>
  <si>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</si>
  <si>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</si>
  <si>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</si>
  <si>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</si>
  <si>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</si>
  <si>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</si>
  <si>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</si>
  <si>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</si>
  <si>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</si>
  <si>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</si>
  <si>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</si>
  <si>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</si>
  <si>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</si>
  <si>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</si>
  <si>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</si>
  <si>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</si>
  <si>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</si>
  <si>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</si>
  <si>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</si>
  <si>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</si>
  <si>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</si>
  <si>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</si>
  <si>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</si>
  <si>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</si>
  <si>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</si>
  <si>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</si>
  <si>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</si>
  <si>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</si>
  <si>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</si>
  <si>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</si>
  <si>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</si>
  <si>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</si>
  <si>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</si>
  <si>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</si>
  <si>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</si>
  <si>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</si>
  <si>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</si>
  <si>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</si>
  <si>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</si>
  <si>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</si>
  <si>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</si>
  <si>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</si>
  <si>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</si>
  <si>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</si>
  <si>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</si>
  <si>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</si>
  <si>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</si>
  <si>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</si>
  <si>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</si>
  <si>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</si>
  <si>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</si>
  <si>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</si>
  <si>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</si>
  <si>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</si>
  <si>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</si>
  <si>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</si>
  <si>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</si>
  <si>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</si>
  <si>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</si>
  <si>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</si>
  <si>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</si>
  <si>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</si>
  <si>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</si>
  <si>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</si>
  <si>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</si>
  <si>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</si>
  <si>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</si>
  <si>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</si>
  <si>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</si>
  <si>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</si>
  <si>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</si>
  <si>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</si>
  <si>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</si>
  <si>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</si>
  <si>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</si>
  <si>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</si>
  <si>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</si>
  <si>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</si>
  <si>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</si>
  <si>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</si>
  <si>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</si>
  <si>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</si>
  <si>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</si>
  <si>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</si>
  <si>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</si>
  <si>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</si>
  <si>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</si>
  <si>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</si>
  <si>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</si>
  <si>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</si>
  <si>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</si>
  <si>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</si>
  <si>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</si>
  <si>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</si>
  <si>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</si>
  <si>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</si>
  <si>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</si>
  <si>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</si>
  <si>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</si>
  <si>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</si>
  <si>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</si>
  <si>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</si>
  <si>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</si>
  <si>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</si>
  <si>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</si>
  <si>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</si>
  <si>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</si>
  <si>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</si>
  <si>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</si>
  <si>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</si>
  <si>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</si>
  <si>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</si>
  <si>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</si>
  <si>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</si>
  <si>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</si>
  <si>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</si>
  <si>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</si>
  <si>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</si>
  <si>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</si>
  <si>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</si>
  <si>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</si>
  <si>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</si>
  <si>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</si>
  <si>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</si>
  <si>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</si>
  <si>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</si>
  <si>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</si>
  <si>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</si>
  <si>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</si>
  <si>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</si>
  <si>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</si>
  <si>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</si>
  <si>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</si>
  <si>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</si>
  <si>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</si>
  <si>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</si>
  <si>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</si>
  <si>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</si>
  <si>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</si>
  <si>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</si>
  <si>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</si>
  <si>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</si>
  <si>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</si>
  <si>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</si>
  <si>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</si>
  <si>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</si>
  <si>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</si>
  <si>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</si>
  <si>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</si>
  <si>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</si>
  <si>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</si>
  <si>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</si>
  <si>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</si>
  <si>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</si>
  <si>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</si>
  <si>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</si>
  <si>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</si>
  <si>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</si>
  <si>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</si>
  <si>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</si>
  <si>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</si>
  <si>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</si>
  <si>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</si>
  <si>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</si>
  <si>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</si>
  <si>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</si>
  <si>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</si>
  <si>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</si>
  <si>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</si>
  <si>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</si>
  <si>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</si>
  <si>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</si>
  <si>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</si>
  <si>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</si>
  <si>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</si>
  <si>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</si>
  <si>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</si>
  <si>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</si>
  <si>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</si>
  <si>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</si>
  <si>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</si>
  <si>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</si>
  <si>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</si>
  <si>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</si>
  <si>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</si>
  <si>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</si>
  <si>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</si>
  <si>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</si>
  <si>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</si>
  <si>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</si>
  <si>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</si>
  <si>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</si>
  <si>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</si>
  <si>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</si>
  <si>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</si>
  <si>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</si>
  <si>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</si>
  <si>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</si>
  <si>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</si>
  <si>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</si>
  <si>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</si>
  <si>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</si>
  <si>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</si>
  <si>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</si>
  <si>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</si>
  <si>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</si>
  <si>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</si>
  <si>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</si>
  <si>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</si>
  <si>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</si>
  <si>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</si>
  <si>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</si>
  <si>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</si>
  <si>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</si>
  <si>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</si>
  <si>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</si>
  <si>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</si>
  <si>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</si>
  <si>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</si>
  <si>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</si>
  <si>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</si>
  <si>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</si>
  <si>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</si>
  <si>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</si>
  <si>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</si>
  <si>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</si>
  <si>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</si>
  <si>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</si>
  <si>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</si>
  <si>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</si>
  <si>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</si>
  <si>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</si>
  <si>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</si>
  <si>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</si>
  <si>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</si>
  <si>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</si>
  <si>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</si>
  <si>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</si>
  <si>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</si>
  <si>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</si>
  <si>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</si>
  <si>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</si>
  <si>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</si>
  <si>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</si>
  <si>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</si>
  <si>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</si>
  <si>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</si>
  <si>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</si>
  <si>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</si>
  <si>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</si>
  <si>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</si>
  <si>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</si>
  <si>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</si>
  <si>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</si>
  <si>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</si>
  <si>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</si>
  <si>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</si>
  <si>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</si>
  <si>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</si>
  <si>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</si>
  <si>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</si>
  <si>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</si>
  <si>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</si>
  <si>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</si>
  <si>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</si>
  <si>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</si>
  <si>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</si>
  <si>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</si>
  <si>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</si>
  <si>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</si>
  <si>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</si>
  <si>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</si>
  <si>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</si>
  <si>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</si>
  <si>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</si>
  <si>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</si>
  <si>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</si>
  <si>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</si>
  <si>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</si>
  <si>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</si>
  <si>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</si>
  <si>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</si>
  <si>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</si>
  <si>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</si>
  <si>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</si>
  <si>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</si>
  <si>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</si>
  <si>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</si>
  <si>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</si>
  <si>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</si>
  <si>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</si>
  <si>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</si>
  <si>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</si>
  <si>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</si>
  <si>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</si>
  <si>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</si>
  <si>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</si>
  <si>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</si>
  <si>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</si>
  <si>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</si>
  <si>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</si>
  <si>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</si>
  <si>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</si>
  <si>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</si>
  <si>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</si>
  <si>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</si>
  <si>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</si>
  <si>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</si>
  <si>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</si>
  <si>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</si>
  <si>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</si>
  <si>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</si>
  <si>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</si>
  <si>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</si>
  <si>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</si>
  <si>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</si>
  <si>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</si>
  <si>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</si>
  <si>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</si>
  <si>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</si>
  <si>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</si>
  <si>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</si>
  <si>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</si>
  <si>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</si>
  <si>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335800523</t>
  </si>
  <si>
    <t>335800520</t>
  </si>
  <si>
    <t>335800515</t>
  </si>
  <si>
    <t>335800512</t>
  </si>
  <si>
    <t>335800510</t>
  </si>
  <si>
    <t>335800508</t>
  </si>
  <si>
    <t>335800505</t>
  </si>
  <si>
    <t>335800504</t>
  </si>
  <si>
    <t>335800484</t>
  </si>
  <si>
    <t>335800453</t>
  </si>
  <si>
    <t>335800452</t>
  </si>
  <si>
    <t>335800437</t>
  </si>
  <si>
    <t>335800436</t>
  </si>
  <si>
    <t>335800434</t>
  </si>
  <si>
    <t>335800433</t>
  </si>
  <si>
    <t>335800790</t>
  </si>
  <si>
    <t>335800732</t>
  </si>
  <si>
    <t>335800717</t>
  </si>
  <si>
    <t>335800715</t>
  </si>
  <si>
    <t>335800714</t>
  </si>
  <si>
    <t>335800705</t>
  </si>
  <si>
    <t>335800702</t>
  </si>
  <si>
    <t>335800686</t>
  </si>
  <si>
    <t>335800681</t>
  </si>
  <si>
    <t>335800667</t>
  </si>
  <si>
    <t>335800650</t>
  </si>
  <si>
    <t>335800649</t>
  </si>
  <si>
    <t>335800643</t>
  </si>
  <si>
    <t>335800639</t>
  </si>
  <si>
    <t>335800636</t>
  </si>
  <si>
    <t>335800589</t>
  </si>
  <si>
    <t>335800584</t>
  </si>
  <si>
    <t>335800574</t>
  </si>
  <si>
    <t>SIN EFECTIVO.</t>
  </si>
  <si>
    <t>Cepeda, Ricardo Alberto</t>
  </si>
  <si>
    <t>335800828</t>
  </si>
  <si>
    <t>335800825</t>
  </si>
  <si>
    <t>335800823</t>
  </si>
  <si>
    <t>335800819</t>
  </si>
  <si>
    <t>335800805</t>
  </si>
  <si>
    <t>SIN ACTIVIDAD</t>
  </si>
  <si>
    <t>REINICIO FALLIDO</t>
  </si>
  <si>
    <t>335800762</t>
  </si>
  <si>
    <t>335800753</t>
  </si>
  <si>
    <t>335800751</t>
  </si>
  <si>
    <t>335800750</t>
  </si>
  <si>
    <t>335800525</t>
  </si>
  <si>
    <t>335800808</t>
  </si>
  <si>
    <t>335800803</t>
  </si>
  <si>
    <t>335800801</t>
  </si>
  <si>
    <t>Closed</t>
  </si>
  <si>
    <t>Morales Payano, Wilfredy Leandro</t>
  </si>
  <si>
    <t>En Servicio</t>
  </si>
  <si>
    <t>CARGA EXITOSA</t>
  </si>
  <si>
    <t>REINICIO EXITOSO</t>
  </si>
  <si>
    <t>335800859</t>
  </si>
  <si>
    <t>335800854</t>
  </si>
  <si>
    <t>335800850</t>
  </si>
  <si>
    <t>335800843</t>
  </si>
  <si>
    <t>335801169</t>
  </si>
  <si>
    <t>335801166</t>
  </si>
  <si>
    <t>335801160</t>
  </si>
  <si>
    <t>335801150</t>
  </si>
  <si>
    <t>335801148</t>
  </si>
  <si>
    <t>335801146</t>
  </si>
  <si>
    <t>335801143</t>
  </si>
  <si>
    <t>335801142</t>
  </si>
  <si>
    <t>335801083</t>
  </si>
  <si>
    <t>335801081</t>
  </si>
  <si>
    <t>335801076</t>
  </si>
  <si>
    <t>335801064</t>
  </si>
  <si>
    <t>335801061</t>
  </si>
  <si>
    <t>335801060</t>
  </si>
  <si>
    <t>335801058</t>
  </si>
  <si>
    <t>335801054</t>
  </si>
  <si>
    <t>335800946</t>
  </si>
  <si>
    <t>335800924</t>
  </si>
  <si>
    <t>335800886</t>
  </si>
  <si>
    <t>GAVETA DE DEPOSITO LLENA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</si>
  <si>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</si>
  <si>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</si>
  <si>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</si>
  <si>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</si>
  <si>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</si>
  <si>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</si>
  <si>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</si>
  <si>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</si>
  <si>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335801367</t>
  </si>
  <si>
    <t>335801246</t>
  </si>
  <si>
    <t>335801240</t>
  </si>
  <si>
    <t>335801209</t>
  </si>
  <si>
    <t>335801200</t>
  </si>
  <si>
    <t>335801411</t>
  </si>
  <si>
    <t>335801403</t>
  </si>
  <si>
    <t>335801091</t>
  </si>
  <si>
    <t>335800911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</si>
</sst>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7"/>
  <sheetViews>
    <sheetView tabSelected="1" topLeftCell="I1" zoomScale="85" zoomScaleNormal="85" workbookViewId="0">
      <pane ySplit="4" topLeftCell="A5" activePane="bottomLeft" state="frozen"/>
      <selection pane="bottomLeft" activeCell="P14" sqref="P14:P16"/>
    </sheetView>
  </sheetViews>
  <sheetFormatPr baseColWidth="10" defaultColWidth="25.6640625" defaultRowHeight="14.4" x14ac:dyDescent="0.3"/>
  <cols>
    <col min="1" max="1" width="25.33203125" style="96" bestFit="1" customWidth="1"/>
    <col min="2" max="2" width="19.109375" style="93" bestFit="1" customWidth="1"/>
    <col min="3" max="3" width="16.44140625" style="47" bestFit="1" customWidth="1"/>
    <col min="4" max="4" width="27.44140625" style="96" bestFit="1" customWidth="1"/>
    <col min="5" max="5" width="11.44140625" style="92" bestFit="1" customWidth="1"/>
    <col min="6" max="6" width="11.33203125" style="48" bestFit="1" customWidth="1"/>
    <col min="7" max="7" width="59.44140625" style="48" bestFit="1" customWidth="1"/>
    <col min="8" max="11" width="6.44140625" style="48" bestFit="1" customWidth="1"/>
    <col min="12" max="12" width="48.109375" style="48" bestFit="1" customWidth="1"/>
    <col min="13" max="13" width="18.6640625" style="96" bestFit="1" customWidth="1"/>
    <col min="14" max="14" width="16.5546875" style="96" bestFit="1" customWidth="1"/>
    <col min="15" max="15" width="39.88671875" style="96" bestFit="1" customWidth="1"/>
    <col min="16" max="16" width="22.5546875" style="74" bestFit="1" customWidth="1"/>
    <col min="17" max="17" width="48.1093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7.399999999999999" x14ac:dyDescent="0.3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" thickBot="1" x14ac:dyDescent="0.35">
      <c r="A3" s="140" t="s">
        <v>2506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7.399999999999999" x14ac:dyDescent="0.3">
      <c r="A5" s="98" t="str">
        <f>VLOOKUP(E5,'LISTADO ATM'!$A$2:$C$899,3,0)</f>
        <v>DISTRITO NACIONAL</v>
      </c>
      <c r="B5" s="113" t="s">
        <v>2554</v>
      </c>
      <c r="C5" s="127">
        <v>44250.337835648148</v>
      </c>
      <c r="D5" s="98" t="s">
        <v>2488</v>
      </c>
      <c r="E5" s="103">
        <v>2</v>
      </c>
      <c r="F5" s="98" t="str">
        <f>VLOOKUP(E5,VIP!$A$2:$O11445,2,0)</f>
        <v>DRBR002</v>
      </c>
      <c r="G5" s="98" t="str">
        <f>VLOOKUP(E5,'LISTADO ATM'!$A$2:$B$898,2,0)</f>
        <v>ATM Autoservicio Padre Castellano</v>
      </c>
      <c r="H5" s="98" t="str">
        <f>VLOOKUP(E5,VIP!$A$2:$O16366,7,FALSE)</f>
        <v>Si</v>
      </c>
      <c r="I5" s="98" t="str">
        <f>VLOOKUP(E5,VIP!$A$2:$O8331,8,FALSE)</f>
        <v>Si</v>
      </c>
      <c r="J5" s="98" t="str">
        <f>VLOOKUP(E5,VIP!$A$2:$O8281,8,FALSE)</f>
        <v>Si</v>
      </c>
      <c r="K5" s="98" t="str">
        <f>VLOOKUP(E5,VIP!$A$2:$O11855,6,0)</f>
        <v>NO</v>
      </c>
      <c r="L5" s="128" t="s">
        <v>2482</v>
      </c>
      <c r="M5" s="131" t="s">
        <v>2560</v>
      </c>
      <c r="N5" s="136" t="s">
        <v>2558</v>
      </c>
      <c r="O5" s="98" t="s">
        <v>2559</v>
      </c>
      <c r="P5" s="131" t="s">
        <v>2561</v>
      </c>
      <c r="Q5" s="137">
        <v>44250.447187500002</v>
      </c>
    </row>
    <row r="6" spans="1:17" ht="17.399999999999999" x14ac:dyDescent="0.3">
      <c r="A6" s="98" t="str">
        <f>VLOOKUP(E6,'LISTADO ATM'!$A$2:$C$899,3,0)</f>
        <v>DISTRITO NACIONAL</v>
      </c>
      <c r="B6" s="113" t="s">
        <v>2552</v>
      </c>
      <c r="C6" s="127">
        <v>44250.394155092596</v>
      </c>
      <c r="D6" s="98" t="s">
        <v>2488</v>
      </c>
      <c r="E6" s="103">
        <v>573</v>
      </c>
      <c r="F6" s="98" t="str">
        <f>VLOOKUP(E6,VIP!$A$2:$O11443,2,0)</f>
        <v>DRBR038</v>
      </c>
      <c r="G6" s="98" t="str">
        <f>VLOOKUP(E6,'LISTADO ATM'!$A$2:$B$898,2,0)</f>
        <v xml:space="preserve">ATM IDSS </v>
      </c>
      <c r="H6" s="98" t="str">
        <f>VLOOKUP(E6,VIP!$A$2:$O16364,7,FALSE)</f>
        <v>Si</v>
      </c>
      <c r="I6" s="98" t="str">
        <f>VLOOKUP(E6,VIP!$A$2:$O8329,8,FALSE)</f>
        <v>Si</v>
      </c>
      <c r="J6" s="98" t="str">
        <f>VLOOKUP(E6,VIP!$A$2:$O8279,8,FALSE)</f>
        <v>Si</v>
      </c>
      <c r="K6" s="98" t="str">
        <f>VLOOKUP(E6,VIP!$A$2:$O11853,6,0)</f>
        <v>NO</v>
      </c>
      <c r="L6" s="128" t="s">
        <v>2482</v>
      </c>
      <c r="M6" s="131" t="s">
        <v>2560</v>
      </c>
      <c r="N6" s="136" t="s">
        <v>2558</v>
      </c>
      <c r="O6" s="98" t="s">
        <v>2559</v>
      </c>
      <c r="P6" s="131" t="s">
        <v>2561</v>
      </c>
      <c r="Q6" s="137">
        <v>44250.448611111111</v>
      </c>
    </row>
    <row r="7" spans="1:17" ht="17.399999999999999" x14ac:dyDescent="0.3">
      <c r="A7" s="98" t="str">
        <f>VLOOKUP(E7,'LISTADO ATM'!$A$2:$C$899,3,0)</f>
        <v>NORTE</v>
      </c>
      <c r="B7" s="113" t="s">
        <v>2553</v>
      </c>
      <c r="C7" s="127">
        <v>44250.393703703703</v>
      </c>
      <c r="D7" s="98" t="s">
        <v>2488</v>
      </c>
      <c r="E7" s="103">
        <v>990</v>
      </c>
      <c r="F7" s="98" t="str">
        <f>VLOOKUP(E7,VIP!$A$2:$O11444,2,0)</f>
        <v>DRBR742</v>
      </c>
      <c r="G7" s="98" t="str">
        <f>VLOOKUP(E7,'LISTADO ATM'!$A$2:$B$898,2,0)</f>
        <v xml:space="preserve">ATM Autoservicio Bonao II </v>
      </c>
      <c r="H7" s="98" t="str">
        <f>VLOOKUP(E7,VIP!$A$2:$O16365,7,FALSE)</f>
        <v>Si</v>
      </c>
      <c r="I7" s="98" t="str">
        <f>VLOOKUP(E7,VIP!$A$2:$O8330,8,FALSE)</f>
        <v>Si</v>
      </c>
      <c r="J7" s="98" t="str">
        <f>VLOOKUP(E7,VIP!$A$2:$O8280,8,FALSE)</f>
        <v>Si</v>
      </c>
      <c r="K7" s="98" t="str">
        <f>VLOOKUP(E7,VIP!$A$2:$O11854,6,0)</f>
        <v>NO</v>
      </c>
      <c r="L7" s="128" t="s">
        <v>2482</v>
      </c>
      <c r="M7" s="131" t="s">
        <v>2560</v>
      </c>
      <c r="N7" s="136" t="s">
        <v>2558</v>
      </c>
      <c r="O7" s="98" t="s">
        <v>2491</v>
      </c>
      <c r="P7" s="131" t="s">
        <v>2561</v>
      </c>
      <c r="Q7" s="137">
        <v>44250.451388888891</v>
      </c>
    </row>
    <row r="8" spans="1:17" ht="17.399999999999999" x14ac:dyDescent="0.3">
      <c r="A8" s="98" t="str">
        <f>VLOOKUP(E8,'LISTADO ATM'!$A$2:$C$899,3,0)</f>
        <v>DISTRITO NACIONAL</v>
      </c>
      <c r="B8" s="113" t="s">
        <v>2551</v>
      </c>
      <c r="C8" s="127">
        <v>44250.394675925927</v>
      </c>
      <c r="D8" s="98" t="s">
        <v>2488</v>
      </c>
      <c r="E8" s="103">
        <v>717</v>
      </c>
      <c r="F8" s="98" t="str">
        <f>VLOOKUP(E8,VIP!$A$2:$O11442,2,0)</f>
        <v>DRBR24K</v>
      </c>
      <c r="G8" s="98" t="str">
        <f>VLOOKUP(E8,'LISTADO ATM'!$A$2:$B$898,2,0)</f>
        <v xml:space="preserve">ATM Oficina Los Alcarrizos </v>
      </c>
      <c r="H8" s="98" t="str">
        <f>VLOOKUP(E8,VIP!$A$2:$O16363,7,FALSE)</f>
        <v>Si</v>
      </c>
      <c r="I8" s="98" t="str">
        <f>VLOOKUP(E8,VIP!$A$2:$O8328,8,FALSE)</f>
        <v>Si</v>
      </c>
      <c r="J8" s="98" t="str">
        <f>VLOOKUP(E8,VIP!$A$2:$O8278,8,FALSE)</f>
        <v>Si</v>
      </c>
      <c r="K8" s="98" t="str">
        <f>VLOOKUP(E8,VIP!$A$2:$O11852,6,0)</f>
        <v>SI</v>
      </c>
      <c r="L8" s="128" t="s">
        <v>2482</v>
      </c>
      <c r="M8" s="131" t="s">
        <v>2560</v>
      </c>
      <c r="N8" s="136" t="s">
        <v>2558</v>
      </c>
      <c r="O8" s="98" t="s">
        <v>2491</v>
      </c>
      <c r="P8" s="131" t="s">
        <v>2561</v>
      </c>
      <c r="Q8" s="137">
        <v>44250.45208333333</v>
      </c>
    </row>
    <row r="9" spans="1:17" ht="17.399999999999999" x14ac:dyDescent="0.3">
      <c r="A9" s="98" t="str">
        <f>VLOOKUP(E9,'LISTADO ATM'!$A$2:$C$899,3,0)</f>
        <v>NORTE</v>
      </c>
      <c r="B9" s="113" t="s">
        <v>2550</v>
      </c>
      <c r="C9" s="127">
        <v>44250.396238425928</v>
      </c>
      <c r="D9" s="98" t="s">
        <v>2488</v>
      </c>
      <c r="E9" s="103">
        <v>397</v>
      </c>
      <c r="F9" s="98" t="str">
        <f>VLOOKUP(E9,VIP!$A$2:$O11441,2,0)</f>
        <v>DRBR397</v>
      </c>
      <c r="G9" s="98" t="str">
        <f>VLOOKUP(E9,'LISTADO ATM'!$A$2:$B$898,2,0)</f>
        <v xml:space="preserve">ATM Autobanco San Francisco de Macoris </v>
      </c>
      <c r="H9" s="98" t="str">
        <f>VLOOKUP(E9,VIP!$A$2:$O16362,7,FALSE)</f>
        <v>Si</v>
      </c>
      <c r="I9" s="98" t="str">
        <f>VLOOKUP(E9,VIP!$A$2:$O8327,8,FALSE)</f>
        <v>Si</v>
      </c>
      <c r="J9" s="98" t="str">
        <f>VLOOKUP(E9,VIP!$A$2:$O8277,8,FALSE)</f>
        <v>Si</v>
      </c>
      <c r="K9" s="98" t="str">
        <f>VLOOKUP(E9,VIP!$A$2:$O11851,6,0)</f>
        <v>NO</v>
      </c>
      <c r="L9" s="128" t="s">
        <v>2482</v>
      </c>
      <c r="M9" s="131" t="s">
        <v>2560</v>
      </c>
      <c r="N9" s="136" t="s">
        <v>2558</v>
      </c>
      <c r="O9" s="98" t="s">
        <v>2559</v>
      </c>
      <c r="P9" s="131" t="s">
        <v>2561</v>
      </c>
      <c r="Q9" s="136">
        <v>44250.452777777777</v>
      </c>
    </row>
    <row r="10" spans="1:17" ht="17.399999999999999" x14ac:dyDescent="0.3">
      <c r="A10" s="98" t="str">
        <f>VLOOKUP(E10,'LISTADO ATM'!$A$2:$C$899,3,0)</f>
        <v>ESTE</v>
      </c>
      <c r="B10" s="113" t="s">
        <v>2600</v>
      </c>
      <c r="C10" s="127">
        <v>44250.591168981482</v>
      </c>
      <c r="D10" s="98" t="s">
        <v>2488</v>
      </c>
      <c r="E10" s="103">
        <v>609</v>
      </c>
      <c r="F10" s="98" t="str">
        <f>VLOOKUP(E10,VIP!$A$2:$O11440,2,0)</f>
        <v>DRBR120</v>
      </c>
      <c r="G10" s="98" t="str">
        <f>VLOOKUP(E10,'LISTADO ATM'!$A$2:$B$898,2,0)</f>
        <v xml:space="preserve">ATM S/M Jumbo (San Pedro) </v>
      </c>
      <c r="H10" s="98" t="str">
        <f>VLOOKUP(E10,VIP!$A$2:$O16361,7,FALSE)</f>
        <v>Si</v>
      </c>
      <c r="I10" s="98" t="str">
        <f>VLOOKUP(E10,VIP!$A$2:$O8326,8,FALSE)</f>
        <v>Si</v>
      </c>
      <c r="J10" s="98" t="str">
        <f>VLOOKUP(E10,VIP!$A$2:$O8276,8,FALSE)</f>
        <v>Si</v>
      </c>
      <c r="K10" s="98" t="str">
        <f>VLOOKUP(E10,VIP!$A$2:$O11850,6,0)</f>
        <v>NO</v>
      </c>
      <c r="L10" s="128" t="s">
        <v>2482</v>
      </c>
      <c r="M10" s="131" t="s">
        <v>2560</v>
      </c>
      <c r="N10" s="131" t="s">
        <v>2558</v>
      </c>
      <c r="O10" s="98" t="s">
        <v>2559</v>
      </c>
      <c r="P10" s="131" t="s">
        <v>2561</v>
      </c>
      <c r="Q10" s="137">
        <v>44250.620138888888</v>
      </c>
    </row>
    <row r="11" spans="1:17" ht="17.399999999999999" x14ac:dyDescent="0.3">
      <c r="A11" s="98" t="str">
        <f>VLOOKUP(E11,'LISTADO ATM'!$A$2:$C$899,3,0)</f>
        <v>DISTRITO NACIONAL</v>
      </c>
      <c r="B11" s="113" t="s">
        <v>2601</v>
      </c>
      <c r="C11" s="127">
        <v>44250.589722222219</v>
      </c>
      <c r="D11" s="98" t="s">
        <v>2488</v>
      </c>
      <c r="E11" s="103">
        <v>422</v>
      </c>
      <c r="F11" s="98" t="str">
        <f>VLOOKUP(E11,VIP!$A$2:$O11441,2,0)</f>
        <v>DRBR422</v>
      </c>
      <c r="G11" s="98" t="str">
        <f>VLOOKUP(E11,'LISTADO ATM'!$A$2:$B$898,2,0)</f>
        <v xml:space="preserve">ATM Olé Manoguayabo </v>
      </c>
      <c r="H11" s="98" t="str">
        <f>VLOOKUP(E11,VIP!$A$2:$O16362,7,FALSE)</f>
        <v>Si</v>
      </c>
      <c r="I11" s="98" t="str">
        <f>VLOOKUP(E11,VIP!$A$2:$O8327,8,FALSE)</f>
        <v>Si</v>
      </c>
      <c r="J11" s="98" t="str">
        <f>VLOOKUP(E11,VIP!$A$2:$O8277,8,FALSE)</f>
        <v>Si</v>
      </c>
      <c r="K11" s="98" t="str">
        <f>VLOOKUP(E11,VIP!$A$2:$O11851,6,0)</f>
        <v>NO</v>
      </c>
      <c r="L11" s="128" t="s">
        <v>2482</v>
      </c>
      <c r="M11" s="131" t="s">
        <v>2560</v>
      </c>
      <c r="N11" s="131" t="s">
        <v>2558</v>
      </c>
      <c r="O11" s="98" t="s">
        <v>2559</v>
      </c>
      <c r="P11" s="131" t="s">
        <v>2561</v>
      </c>
      <c r="Q11" s="137">
        <v>44250.620138888888</v>
      </c>
    </row>
    <row r="12" spans="1:17" ht="17.399999999999999" x14ac:dyDescent="0.3">
      <c r="A12" s="98" t="str">
        <f>VLOOKUP(E12,'LISTADO ATM'!$A$2:$C$899,3,0)</f>
        <v>DISTRITO NACIONAL</v>
      </c>
      <c r="B12" s="113" t="s">
        <v>2602</v>
      </c>
      <c r="C12" s="127">
        <v>44250.480925925927</v>
      </c>
      <c r="D12" s="98" t="s">
        <v>2488</v>
      </c>
      <c r="E12" s="103">
        <v>906</v>
      </c>
      <c r="F12" s="98" t="str">
        <f>VLOOKUP(E12,VIP!$A$2:$O11442,2,0)</f>
        <v>DRBR906</v>
      </c>
      <c r="G12" s="98" t="str">
        <f>VLOOKUP(E12,'LISTADO ATM'!$A$2:$B$898,2,0)</f>
        <v xml:space="preserve">ATM MESCYT  </v>
      </c>
      <c r="H12" s="98" t="str">
        <f>VLOOKUP(E12,VIP!$A$2:$O16363,7,FALSE)</f>
        <v>Si</v>
      </c>
      <c r="I12" s="98" t="str">
        <f>VLOOKUP(E12,VIP!$A$2:$O8328,8,FALSE)</f>
        <v>Si</v>
      </c>
      <c r="J12" s="98" t="str">
        <f>VLOOKUP(E12,VIP!$A$2:$O8278,8,FALSE)</f>
        <v>Si</v>
      </c>
      <c r="K12" s="98" t="str">
        <f>VLOOKUP(E12,VIP!$A$2:$O11852,6,0)</f>
        <v>NO</v>
      </c>
      <c r="L12" s="128" t="s">
        <v>2482</v>
      </c>
      <c r="M12" s="131" t="s">
        <v>2560</v>
      </c>
      <c r="N12" s="131" t="s">
        <v>2558</v>
      </c>
      <c r="O12" s="98" t="s">
        <v>2559</v>
      </c>
      <c r="P12" s="131" t="s">
        <v>2561</v>
      </c>
      <c r="Q12" s="137">
        <v>44250.620138888888</v>
      </c>
    </row>
    <row r="13" spans="1:17" ht="17.399999999999999" x14ac:dyDescent="0.3">
      <c r="A13" s="98" t="str">
        <f>VLOOKUP(E13,'LISTADO ATM'!$A$2:$C$899,3,0)</f>
        <v>NORTE</v>
      </c>
      <c r="B13" s="113" t="s">
        <v>2603</v>
      </c>
      <c r="C13" s="127">
        <v>44250.441145833334</v>
      </c>
      <c r="D13" s="98" t="s">
        <v>2488</v>
      </c>
      <c r="E13" s="103">
        <v>832</v>
      </c>
      <c r="F13" s="98" t="str">
        <f>VLOOKUP(E13,VIP!$A$2:$O11443,2,0)</f>
        <v>DRBR832</v>
      </c>
      <c r="G13" s="98" t="str">
        <f>VLOOKUP(E13,'LISTADO ATM'!$A$2:$B$898,2,0)</f>
        <v xml:space="preserve">ATM Hospital Traumatológico La Vega </v>
      </c>
      <c r="H13" s="98" t="str">
        <f>VLOOKUP(E13,VIP!$A$2:$O16364,7,FALSE)</f>
        <v>Si</v>
      </c>
      <c r="I13" s="98" t="str">
        <f>VLOOKUP(E13,VIP!$A$2:$O8329,8,FALSE)</f>
        <v>Si</v>
      </c>
      <c r="J13" s="98" t="str">
        <f>VLOOKUP(E13,VIP!$A$2:$O8279,8,FALSE)</f>
        <v>Si</v>
      </c>
      <c r="K13" s="98" t="str">
        <f>VLOOKUP(E13,VIP!$A$2:$O11853,6,0)</f>
        <v>NO</v>
      </c>
      <c r="L13" s="128" t="s">
        <v>2482</v>
      </c>
      <c r="M13" s="131" t="s">
        <v>2560</v>
      </c>
      <c r="N13" s="131" t="s">
        <v>2558</v>
      </c>
      <c r="O13" s="98" t="s">
        <v>2559</v>
      </c>
      <c r="P13" s="131" t="s">
        <v>2561</v>
      </c>
      <c r="Q13" s="137">
        <v>44250.620138888888</v>
      </c>
    </row>
    <row r="14" spans="1:17" ht="17.399999999999999" x14ac:dyDescent="0.3">
      <c r="A14" s="98" t="str">
        <f>VLOOKUP(E14,'LISTADO ATM'!$A$2:$C$899,3,0)</f>
        <v>DISTRITO NACIONAL</v>
      </c>
      <c r="B14" s="113" t="s">
        <v>2555</v>
      </c>
      <c r="C14" s="127">
        <v>44250.407800925925</v>
      </c>
      <c r="D14" s="98" t="s">
        <v>2488</v>
      </c>
      <c r="E14" s="103">
        <v>408</v>
      </c>
      <c r="F14" s="98" t="str">
        <f>VLOOKUP(E14,VIP!$A$2:$O11446,2,0)</f>
        <v>DRBR408</v>
      </c>
      <c r="G14" s="98" t="str">
        <f>VLOOKUP(E14,'LISTADO ATM'!$A$2:$B$898,2,0)</f>
        <v xml:space="preserve">ATM Autobanco Las Palmas de Herrera </v>
      </c>
      <c r="H14" s="98" t="str">
        <f>VLOOKUP(E14,VIP!$A$2:$O16367,7,FALSE)</f>
        <v>Si</v>
      </c>
      <c r="I14" s="98" t="str">
        <f>VLOOKUP(E14,VIP!$A$2:$O8332,8,FALSE)</f>
        <v>Si</v>
      </c>
      <c r="J14" s="98" t="str">
        <f>VLOOKUP(E14,VIP!$A$2:$O8282,8,FALSE)</f>
        <v>Si</v>
      </c>
      <c r="K14" s="98" t="str">
        <f>VLOOKUP(E14,VIP!$A$2:$O11856,6,0)</f>
        <v>NO</v>
      </c>
      <c r="L14" s="128" t="s">
        <v>2548</v>
      </c>
      <c r="M14" s="131" t="s">
        <v>2560</v>
      </c>
      <c r="N14" s="136" t="s">
        <v>2558</v>
      </c>
      <c r="O14" s="98" t="s">
        <v>2491</v>
      </c>
      <c r="P14" s="131" t="s">
        <v>2562</v>
      </c>
      <c r="Q14" s="137">
        <v>44250.420138888891</v>
      </c>
    </row>
    <row r="15" spans="1:17" ht="17.399999999999999" x14ac:dyDescent="0.3">
      <c r="A15" s="98" t="str">
        <f>VLOOKUP(E15,'LISTADO ATM'!$A$2:$C$899,3,0)</f>
        <v>SUR</v>
      </c>
      <c r="B15" s="113" t="s">
        <v>2557</v>
      </c>
      <c r="C15" s="127">
        <v>44250.405138888891</v>
      </c>
      <c r="D15" s="98" t="s">
        <v>2488</v>
      </c>
      <c r="E15" s="103">
        <v>131</v>
      </c>
      <c r="F15" s="98" t="str">
        <f>VLOOKUP(E15,VIP!$A$2:$O11448,2,0)</f>
        <v>DRBR131</v>
      </c>
      <c r="G15" s="98" t="str">
        <f>VLOOKUP(E15,'LISTADO ATM'!$A$2:$B$898,2,0)</f>
        <v xml:space="preserve">ATM Oficina Baní I </v>
      </c>
      <c r="H15" s="98" t="str">
        <f>VLOOKUP(E15,VIP!$A$2:$O16369,7,FALSE)</f>
        <v>Si</v>
      </c>
      <c r="I15" s="98" t="str">
        <f>VLOOKUP(E15,VIP!$A$2:$O8334,8,FALSE)</f>
        <v>Si</v>
      </c>
      <c r="J15" s="98" t="str">
        <f>VLOOKUP(E15,VIP!$A$2:$O8284,8,FALSE)</f>
        <v>Si</v>
      </c>
      <c r="K15" s="98" t="str">
        <f>VLOOKUP(E15,VIP!$A$2:$O11858,6,0)</f>
        <v>NO</v>
      </c>
      <c r="L15" s="128" t="s">
        <v>2548</v>
      </c>
      <c r="M15" s="131" t="s">
        <v>2560</v>
      </c>
      <c r="N15" s="136" t="s">
        <v>2558</v>
      </c>
      <c r="O15" s="98" t="s">
        <v>2491</v>
      </c>
      <c r="P15" s="131" t="s">
        <v>2562</v>
      </c>
      <c r="Q15" s="137">
        <v>44250.443749999999</v>
      </c>
    </row>
    <row r="16" spans="1:17" ht="17.399999999999999" x14ac:dyDescent="0.3">
      <c r="A16" s="98" t="str">
        <f>VLOOKUP(E16,'LISTADO ATM'!$A$2:$C$899,3,0)</f>
        <v>DISTRITO NACIONAL</v>
      </c>
      <c r="B16" s="113" t="s">
        <v>2556</v>
      </c>
      <c r="C16" s="127">
        <v>44250.405856481484</v>
      </c>
      <c r="D16" s="98" t="s">
        <v>2488</v>
      </c>
      <c r="E16" s="103">
        <v>791</v>
      </c>
      <c r="F16" s="98" t="str">
        <f>VLOOKUP(E16,VIP!$A$2:$O11447,2,0)</f>
        <v>DRBR791</v>
      </c>
      <c r="G16" s="98" t="str">
        <f>VLOOKUP(E16,'LISTADO ATM'!$A$2:$B$898,2,0)</f>
        <v xml:space="preserve">ATM Oficina Sans Soucí </v>
      </c>
      <c r="H16" s="98" t="str">
        <f>VLOOKUP(E16,VIP!$A$2:$O16368,7,FALSE)</f>
        <v>Si</v>
      </c>
      <c r="I16" s="98" t="str">
        <f>VLOOKUP(E16,VIP!$A$2:$O8333,8,FALSE)</f>
        <v>No</v>
      </c>
      <c r="J16" s="98" t="str">
        <f>VLOOKUP(E16,VIP!$A$2:$O8283,8,FALSE)</f>
        <v>No</v>
      </c>
      <c r="K16" s="98" t="str">
        <f>VLOOKUP(E16,VIP!$A$2:$O11857,6,0)</f>
        <v>NO</v>
      </c>
      <c r="L16" s="128" t="s">
        <v>2435</v>
      </c>
      <c r="M16" s="131" t="s">
        <v>2560</v>
      </c>
      <c r="N16" s="136" t="s">
        <v>2558</v>
      </c>
      <c r="O16" s="98" t="s">
        <v>2491</v>
      </c>
      <c r="P16" s="131" t="s">
        <v>2562</v>
      </c>
      <c r="Q16" s="137">
        <v>44250.450694444444</v>
      </c>
    </row>
    <row r="17" spans="1:17" ht="17.399999999999999" x14ac:dyDescent="0.3">
      <c r="A17" s="98" t="str">
        <f>VLOOKUP(E17,'LISTADO ATM'!$A$2:$C$899,3,0)</f>
        <v>DISTRITO NACIONAL</v>
      </c>
      <c r="B17" s="113" t="s">
        <v>2544</v>
      </c>
      <c r="C17" s="127">
        <v>44250.411759259259</v>
      </c>
      <c r="D17" s="98" t="s">
        <v>2189</v>
      </c>
      <c r="E17" s="103">
        <v>943</v>
      </c>
      <c r="F17" s="98" t="str">
        <f>VLOOKUP(E17,VIP!$A$2:$O11437,2,0)</f>
        <v>DRBR16K</v>
      </c>
      <c r="G17" s="98" t="str">
        <f>VLOOKUP(E17,'LISTADO ATM'!$A$2:$B$898,2,0)</f>
        <v xml:space="preserve">ATM Oficina Tránsito Terreste </v>
      </c>
      <c r="H17" s="98" t="str">
        <f>VLOOKUP(E17,VIP!$A$2:$O16358,7,FALSE)</f>
        <v>Si</v>
      </c>
      <c r="I17" s="98" t="str">
        <f>VLOOKUP(E17,VIP!$A$2:$O8323,8,FALSE)</f>
        <v>Si</v>
      </c>
      <c r="J17" s="98" t="str">
        <f>VLOOKUP(E17,VIP!$A$2:$O8273,8,FALSE)</f>
        <v>Si</v>
      </c>
      <c r="K17" s="98" t="str">
        <f>VLOOKUP(E17,VIP!$A$2:$O11847,6,0)</f>
        <v>NO</v>
      </c>
      <c r="L17" s="128" t="s">
        <v>2228</v>
      </c>
      <c r="M17" s="129" t="s">
        <v>2470</v>
      </c>
      <c r="N17" s="130" t="s">
        <v>2477</v>
      </c>
      <c r="O17" s="98" t="s">
        <v>2479</v>
      </c>
      <c r="P17" s="129" t="s">
        <v>2549</v>
      </c>
      <c r="Q17" s="137">
        <v>44250.56527777778</v>
      </c>
    </row>
    <row r="18" spans="1:17" ht="17.399999999999999" x14ac:dyDescent="0.3">
      <c r="A18" s="98" t="str">
        <f>VLOOKUP(E18,'LISTADO ATM'!$A$2:$C$899,3,0)</f>
        <v>ESTE</v>
      </c>
      <c r="B18" s="113" t="s">
        <v>2546</v>
      </c>
      <c r="C18" s="127">
        <v>44250.410185185188</v>
      </c>
      <c r="D18" s="98" t="s">
        <v>2189</v>
      </c>
      <c r="E18" s="103">
        <v>742</v>
      </c>
      <c r="F18" s="98" t="str">
        <f>VLOOKUP(E18,VIP!$A$2:$O11439,2,0)</f>
        <v>DRBR990</v>
      </c>
      <c r="G18" s="98" t="str">
        <f>VLOOKUP(E18,'LISTADO ATM'!$A$2:$B$898,2,0)</f>
        <v xml:space="preserve">ATM Oficina Plaza del Rey (La Romana) </v>
      </c>
      <c r="H18" s="98" t="str">
        <f>VLOOKUP(E18,VIP!$A$2:$O16360,7,FALSE)</f>
        <v>Si</v>
      </c>
      <c r="I18" s="98" t="str">
        <f>VLOOKUP(E18,VIP!$A$2:$O8325,8,FALSE)</f>
        <v>Si</v>
      </c>
      <c r="J18" s="98" t="str">
        <f>VLOOKUP(E18,VIP!$A$2:$O8275,8,FALSE)</f>
        <v>Si</v>
      </c>
      <c r="K18" s="98" t="str">
        <f>VLOOKUP(E18,VIP!$A$2:$O11849,6,0)</f>
        <v>NO</v>
      </c>
      <c r="L18" s="128" t="s">
        <v>2435</v>
      </c>
      <c r="M18" s="129" t="s">
        <v>2470</v>
      </c>
      <c r="N18" s="130" t="s">
        <v>2477</v>
      </c>
      <c r="O18" s="98" t="s">
        <v>2479</v>
      </c>
      <c r="P18" s="129" t="s">
        <v>2549</v>
      </c>
      <c r="Q18" s="136">
        <v>44250.615277777775</v>
      </c>
    </row>
    <row r="19" spans="1:17" ht="17.399999999999999" x14ac:dyDescent="0.3">
      <c r="A19" s="98" t="str">
        <f>VLOOKUP(E19,'LISTADO ATM'!$A$2:$C$899,3,0)</f>
        <v>NORTE</v>
      </c>
      <c r="B19" s="113" t="s">
        <v>2545</v>
      </c>
      <c r="C19" s="127">
        <v>44250.410844907405</v>
      </c>
      <c r="D19" s="98" t="s">
        <v>2190</v>
      </c>
      <c r="E19" s="103">
        <v>832</v>
      </c>
      <c r="F19" s="98" t="str">
        <f>VLOOKUP(E19,VIP!$A$2:$O11438,2,0)</f>
        <v>DRBR832</v>
      </c>
      <c r="G19" s="98" t="str">
        <f>VLOOKUP(E19,'LISTADO ATM'!$A$2:$B$898,2,0)</f>
        <v xml:space="preserve">ATM Hospital Traumatológico La Vega </v>
      </c>
      <c r="H19" s="98" t="str">
        <f>VLOOKUP(E19,VIP!$A$2:$O16359,7,FALSE)</f>
        <v>Si</v>
      </c>
      <c r="I19" s="98" t="str">
        <f>VLOOKUP(E19,VIP!$A$2:$O8324,8,FALSE)</f>
        <v>Si</v>
      </c>
      <c r="J19" s="98" t="str">
        <f>VLOOKUP(E19,VIP!$A$2:$O8274,8,FALSE)</f>
        <v>Si</v>
      </c>
      <c r="K19" s="98" t="str">
        <f>VLOOKUP(E19,VIP!$A$2:$O11848,6,0)</f>
        <v>NO</v>
      </c>
      <c r="L19" s="128" t="s">
        <v>2548</v>
      </c>
      <c r="M19" s="129" t="s">
        <v>2470</v>
      </c>
      <c r="N19" s="130" t="s">
        <v>2477</v>
      </c>
      <c r="O19" s="98" t="s">
        <v>2498</v>
      </c>
      <c r="P19" s="129" t="s">
        <v>2549</v>
      </c>
      <c r="Q19" s="137">
        <v>44250.617361111108</v>
      </c>
    </row>
    <row r="20" spans="1:17" ht="17.399999999999999" x14ac:dyDescent="0.3">
      <c r="A20" s="98" t="str">
        <f>VLOOKUP(E20,'LISTADO ATM'!$A$2:$C$899,3,0)</f>
        <v>DISTRITO NACIONAL</v>
      </c>
      <c r="B20" s="113" t="s">
        <v>2543</v>
      </c>
      <c r="C20" s="127">
        <v>44250.412280092591</v>
      </c>
      <c r="D20" s="98" t="s">
        <v>2189</v>
      </c>
      <c r="E20" s="103">
        <v>590</v>
      </c>
      <c r="F20" s="98" t="str">
        <f>VLOOKUP(E20,VIP!$A$2:$O11436,2,0)</f>
        <v>DRBR177</v>
      </c>
      <c r="G20" s="98" t="str">
        <f>VLOOKUP(E20,'LISTADO ATM'!$A$2:$B$898,2,0)</f>
        <v xml:space="preserve">ATM Olé Aut. Las Américas </v>
      </c>
      <c r="H20" s="98" t="str">
        <f>VLOOKUP(E20,VIP!$A$2:$O16357,7,FALSE)</f>
        <v>Si</v>
      </c>
      <c r="I20" s="98" t="str">
        <f>VLOOKUP(E20,VIP!$A$2:$O8322,8,FALSE)</f>
        <v>Si</v>
      </c>
      <c r="J20" s="98" t="str">
        <f>VLOOKUP(E20,VIP!$A$2:$O8272,8,FALSE)</f>
        <v>Si</v>
      </c>
      <c r="K20" s="98" t="str">
        <f>VLOOKUP(E20,VIP!$A$2:$O11846,6,0)</f>
        <v>SI</v>
      </c>
      <c r="L20" s="128" t="s">
        <v>2548</v>
      </c>
      <c r="M20" s="129" t="s">
        <v>2470</v>
      </c>
      <c r="N20" s="130" t="s">
        <v>2477</v>
      </c>
      <c r="O20" s="98" t="s">
        <v>2479</v>
      </c>
      <c r="P20" s="129" t="s">
        <v>2549</v>
      </c>
      <c r="Q20" s="137">
        <v>44250.617361111108</v>
      </c>
    </row>
    <row r="21" spans="1:17" ht="17.399999999999999" x14ac:dyDescent="0.3">
      <c r="A21" s="98" t="str">
        <f>VLOOKUP(E21,'LISTADO ATM'!$A$2:$C$899,3,0)</f>
        <v>DISTRITO NACIONAL</v>
      </c>
      <c r="B21" s="113">
        <v>335800425</v>
      </c>
      <c r="C21" s="127">
        <v>44250.069606481484</v>
      </c>
      <c r="D21" s="98" t="s">
        <v>2189</v>
      </c>
      <c r="E21" s="103">
        <v>365</v>
      </c>
      <c r="F21" s="98" t="e">
        <f>VLOOKUP(E21,VIP!$A$2:$O11439,2,0)</f>
        <v>#N/A</v>
      </c>
      <c r="G21" s="98" t="str">
        <f>VLOOKUP(E21,'LISTADO ATM'!$A$2:$B$898,2,0)</f>
        <v>ATM CEMDOE</v>
      </c>
      <c r="H21" s="98" t="e">
        <f>VLOOKUP(E21,VIP!$A$2:$O16360,7,FALSE)</f>
        <v>#N/A</v>
      </c>
      <c r="I21" s="98" t="e">
        <f>VLOOKUP(E21,VIP!$A$2:$O8325,8,FALSE)</f>
        <v>#N/A</v>
      </c>
      <c r="J21" s="98" t="e">
        <f>VLOOKUP(E21,VIP!$A$2:$O8275,8,FALSE)</f>
        <v>#N/A</v>
      </c>
      <c r="K21" s="98" t="e">
        <f>VLOOKUP(E21,VIP!$A$2:$O11849,6,0)</f>
        <v>#N/A</v>
      </c>
      <c r="L21" s="128" t="s">
        <v>2228</v>
      </c>
      <c r="M21" s="131" t="s">
        <v>2560</v>
      </c>
      <c r="N21" s="130" t="s">
        <v>2477</v>
      </c>
      <c r="O21" s="98" t="s">
        <v>2479</v>
      </c>
      <c r="P21" s="131"/>
      <c r="Q21" s="137">
        <v>44250</v>
      </c>
    </row>
    <row r="22" spans="1:17" ht="17.399999999999999" x14ac:dyDescent="0.3">
      <c r="A22" s="98" t="str">
        <f>VLOOKUP(E22,'[1]LISTADO ATM'!$A$2:$C$898,3,0)</f>
        <v>DISTRITO NACIONAL</v>
      </c>
      <c r="B22" s="113">
        <v>335799570</v>
      </c>
      <c r="C22" s="127">
        <v>44249.489212962966</v>
      </c>
      <c r="D22" s="98" t="s">
        <v>2189</v>
      </c>
      <c r="E22" s="103">
        <v>909</v>
      </c>
      <c r="F22" s="98" t="str">
        <f>VLOOKUP(E22,[1]VIP!$A$2:$O11460,2,0)</f>
        <v>DRBR01A</v>
      </c>
      <c r="G22" s="98" t="str">
        <f>VLOOKUP(E22,'[1]LISTADO ATM'!$A$2:$B$897,2,0)</f>
        <v xml:space="preserve">ATM UNP UASD </v>
      </c>
      <c r="H22" s="98" t="str">
        <f>VLOOKUP(E22,[1]VIP!$A$2:$O16381,7,FALSE)</f>
        <v>Si</v>
      </c>
      <c r="I22" s="98" t="str">
        <f>VLOOKUP(E22,[1]VIP!$A$2:$O8346,8,FALSE)</f>
        <v>Si</v>
      </c>
      <c r="J22" s="98" t="str">
        <f>VLOOKUP(E22,[1]VIP!$A$2:$O8296,8,FALSE)</f>
        <v>Si</v>
      </c>
      <c r="K22" s="98" t="str">
        <f>VLOOKUP(E22,[1]VIP!$A$2:$O11870,6,0)</f>
        <v>SI</v>
      </c>
      <c r="L22" s="128" t="s">
        <v>2228</v>
      </c>
      <c r="M22" s="129" t="s">
        <v>2470</v>
      </c>
      <c r="N22" s="130" t="s">
        <v>2477</v>
      </c>
      <c r="O22" s="98" t="s">
        <v>2479</v>
      </c>
      <c r="P22" s="131"/>
      <c r="Q22" s="137">
        <v>44250</v>
      </c>
    </row>
    <row r="23" spans="1:17" ht="17.399999999999999" x14ac:dyDescent="0.3">
      <c r="A23" s="98" t="str">
        <f>VLOOKUP(E23,'[1]LISTADO ATM'!$A$2:$C$898,3,0)</f>
        <v>DISTRITO NACIONAL</v>
      </c>
      <c r="B23" s="113">
        <v>335800013</v>
      </c>
      <c r="C23" s="127">
        <v>44249.637731481482</v>
      </c>
      <c r="D23" s="98" t="s">
        <v>2189</v>
      </c>
      <c r="E23" s="103">
        <v>225</v>
      </c>
      <c r="F23" s="98" t="str">
        <f>VLOOKUP(E23,[1]VIP!$A$2:$O11442,2,0)</f>
        <v>DRBR225</v>
      </c>
      <c r="G23" s="98" t="str">
        <f>VLOOKUP(E23,'[1]LISTADO ATM'!$A$2:$B$897,2,0)</f>
        <v xml:space="preserve">ATM S/M Nacional Arroyo Hondo </v>
      </c>
      <c r="H23" s="98" t="str">
        <f>VLOOKUP(E23,[1]VIP!$A$2:$O16363,7,FALSE)</f>
        <v>Si</v>
      </c>
      <c r="I23" s="98" t="str">
        <f>VLOOKUP(E23,[1]VIP!$A$2:$O8328,8,FALSE)</f>
        <v>Si</v>
      </c>
      <c r="J23" s="98" t="str">
        <f>VLOOKUP(E23,[1]VIP!$A$2:$O8278,8,FALSE)</f>
        <v>Si</v>
      </c>
      <c r="K23" s="98" t="str">
        <f>VLOOKUP(E23,[1]VIP!$A$2:$O11852,6,0)</f>
        <v>NO</v>
      </c>
      <c r="L23" s="128" t="s">
        <v>2228</v>
      </c>
      <c r="M23" s="129" t="s">
        <v>2470</v>
      </c>
      <c r="N23" s="130" t="s">
        <v>2477</v>
      </c>
      <c r="O23" s="98" t="s">
        <v>2479</v>
      </c>
      <c r="P23" s="131"/>
      <c r="Q23" s="137">
        <v>44250</v>
      </c>
    </row>
    <row r="24" spans="1:17" ht="17.399999999999999" x14ac:dyDescent="0.3">
      <c r="A24" s="98" t="str">
        <f>VLOOKUP(E24,'LISTADO ATM'!$A$2:$C$899,3,0)</f>
        <v>DISTRITO NACIONAL</v>
      </c>
      <c r="B24" s="113" t="s">
        <v>2517</v>
      </c>
      <c r="C24" s="127">
        <v>44250.318182870367</v>
      </c>
      <c r="D24" s="98" t="s">
        <v>2189</v>
      </c>
      <c r="E24" s="103">
        <v>169</v>
      </c>
      <c r="F24" s="98" t="str">
        <f>VLOOKUP(E24,VIP!$A$2:$O11443,2,0)</f>
        <v>DRBR169</v>
      </c>
      <c r="G24" s="98" t="str">
        <f>VLOOKUP(E24,'LISTADO ATM'!$A$2:$B$898,2,0)</f>
        <v xml:space="preserve">ATM Oficina Caonabo </v>
      </c>
      <c r="H24" s="98" t="str">
        <f>VLOOKUP(E24,VIP!$A$2:$O16364,7,FALSE)</f>
        <v>Si</v>
      </c>
      <c r="I24" s="98" t="str">
        <f>VLOOKUP(E24,VIP!$A$2:$O8329,8,FALSE)</f>
        <v>Si</v>
      </c>
      <c r="J24" s="98" t="str">
        <f>VLOOKUP(E24,VIP!$A$2:$O8279,8,FALSE)</f>
        <v>Si</v>
      </c>
      <c r="K24" s="98" t="str">
        <f>VLOOKUP(E24,VIP!$A$2:$O11853,6,0)</f>
        <v>NO</v>
      </c>
      <c r="L24" s="128" t="s">
        <v>2228</v>
      </c>
      <c r="M24" s="129" t="s">
        <v>2470</v>
      </c>
      <c r="N24" s="130" t="s">
        <v>2477</v>
      </c>
      <c r="O24" s="98" t="s">
        <v>2479</v>
      </c>
      <c r="P24" s="131"/>
      <c r="Q24" s="137">
        <v>44250</v>
      </c>
    </row>
    <row r="25" spans="1:17" ht="17.399999999999999" x14ac:dyDescent="0.3">
      <c r="A25" s="98" t="str">
        <f>VLOOKUP(E25,'[1]LISTADO ATM'!$A$2:$C$898,3,0)</f>
        <v>DISTRITO NACIONAL</v>
      </c>
      <c r="B25" s="113">
        <v>335799560</v>
      </c>
      <c r="C25" s="127">
        <v>44249.487754629627</v>
      </c>
      <c r="D25" s="98" t="s">
        <v>2189</v>
      </c>
      <c r="E25" s="103">
        <v>146</v>
      </c>
      <c r="F25" s="98" t="str">
        <f>VLOOKUP(E25,[1]VIP!$A$2:$O11463,2,0)</f>
        <v>DRBR146</v>
      </c>
      <c r="G25" s="98" t="str">
        <f>VLOOKUP(E25,'[1]LISTADO ATM'!$A$2:$B$897,2,0)</f>
        <v xml:space="preserve">ATM Tribunal Superior Constitucional </v>
      </c>
      <c r="H25" s="98" t="str">
        <f>VLOOKUP(E25,[1]VIP!$A$2:$O16384,7,FALSE)</f>
        <v>Si</v>
      </c>
      <c r="I25" s="98" t="str">
        <f>VLOOKUP(E25,[1]VIP!$A$2:$O8349,8,FALSE)</f>
        <v>Si</v>
      </c>
      <c r="J25" s="98" t="str">
        <f>VLOOKUP(E25,[1]VIP!$A$2:$O8299,8,FALSE)</f>
        <v>Si</v>
      </c>
      <c r="K25" s="98" t="str">
        <f>VLOOKUP(E25,[1]VIP!$A$2:$O11873,6,0)</f>
        <v>NO</v>
      </c>
      <c r="L25" s="128" t="s">
        <v>2228</v>
      </c>
      <c r="M25" s="131" t="s">
        <v>2560</v>
      </c>
      <c r="N25" s="130" t="s">
        <v>2477</v>
      </c>
      <c r="O25" s="98" t="s">
        <v>2479</v>
      </c>
      <c r="P25" s="131"/>
      <c r="Q25" s="136">
        <v>44250.368020833332</v>
      </c>
    </row>
    <row r="26" spans="1:17" ht="17.399999999999999" x14ac:dyDescent="0.3">
      <c r="A26" s="98" t="str">
        <f>VLOOKUP(E26,'LISTADO ATM'!$A$2:$C$899,3,0)</f>
        <v>NORTE</v>
      </c>
      <c r="B26" s="113">
        <v>335798755</v>
      </c>
      <c r="C26" s="127">
        <v>44248.088854166665</v>
      </c>
      <c r="D26" s="98" t="s">
        <v>2488</v>
      </c>
      <c r="E26" s="103">
        <v>712</v>
      </c>
      <c r="F26" s="98" t="str">
        <f>VLOOKUP(E26,VIP!$A$2:$O11452,2,0)</f>
        <v>DRBR128</v>
      </c>
      <c r="G26" s="98" t="str">
        <f>VLOOKUP(E26,'LISTADO ATM'!$A$2:$B$898,2,0)</f>
        <v xml:space="preserve">ATM Oficina Imbert </v>
      </c>
      <c r="H26" s="98" t="str">
        <f>VLOOKUP(E26,VIP!$A$2:$O16373,7,FALSE)</f>
        <v>Si</v>
      </c>
      <c r="I26" s="98" t="str">
        <f>VLOOKUP(E26,VIP!$A$2:$O8338,8,FALSE)</f>
        <v>Si</v>
      </c>
      <c r="J26" s="98" t="str">
        <f>VLOOKUP(E26,VIP!$A$2:$O8288,8,FALSE)</f>
        <v>Si</v>
      </c>
      <c r="K26" s="98" t="str">
        <f>VLOOKUP(E26,VIP!$A$2:$O11862,6,0)</f>
        <v>SI</v>
      </c>
      <c r="L26" s="128" t="s">
        <v>2463</v>
      </c>
      <c r="M26" s="131" t="s">
        <v>2560</v>
      </c>
      <c r="N26" s="130" t="s">
        <v>2477</v>
      </c>
      <c r="O26" s="98" t="s">
        <v>2491</v>
      </c>
      <c r="P26" s="131"/>
      <c r="Q26" s="137">
        <v>44250.432604166665</v>
      </c>
    </row>
    <row r="27" spans="1:17" ht="17.399999999999999" x14ac:dyDescent="0.3">
      <c r="A27" s="98" t="str">
        <f>VLOOKUP(E27,'[1]LISTADO ATM'!$A$2:$C$898,3,0)</f>
        <v>ESTE</v>
      </c>
      <c r="B27" s="113">
        <v>335798874</v>
      </c>
      <c r="C27" s="127">
        <v>44248.951423611114</v>
      </c>
      <c r="D27" s="98" t="s">
        <v>2189</v>
      </c>
      <c r="E27" s="103">
        <v>345</v>
      </c>
      <c r="F27" s="98" t="e">
        <f>VLOOKUP(E27,[1]VIP!$A$2:$O11435,2,0)</f>
        <v>#N/A</v>
      </c>
      <c r="G27" s="98" t="str">
        <f>VLOOKUP(E27,'[1]LISTADO ATM'!$A$2:$B$897,2,0)</f>
        <v>ATM Oficina Yamasá  II</v>
      </c>
      <c r="H27" s="98" t="e">
        <f>VLOOKUP(E27,[1]VIP!$A$2:$O16356,7,FALSE)</f>
        <v>#N/A</v>
      </c>
      <c r="I27" s="98" t="e">
        <f>VLOOKUP(E27,[1]VIP!$A$2:$O8321,8,FALSE)</f>
        <v>#N/A</v>
      </c>
      <c r="J27" s="98" t="e">
        <f>VLOOKUP(E27,[1]VIP!$A$2:$O8271,8,FALSE)</f>
        <v>#N/A</v>
      </c>
      <c r="K27" s="98" t="e">
        <f>VLOOKUP(E27,[1]VIP!$A$2:$O11845,6,0)</f>
        <v>#N/A</v>
      </c>
      <c r="L27" s="128" t="s">
        <v>2254</v>
      </c>
      <c r="M27" s="131" t="s">
        <v>2560</v>
      </c>
      <c r="N27" s="130" t="s">
        <v>2477</v>
      </c>
      <c r="O27" s="98" t="s">
        <v>2479</v>
      </c>
      <c r="P27" s="131"/>
      <c r="Q27" s="137">
        <v>44250.433298611111</v>
      </c>
    </row>
    <row r="28" spans="1:17" ht="17.399999999999999" x14ac:dyDescent="0.3">
      <c r="A28" s="98" t="str">
        <f>VLOOKUP(E28,'[1]LISTADO ATM'!$A$2:$C$898,3,0)</f>
        <v>DISTRITO NACIONAL</v>
      </c>
      <c r="B28" s="113">
        <v>335799737</v>
      </c>
      <c r="C28" s="127">
        <v>44249.528831018521</v>
      </c>
      <c r="D28" s="98" t="s">
        <v>2189</v>
      </c>
      <c r="E28" s="103">
        <v>515</v>
      </c>
      <c r="F28" s="98" t="str">
        <f>VLOOKUP(E28,[1]VIP!$A$2:$O11441,2,0)</f>
        <v>DRBR515</v>
      </c>
      <c r="G28" s="98" t="str">
        <f>VLOOKUP(E28,'[1]LISTADO ATM'!$A$2:$B$897,2,0)</f>
        <v xml:space="preserve">ATM Oficina Agora Mall I </v>
      </c>
      <c r="H28" s="98" t="str">
        <f>VLOOKUP(E28,[1]VIP!$A$2:$O16362,7,FALSE)</f>
        <v>Si</v>
      </c>
      <c r="I28" s="98" t="str">
        <f>VLOOKUP(E28,[1]VIP!$A$2:$O8327,8,FALSE)</f>
        <v>Si</v>
      </c>
      <c r="J28" s="98" t="str">
        <f>VLOOKUP(E28,[1]VIP!$A$2:$O8277,8,FALSE)</f>
        <v>Si</v>
      </c>
      <c r="K28" s="98" t="str">
        <f>VLOOKUP(E28,[1]VIP!$A$2:$O11851,6,0)</f>
        <v>SI</v>
      </c>
      <c r="L28" s="128" t="s">
        <v>2497</v>
      </c>
      <c r="M28" s="131" t="s">
        <v>2560</v>
      </c>
      <c r="N28" s="130" t="s">
        <v>2477</v>
      </c>
      <c r="O28" s="98" t="s">
        <v>2479</v>
      </c>
      <c r="P28" s="131"/>
      <c r="Q28" s="137">
        <v>44250.436076388891</v>
      </c>
    </row>
    <row r="29" spans="1:17" ht="17.399999999999999" x14ac:dyDescent="0.3">
      <c r="A29" s="98" t="str">
        <f>VLOOKUP(E29,'[1]LISTADO ATM'!$A$2:$C$898,3,0)</f>
        <v>DISTRITO NACIONAL</v>
      </c>
      <c r="B29" s="113">
        <v>335799849</v>
      </c>
      <c r="C29" s="127">
        <v>44249.587060185186</v>
      </c>
      <c r="D29" s="98" t="s">
        <v>2473</v>
      </c>
      <c r="E29" s="103">
        <v>629</v>
      </c>
      <c r="F29" s="98" t="str">
        <f>VLOOKUP(E29,[1]VIP!$A$2:$O11443,2,0)</f>
        <v>DRBR24M</v>
      </c>
      <c r="G29" s="98" t="str">
        <f>VLOOKUP(E29,'[1]LISTADO ATM'!$A$2:$B$897,2,0)</f>
        <v xml:space="preserve">ATM Oficina Americana Independencia I </v>
      </c>
      <c r="H29" s="98" t="str">
        <f>VLOOKUP(E29,[1]VIP!$A$2:$O16364,7,FALSE)</f>
        <v>Si</v>
      </c>
      <c r="I29" s="98" t="str">
        <f>VLOOKUP(E29,[1]VIP!$A$2:$O8329,8,FALSE)</f>
        <v>Si</v>
      </c>
      <c r="J29" s="98" t="str">
        <f>VLOOKUP(E29,[1]VIP!$A$2:$O8279,8,FALSE)</f>
        <v>Si</v>
      </c>
      <c r="K29" s="98" t="str">
        <f>VLOOKUP(E29,[1]VIP!$A$2:$O11853,6,0)</f>
        <v>SI</v>
      </c>
      <c r="L29" s="128" t="s">
        <v>2430</v>
      </c>
      <c r="M29" s="131" t="s">
        <v>2560</v>
      </c>
      <c r="N29" s="130" t="s">
        <v>2477</v>
      </c>
      <c r="O29" s="98" t="s">
        <v>2478</v>
      </c>
      <c r="P29" s="131"/>
      <c r="Q29" s="137">
        <v>44250.436076388891</v>
      </c>
    </row>
    <row r="30" spans="1:17" ht="17.399999999999999" x14ac:dyDescent="0.3">
      <c r="A30" s="98" t="str">
        <f>VLOOKUP(E30,'[1]LISTADO ATM'!$A$2:$C$898,3,0)</f>
        <v>ESTE</v>
      </c>
      <c r="B30" s="113">
        <v>335799809</v>
      </c>
      <c r="C30" s="127">
        <v>44249.562939814816</v>
      </c>
      <c r="D30" s="98" t="s">
        <v>2473</v>
      </c>
      <c r="E30" s="103">
        <v>630</v>
      </c>
      <c r="F30" s="98" t="str">
        <f>VLOOKUP(E30,[1]VIP!$A$2:$O11450,2,0)</f>
        <v>DRBR112</v>
      </c>
      <c r="G30" s="98" t="str">
        <f>VLOOKUP(E30,'[1]LISTADO ATM'!$A$2:$B$897,2,0)</f>
        <v xml:space="preserve">ATM Oficina Plaza Zaglul (SPM) </v>
      </c>
      <c r="H30" s="98" t="str">
        <f>VLOOKUP(E30,[1]VIP!$A$2:$O16371,7,FALSE)</f>
        <v>Si</v>
      </c>
      <c r="I30" s="98" t="str">
        <f>VLOOKUP(E30,[1]VIP!$A$2:$O8336,8,FALSE)</f>
        <v>Si</v>
      </c>
      <c r="J30" s="98" t="str">
        <f>VLOOKUP(E30,[1]VIP!$A$2:$O8286,8,FALSE)</f>
        <v>Si</v>
      </c>
      <c r="K30" s="98" t="str">
        <f>VLOOKUP(E30,[1]VIP!$A$2:$O11860,6,0)</f>
        <v>NO</v>
      </c>
      <c r="L30" s="128" t="s">
        <v>2430</v>
      </c>
      <c r="M30" s="131" t="s">
        <v>2560</v>
      </c>
      <c r="N30" s="130" t="s">
        <v>2477</v>
      </c>
      <c r="O30" s="98" t="s">
        <v>2478</v>
      </c>
      <c r="P30" s="131"/>
      <c r="Q30" s="137">
        <v>44250.437465277777</v>
      </c>
    </row>
    <row r="31" spans="1:17" ht="17.399999999999999" x14ac:dyDescent="0.3">
      <c r="A31" s="98" t="str">
        <f>VLOOKUP(E31,'[1]LISTADO ATM'!$A$2:$C$898,3,0)</f>
        <v>ESTE</v>
      </c>
      <c r="B31" s="113">
        <v>335799937</v>
      </c>
      <c r="C31" s="127">
        <v>44249.612939814811</v>
      </c>
      <c r="D31" s="98" t="s">
        <v>2473</v>
      </c>
      <c r="E31" s="103">
        <v>429</v>
      </c>
      <c r="F31" s="98" t="str">
        <f>VLOOKUP(E31,[1]VIP!$A$2:$O11446,2,0)</f>
        <v>DRBR429</v>
      </c>
      <c r="G31" s="98" t="str">
        <f>VLOOKUP(E31,'[1]LISTADO ATM'!$A$2:$B$897,2,0)</f>
        <v xml:space="preserve">ATM Oficina Jumbo La Romana </v>
      </c>
      <c r="H31" s="98" t="str">
        <f>VLOOKUP(E31,[1]VIP!$A$2:$O16367,7,FALSE)</f>
        <v>Si</v>
      </c>
      <c r="I31" s="98" t="str">
        <f>VLOOKUP(E31,[1]VIP!$A$2:$O8332,8,FALSE)</f>
        <v>Si</v>
      </c>
      <c r="J31" s="98" t="str">
        <f>VLOOKUP(E31,[1]VIP!$A$2:$O8282,8,FALSE)</f>
        <v>Si</v>
      </c>
      <c r="K31" s="98" t="str">
        <f>VLOOKUP(E31,[1]VIP!$A$2:$O11856,6,0)</f>
        <v>NO</v>
      </c>
      <c r="L31" s="128" t="s">
        <v>2430</v>
      </c>
      <c r="M31" s="131" t="s">
        <v>2560</v>
      </c>
      <c r="N31" s="130" t="s">
        <v>2477</v>
      </c>
      <c r="O31" s="98" t="s">
        <v>2478</v>
      </c>
      <c r="P31" s="131"/>
      <c r="Q31" s="137">
        <v>44250.43954861111</v>
      </c>
    </row>
    <row r="32" spans="1:17" ht="17.399999999999999" x14ac:dyDescent="0.3">
      <c r="A32" s="98" t="str">
        <f>VLOOKUP(E32,'LISTADO ATM'!$A$2:$C$899,3,0)</f>
        <v>DISTRITO NACIONAL</v>
      </c>
      <c r="B32" s="113">
        <v>335800410</v>
      </c>
      <c r="C32" s="127">
        <v>44249.926666666666</v>
      </c>
      <c r="D32" s="98" t="s">
        <v>2473</v>
      </c>
      <c r="E32" s="103">
        <v>793</v>
      </c>
      <c r="F32" s="98" t="str">
        <f>VLOOKUP(E32,VIP!$A$2:$O11436,2,0)</f>
        <v>DRBR793</v>
      </c>
      <c r="G32" s="98" t="str">
        <f>VLOOKUP(E32,'LISTADO ATM'!$A$2:$B$898,2,0)</f>
        <v xml:space="preserve">ATM Centro de Caja Agora Mall </v>
      </c>
      <c r="H32" s="98" t="str">
        <f>VLOOKUP(E32,VIP!$A$2:$O16357,7,FALSE)</f>
        <v>Si</v>
      </c>
      <c r="I32" s="98" t="str">
        <f>VLOOKUP(E32,VIP!$A$2:$O8322,8,FALSE)</f>
        <v>Si</v>
      </c>
      <c r="J32" s="98" t="str">
        <f>VLOOKUP(E32,VIP!$A$2:$O8272,8,FALSE)</f>
        <v>Si</v>
      </c>
      <c r="K32" s="98" t="str">
        <f>VLOOKUP(E32,VIP!$A$2:$O11846,6,0)</f>
        <v>NO</v>
      </c>
      <c r="L32" s="128" t="s">
        <v>2430</v>
      </c>
      <c r="M32" s="131" t="s">
        <v>2560</v>
      </c>
      <c r="N32" s="130" t="s">
        <v>2477</v>
      </c>
      <c r="O32" s="98" t="s">
        <v>2478</v>
      </c>
      <c r="P32" s="131"/>
      <c r="Q32" s="137">
        <v>44250.440243055556</v>
      </c>
    </row>
    <row r="33" spans="1:17" ht="17.399999999999999" x14ac:dyDescent="0.3">
      <c r="A33" s="98" t="str">
        <f>VLOOKUP(E33,'LISTADO ATM'!$A$2:$C$899,3,0)</f>
        <v>DISTRITO NACIONAL</v>
      </c>
      <c r="B33" s="113">
        <v>335800374</v>
      </c>
      <c r="C33" s="127">
        <v>44249.775868055556</v>
      </c>
      <c r="D33" s="98" t="s">
        <v>2189</v>
      </c>
      <c r="E33" s="103">
        <v>199</v>
      </c>
      <c r="F33" s="98" t="str">
        <f>VLOOKUP(E33,VIP!$A$2:$O11431,2,0)</f>
        <v>DRBR199</v>
      </c>
      <c r="G33" s="98" t="str">
        <f>VLOOKUP(E33,'LISTADO ATM'!$A$2:$B$898,2,0)</f>
        <v xml:space="preserve">ATM S/M Amigo </v>
      </c>
      <c r="H33" s="98" t="str">
        <f>VLOOKUP(E33,VIP!$A$2:$O16352,7,FALSE)</f>
        <v>Si</v>
      </c>
      <c r="I33" s="98" t="str">
        <f>VLOOKUP(E33,VIP!$A$2:$O8317,8,FALSE)</f>
        <v>Si</v>
      </c>
      <c r="J33" s="98" t="str">
        <f>VLOOKUP(E33,VIP!$A$2:$O8267,8,FALSE)</f>
        <v>Si</v>
      </c>
      <c r="K33" s="98" t="str">
        <f>VLOOKUP(E33,VIP!$A$2:$O11841,6,0)</f>
        <v>NO</v>
      </c>
      <c r="L33" s="128" t="s">
        <v>2254</v>
      </c>
      <c r="M33" s="131" t="s">
        <v>2560</v>
      </c>
      <c r="N33" s="130" t="s">
        <v>2477</v>
      </c>
      <c r="O33" s="98" t="s">
        <v>2479</v>
      </c>
      <c r="P33" s="131"/>
      <c r="Q33" s="137">
        <v>44250.440937500003</v>
      </c>
    </row>
    <row r="34" spans="1:17" ht="17.399999999999999" x14ac:dyDescent="0.3">
      <c r="A34" s="98" t="str">
        <f>VLOOKUP(E34,'LISTADO ATM'!$A$2:$C$899,3,0)</f>
        <v>DISTRITO NACIONAL</v>
      </c>
      <c r="B34" s="113">
        <v>335800427</v>
      </c>
      <c r="C34" s="127">
        <v>44250.090162037035</v>
      </c>
      <c r="D34" s="98" t="s">
        <v>2189</v>
      </c>
      <c r="E34" s="103">
        <v>585</v>
      </c>
      <c r="F34" s="98" t="str">
        <f>VLOOKUP(E34,VIP!$A$2:$O11437,2,0)</f>
        <v>DRBR083</v>
      </c>
      <c r="G34" s="98" t="str">
        <f>VLOOKUP(E34,'LISTADO ATM'!$A$2:$B$898,2,0)</f>
        <v xml:space="preserve">ATM Oficina Haina Oriental </v>
      </c>
      <c r="H34" s="98" t="str">
        <f>VLOOKUP(E34,VIP!$A$2:$O16358,7,FALSE)</f>
        <v>Si</v>
      </c>
      <c r="I34" s="98" t="str">
        <f>VLOOKUP(E34,VIP!$A$2:$O8323,8,FALSE)</f>
        <v>Si</v>
      </c>
      <c r="J34" s="98" t="str">
        <f>VLOOKUP(E34,VIP!$A$2:$O8273,8,FALSE)</f>
        <v>Si</v>
      </c>
      <c r="K34" s="98" t="str">
        <f>VLOOKUP(E34,VIP!$A$2:$O11847,6,0)</f>
        <v>NO</v>
      </c>
      <c r="L34" s="128" t="s">
        <v>2228</v>
      </c>
      <c r="M34" s="131" t="s">
        <v>2560</v>
      </c>
      <c r="N34" s="130" t="s">
        <v>2477</v>
      </c>
      <c r="O34" s="98" t="s">
        <v>2479</v>
      </c>
      <c r="P34" s="131"/>
      <c r="Q34" s="137">
        <v>44250.440937500003</v>
      </c>
    </row>
    <row r="35" spans="1:17" ht="17.399999999999999" x14ac:dyDescent="0.3">
      <c r="A35" s="98" t="str">
        <f>VLOOKUP(E35,'LISTADO ATM'!$A$2:$C$899,3,0)</f>
        <v>ESTE</v>
      </c>
      <c r="B35" s="113">
        <v>335800405</v>
      </c>
      <c r="C35" s="127">
        <v>44249.905729166669</v>
      </c>
      <c r="D35" s="98" t="s">
        <v>2189</v>
      </c>
      <c r="E35" s="103">
        <v>631</v>
      </c>
      <c r="F35" s="98" t="str">
        <f>VLOOKUP(E35,VIP!$A$2:$O11440,2,0)</f>
        <v>DRBR417</v>
      </c>
      <c r="G35" s="98" t="str">
        <f>VLOOKUP(E35,'LISTADO ATM'!$A$2:$B$898,2,0)</f>
        <v xml:space="preserve">ATM ASOCODEQUI (San Pedro) </v>
      </c>
      <c r="H35" s="98" t="str">
        <f>VLOOKUP(E35,VIP!$A$2:$O16361,7,FALSE)</f>
        <v>Si</v>
      </c>
      <c r="I35" s="98" t="str">
        <f>VLOOKUP(E35,VIP!$A$2:$O8326,8,FALSE)</f>
        <v>Si</v>
      </c>
      <c r="J35" s="98" t="str">
        <f>VLOOKUP(E35,VIP!$A$2:$O8276,8,FALSE)</f>
        <v>Si</v>
      </c>
      <c r="K35" s="98" t="str">
        <f>VLOOKUP(E35,VIP!$A$2:$O11850,6,0)</f>
        <v>NO</v>
      </c>
      <c r="L35" s="128" t="s">
        <v>2228</v>
      </c>
      <c r="M35" s="131" t="s">
        <v>2560</v>
      </c>
      <c r="N35" s="130" t="s">
        <v>2477</v>
      </c>
      <c r="O35" s="98" t="s">
        <v>2479</v>
      </c>
      <c r="P35" s="131"/>
      <c r="Q35" s="137">
        <v>44250.442326388889</v>
      </c>
    </row>
    <row r="36" spans="1:17" ht="17.399999999999999" x14ac:dyDescent="0.3">
      <c r="A36" s="98" t="str">
        <f>VLOOKUP(E36,'LISTADO ATM'!$A$2:$C$899,3,0)</f>
        <v>NORTE</v>
      </c>
      <c r="B36" s="113" t="s">
        <v>2532</v>
      </c>
      <c r="C36" s="127">
        <v>44250.372118055559</v>
      </c>
      <c r="D36" s="98" t="s">
        <v>2502</v>
      </c>
      <c r="E36" s="103">
        <v>731</v>
      </c>
      <c r="F36" s="98" t="str">
        <f>VLOOKUP(E36,VIP!$A$2:$O11444,2,0)</f>
        <v>DRBR311</v>
      </c>
      <c r="G36" s="98" t="str">
        <f>VLOOKUP(E36,'LISTADO ATM'!$A$2:$B$898,2,0)</f>
        <v xml:space="preserve">ATM UNP Villa González </v>
      </c>
      <c r="H36" s="98" t="str">
        <f>VLOOKUP(E36,VIP!$A$2:$O16365,7,FALSE)</f>
        <v>Si</v>
      </c>
      <c r="I36" s="98" t="str">
        <f>VLOOKUP(E36,VIP!$A$2:$O8330,8,FALSE)</f>
        <v>Si</v>
      </c>
      <c r="J36" s="98" t="str">
        <f>VLOOKUP(E36,VIP!$A$2:$O8280,8,FALSE)</f>
        <v>Si</v>
      </c>
      <c r="K36" s="98" t="str">
        <f>VLOOKUP(E36,VIP!$A$2:$O11854,6,0)</f>
        <v>NO</v>
      </c>
      <c r="L36" s="128" t="s">
        <v>2541</v>
      </c>
      <c r="M36" s="131" t="s">
        <v>2560</v>
      </c>
      <c r="N36" s="130" t="s">
        <v>2477</v>
      </c>
      <c r="O36" s="98" t="s">
        <v>2503</v>
      </c>
      <c r="P36" s="131"/>
      <c r="Q36" s="136">
        <v>44250.442326388889</v>
      </c>
    </row>
    <row r="37" spans="1:17" ht="17.399999999999999" x14ac:dyDescent="0.3">
      <c r="A37" s="98" t="str">
        <f>VLOOKUP(E37,'LISTADO ATM'!$A$2:$C$899,3,0)</f>
        <v>NORTE</v>
      </c>
      <c r="B37" s="113">
        <v>335800411</v>
      </c>
      <c r="C37" s="127">
        <v>44249.928553240738</v>
      </c>
      <c r="D37" s="98" t="s">
        <v>2502</v>
      </c>
      <c r="E37" s="103">
        <v>151</v>
      </c>
      <c r="F37" s="98" t="str">
        <f>VLOOKUP(E37,VIP!$A$2:$O11435,2,0)</f>
        <v>DRBR151</v>
      </c>
      <c r="G37" s="98" t="str">
        <f>VLOOKUP(E37,'LISTADO ATM'!$A$2:$B$898,2,0)</f>
        <v xml:space="preserve">ATM Oficina Nagua </v>
      </c>
      <c r="H37" s="98" t="str">
        <f>VLOOKUP(E37,VIP!$A$2:$O16356,7,FALSE)</f>
        <v>Si</v>
      </c>
      <c r="I37" s="98" t="str">
        <f>VLOOKUP(E37,VIP!$A$2:$O8321,8,FALSE)</f>
        <v>Si</v>
      </c>
      <c r="J37" s="98" t="str">
        <f>VLOOKUP(E37,VIP!$A$2:$O8271,8,FALSE)</f>
        <v>Si</v>
      </c>
      <c r="K37" s="98" t="str">
        <f>VLOOKUP(E37,VIP!$A$2:$O11845,6,0)</f>
        <v>SI</v>
      </c>
      <c r="L37" s="128" t="s">
        <v>2430</v>
      </c>
      <c r="M37" s="131" t="s">
        <v>2560</v>
      </c>
      <c r="N37" s="130" t="s">
        <v>2477</v>
      </c>
      <c r="O37" s="98" t="s">
        <v>2503</v>
      </c>
      <c r="P37" s="131"/>
      <c r="Q37" s="137">
        <v>44250.443020833336</v>
      </c>
    </row>
    <row r="38" spans="1:17" ht="17.399999999999999" x14ac:dyDescent="0.3">
      <c r="A38" s="98" t="str">
        <f>VLOOKUP(E38,'LISTADO ATM'!$A$2:$C$899,3,0)</f>
        <v>DISTRITO NACIONAL</v>
      </c>
      <c r="B38" s="113" t="s">
        <v>2520</v>
      </c>
      <c r="C38" s="127">
        <v>44250.30505787037</v>
      </c>
      <c r="D38" s="98" t="s">
        <v>2189</v>
      </c>
      <c r="E38" s="103">
        <v>160</v>
      </c>
      <c r="F38" s="98" t="str">
        <f>VLOOKUP(E38,VIP!$A$2:$O11446,2,0)</f>
        <v>DRBR160</v>
      </c>
      <c r="G38" s="98" t="str">
        <f>VLOOKUP(E38,'LISTADO ATM'!$A$2:$B$898,2,0)</f>
        <v xml:space="preserve">ATM Oficina Herrera </v>
      </c>
      <c r="H38" s="98" t="str">
        <f>VLOOKUP(E38,VIP!$A$2:$O16367,7,FALSE)</f>
        <v>Si</v>
      </c>
      <c r="I38" s="98" t="str">
        <f>VLOOKUP(E38,VIP!$A$2:$O8332,8,FALSE)</f>
        <v>Si</v>
      </c>
      <c r="J38" s="98" t="str">
        <f>VLOOKUP(E38,VIP!$A$2:$O8282,8,FALSE)</f>
        <v>Si</v>
      </c>
      <c r="K38" s="98" t="str">
        <f>VLOOKUP(E38,VIP!$A$2:$O11856,6,0)</f>
        <v>NO</v>
      </c>
      <c r="L38" s="128" t="s">
        <v>2228</v>
      </c>
      <c r="M38" s="131" t="s">
        <v>2560</v>
      </c>
      <c r="N38" s="130" t="s">
        <v>2477</v>
      </c>
      <c r="O38" s="98" t="s">
        <v>2479</v>
      </c>
      <c r="P38" s="131"/>
      <c r="Q38" s="137">
        <v>44250.447187500002</v>
      </c>
    </row>
    <row r="39" spans="1:17" ht="17.399999999999999" x14ac:dyDescent="0.3">
      <c r="A39" s="98" t="str">
        <f>VLOOKUP(E39,'LISTADO ATM'!$A$2:$C$899,3,0)</f>
        <v>SUR</v>
      </c>
      <c r="B39" s="113" t="s">
        <v>2513</v>
      </c>
      <c r="C39" s="127">
        <v>44250.334641203706</v>
      </c>
      <c r="D39" s="98" t="s">
        <v>2189</v>
      </c>
      <c r="E39" s="103">
        <v>134</v>
      </c>
      <c r="F39" s="98" t="str">
        <f>VLOOKUP(E39,VIP!$A$2:$O11439,2,0)</f>
        <v>DRBR134</v>
      </c>
      <c r="G39" s="98" t="str">
        <f>VLOOKUP(E39,'LISTADO ATM'!$A$2:$B$898,2,0)</f>
        <v xml:space="preserve">ATM Oficina San José de Ocoa </v>
      </c>
      <c r="H39" s="98" t="str">
        <f>VLOOKUP(E39,VIP!$A$2:$O16360,7,FALSE)</f>
        <v>Si</v>
      </c>
      <c r="I39" s="98" t="str">
        <f>VLOOKUP(E39,VIP!$A$2:$O8325,8,FALSE)</f>
        <v>Si</v>
      </c>
      <c r="J39" s="98" t="str">
        <f>VLOOKUP(E39,VIP!$A$2:$O8275,8,FALSE)</f>
        <v>Si</v>
      </c>
      <c r="K39" s="98" t="str">
        <f>VLOOKUP(E39,VIP!$A$2:$O11849,6,0)</f>
        <v>SI</v>
      </c>
      <c r="L39" s="128" t="s">
        <v>2228</v>
      </c>
      <c r="M39" s="131" t="s">
        <v>2560</v>
      </c>
      <c r="N39" s="130" t="s">
        <v>2477</v>
      </c>
      <c r="O39" s="98" t="s">
        <v>2479</v>
      </c>
      <c r="P39" s="131"/>
      <c r="Q39" s="137">
        <v>44250.447187500002</v>
      </c>
    </row>
    <row r="40" spans="1:17" ht="17.399999999999999" x14ac:dyDescent="0.3">
      <c r="A40" s="98" t="str">
        <f>VLOOKUP(E40,'LISTADO ATM'!$A$2:$C$899,3,0)</f>
        <v>SUR</v>
      </c>
      <c r="B40" s="113" t="s">
        <v>2540</v>
      </c>
      <c r="C40" s="127">
        <v>44250.34584490741</v>
      </c>
      <c r="D40" s="98" t="s">
        <v>2473</v>
      </c>
      <c r="E40" s="103">
        <v>584</v>
      </c>
      <c r="F40" s="98" t="str">
        <f>VLOOKUP(E40,VIP!$A$2:$O11452,2,0)</f>
        <v>DRBR404</v>
      </c>
      <c r="G40" s="98" t="str">
        <f>VLOOKUP(E40,'LISTADO ATM'!$A$2:$B$898,2,0)</f>
        <v xml:space="preserve">ATM Oficina San Cristóbal I </v>
      </c>
      <c r="H40" s="98" t="str">
        <f>VLOOKUP(E40,VIP!$A$2:$O16373,7,FALSE)</f>
        <v>Si</v>
      </c>
      <c r="I40" s="98" t="str">
        <f>VLOOKUP(E40,VIP!$A$2:$O8338,8,FALSE)</f>
        <v>Si</v>
      </c>
      <c r="J40" s="98" t="str">
        <f>VLOOKUP(E40,VIP!$A$2:$O8288,8,FALSE)</f>
        <v>Si</v>
      </c>
      <c r="K40" s="98" t="str">
        <f>VLOOKUP(E40,VIP!$A$2:$O11862,6,0)</f>
        <v>SI</v>
      </c>
      <c r="L40" s="128" t="s">
        <v>2430</v>
      </c>
      <c r="M40" s="131" t="s">
        <v>2560</v>
      </c>
      <c r="N40" s="130" t="s">
        <v>2477</v>
      </c>
      <c r="O40" s="98" t="s">
        <v>2478</v>
      </c>
      <c r="P40" s="131"/>
      <c r="Q40" s="137">
        <v>44250.447881944441</v>
      </c>
    </row>
    <row r="41" spans="1:17" ht="17.399999999999999" x14ac:dyDescent="0.3">
      <c r="A41" s="98" t="str">
        <f>VLOOKUP(E41,'LISTADO ATM'!$A$2:$C$899,3,0)</f>
        <v>NORTE</v>
      </c>
      <c r="B41" s="113" t="s">
        <v>2509</v>
      </c>
      <c r="C41" s="127">
        <v>44250.337060185186</v>
      </c>
      <c r="D41" s="98" t="s">
        <v>2190</v>
      </c>
      <c r="E41" s="103">
        <v>333</v>
      </c>
      <c r="F41" s="98" t="str">
        <f>VLOOKUP(E41,VIP!$A$2:$O11435,2,0)</f>
        <v>DRBR333</v>
      </c>
      <c r="G41" s="98" t="str">
        <f>VLOOKUP(E41,'LISTADO ATM'!$A$2:$B$898,2,0)</f>
        <v>ATM Oficina Turey Maimón</v>
      </c>
      <c r="H41" s="98" t="str">
        <f>VLOOKUP(E41,VIP!$A$2:$O16356,7,FALSE)</f>
        <v>Si</v>
      </c>
      <c r="I41" s="98" t="str">
        <f>VLOOKUP(E41,VIP!$A$2:$O8321,8,FALSE)</f>
        <v>Si</v>
      </c>
      <c r="J41" s="98" t="str">
        <f>VLOOKUP(E41,VIP!$A$2:$O8271,8,FALSE)</f>
        <v>Si</v>
      </c>
      <c r="K41" s="98" t="str">
        <f>VLOOKUP(E41,VIP!$A$2:$O11845,6,0)</f>
        <v>NO</v>
      </c>
      <c r="L41" s="128" t="s">
        <v>2228</v>
      </c>
      <c r="M41" s="131" t="s">
        <v>2560</v>
      </c>
      <c r="N41" s="130" t="s">
        <v>2477</v>
      </c>
      <c r="O41" s="98" t="s">
        <v>2498</v>
      </c>
      <c r="P41" s="131"/>
      <c r="Q41" s="137">
        <v>44250.448576388888</v>
      </c>
    </row>
    <row r="42" spans="1:17" ht="17.399999999999999" x14ac:dyDescent="0.3">
      <c r="A42" s="98" t="str">
        <f>VLOOKUP(E42,'LISTADO ATM'!$A$2:$C$899,3,0)</f>
        <v>NORTE</v>
      </c>
      <c r="B42" s="113" t="s">
        <v>2538</v>
      </c>
      <c r="C42" s="127">
        <v>44250.350081018521</v>
      </c>
      <c r="D42" s="98" t="s">
        <v>2488</v>
      </c>
      <c r="E42" s="103">
        <v>138</v>
      </c>
      <c r="F42" s="98" t="str">
        <f>VLOOKUP(E42,VIP!$A$2:$O11450,2,0)</f>
        <v>DRBR138</v>
      </c>
      <c r="G42" s="98" t="str">
        <f>VLOOKUP(E42,'LISTADO ATM'!$A$2:$B$898,2,0)</f>
        <v xml:space="preserve">ATM UNP Fantino </v>
      </c>
      <c r="H42" s="98" t="str">
        <f>VLOOKUP(E42,VIP!$A$2:$O16371,7,FALSE)</f>
        <v>Si</v>
      </c>
      <c r="I42" s="98" t="str">
        <f>VLOOKUP(E42,VIP!$A$2:$O8336,8,FALSE)</f>
        <v>Si</v>
      </c>
      <c r="J42" s="98" t="str">
        <f>VLOOKUP(E42,VIP!$A$2:$O8286,8,FALSE)</f>
        <v>Si</v>
      </c>
      <c r="K42" s="98" t="str">
        <f>VLOOKUP(E42,VIP!$A$2:$O11860,6,0)</f>
        <v>NO</v>
      </c>
      <c r="L42" s="128" t="s">
        <v>2430</v>
      </c>
      <c r="M42" s="131" t="s">
        <v>2560</v>
      </c>
      <c r="N42" s="130" t="s">
        <v>2477</v>
      </c>
      <c r="O42" s="98" t="s">
        <v>2491</v>
      </c>
      <c r="P42" s="131"/>
      <c r="Q42" s="137">
        <v>44250.449270833335</v>
      </c>
    </row>
    <row r="43" spans="1:17" ht="17.399999999999999" x14ac:dyDescent="0.3">
      <c r="A43" s="98" t="str">
        <f>VLOOKUP(E43,'LISTADO ATM'!$A$2:$C$899,3,0)</f>
        <v>NORTE</v>
      </c>
      <c r="B43" s="113" t="s">
        <v>2529</v>
      </c>
      <c r="C43" s="127">
        <v>44250.386377314811</v>
      </c>
      <c r="D43" s="98" t="s">
        <v>2190</v>
      </c>
      <c r="E43" s="103">
        <v>809</v>
      </c>
      <c r="F43" s="98" t="str">
        <f>VLOOKUP(E43,VIP!$A$2:$O11441,2,0)</f>
        <v>DRBR809</v>
      </c>
      <c r="G43" s="98" t="str">
        <f>VLOOKUP(E43,'LISTADO ATM'!$A$2:$B$898,2,0)</f>
        <v>ATM Yoma (Cotuí)</v>
      </c>
      <c r="H43" s="98" t="str">
        <f>VLOOKUP(E43,VIP!$A$2:$O16362,7,FALSE)</f>
        <v>Si</v>
      </c>
      <c r="I43" s="98" t="str">
        <f>VLOOKUP(E43,VIP!$A$2:$O8327,8,FALSE)</f>
        <v>Si</v>
      </c>
      <c r="J43" s="98" t="str">
        <f>VLOOKUP(E43,VIP!$A$2:$O8277,8,FALSE)</f>
        <v>Si</v>
      </c>
      <c r="K43" s="98" t="str">
        <f>VLOOKUP(E43,VIP!$A$2:$O11851,6,0)</f>
        <v>NO</v>
      </c>
      <c r="L43" s="128" t="s">
        <v>2435</v>
      </c>
      <c r="M43" s="131" t="s">
        <v>2560</v>
      </c>
      <c r="N43" s="130" t="s">
        <v>2477</v>
      </c>
      <c r="O43" s="98" t="s">
        <v>2542</v>
      </c>
      <c r="P43" s="131"/>
      <c r="Q43" s="137">
        <v>44250.450659722221</v>
      </c>
    </row>
    <row r="44" spans="1:17" ht="17.399999999999999" x14ac:dyDescent="0.3">
      <c r="A44" s="98" t="str">
        <f>VLOOKUP(E44,'LISTADO ATM'!$A$2:$C$899,3,0)</f>
        <v>DISTRITO NACIONAL</v>
      </c>
      <c r="B44" s="113" t="s">
        <v>2526</v>
      </c>
      <c r="C44" s="127">
        <v>44250.38890046296</v>
      </c>
      <c r="D44" s="98" t="s">
        <v>2488</v>
      </c>
      <c r="E44" s="103">
        <v>745</v>
      </c>
      <c r="F44" s="98" t="str">
        <f>VLOOKUP(E44,VIP!$A$2:$O11438,2,0)</f>
        <v>DRBR027</v>
      </c>
      <c r="G44" s="98" t="str">
        <f>VLOOKUP(E44,'LISTADO ATM'!$A$2:$B$898,2,0)</f>
        <v xml:space="preserve">ATM Oficina Ave. Duarte </v>
      </c>
      <c r="H44" s="98" t="str">
        <f>VLOOKUP(E44,VIP!$A$2:$O16359,7,FALSE)</f>
        <v>No</v>
      </c>
      <c r="I44" s="98" t="str">
        <f>VLOOKUP(E44,VIP!$A$2:$O8324,8,FALSE)</f>
        <v>No</v>
      </c>
      <c r="J44" s="98" t="str">
        <f>VLOOKUP(E44,VIP!$A$2:$O8274,8,FALSE)</f>
        <v>No</v>
      </c>
      <c r="K44" s="98" t="str">
        <f>VLOOKUP(E44,VIP!$A$2:$O11848,6,0)</f>
        <v>NO</v>
      </c>
      <c r="L44" s="128" t="s">
        <v>2463</v>
      </c>
      <c r="M44" s="131" t="s">
        <v>2560</v>
      </c>
      <c r="N44" s="130" t="s">
        <v>2477</v>
      </c>
      <c r="O44" s="98" t="s">
        <v>2491</v>
      </c>
      <c r="P44" s="131"/>
      <c r="Q44" s="136">
        <v>44250.450694444444</v>
      </c>
    </row>
    <row r="45" spans="1:17" ht="17.399999999999999" x14ac:dyDescent="0.3">
      <c r="A45" s="98" t="str">
        <f>VLOOKUP(E45,'LISTADO ATM'!$A$2:$C$899,3,0)</f>
        <v>ESTE</v>
      </c>
      <c r="B45" s="113" t="s">
        <v>2521</v>
      </c>
      <c r="C45" s="127">
        <v>44250.250451388885</v>
      </c>
      <c r="D45" s="98" t="s">
        <v>2189</v>
      </c>
      <c r="E45" s="103">
        <v>843</v>
      </c>
      <c r="F45" s="98" t="str">
        <f>VLOOKUP(E45,VIP!$A$2:$O11447,2,0)</f>
        <v>DRBR843</v>
      </c>
      <c r="G45" s="98" t="str">
        <f>VLOOKUP(E45,'LISTADO ATM'!$A$2:$B$898,2,0)</f>
        <v xml:space="preserve">ATM Oficina Romana Centro </v>
      </c>
      <c r="H45" s="98" t="str">
        <f>VLOOKUP(E45,VIP!$A$2:$O16368,7,FALSE)</f>
        <v>Si</v>
      </c>
      <c r="I45" s="98" t="str">
        <f>VLOOKUP(E45,VIP!$A$2:$O8333,8,FALSE)</f>
        <v>Si</v>
      </c>
      <c r="J45" s="98" t="str">
        <f>VLOOKUP(E45,VIP!$A$2:$O8283,8,FALSE)</f>
        <v>Si</v>
      </c>
      <c r="K45" s="98" t="str">
        <f>VLOOKUP(E45,VIP!$A$2:$O11857,6,0)</f>
        <v>NO</v>
      </c>
      <c r="L45" s="128" t="s">
        <v>2228</v>
      </c>
      <c r="M45" s="131" t="s">
        <v>2560</v>
      </c>
      <c r="N45" s="130" t="s">
        <v>2477</v>
      </c>
      <c r="O45" s="98" t="s">
        <v>2479</v>
      </c>
      <c r="P45" s="131"/>
      <c r="Q45" s="136">
        <v>44250.454826388886</v>
      </c>
    </row>
    <row r="46" spans="1:17" ht="17.399999999999999" x14ac:dyDescent="0.3">
      <c r="A46" s="98" t="str">
        <f>VLOOKUP(E46,'LISTADO ATM'!$A$2:$C$899,3,0)</f>
        <v>ESTE</v>
      </c>
      <c r="B46" s="113" t="s">
        <v>2566</v>
      </c>
      <c r="C46" s="127">
        <v>44250.419918981483</v>
      </c>
      <c r="D46" s="98" t="s">
        <v>2473</v>
      </c>
      <c r="E46" s="103">
        <v>609</v>
      </c>
      <c r="F46" s="98" t="str">
        <f>VLOOKUP(E46,VIP!$A$2:$O11440,2,0)</f>
        <v>DRBR120</v>
      </c>
      <c r="G46" s="98" t="str">
        <f>VLOOKUP(E46,'LISTADO ATM'!$A$2:$B$898,2,0)</f>
        <v xml:space="preserve">ATM S/M Jumbo (San Pedro) </v>
      </c>
      <c r="H46" s="98" t="str">
        <f>VLOOKUP(E46,VIP!$A$2:$O16361,7,FALSE)</f>
        <v>Si</v>
      </c>
      <c r="I46" s="98" t="str">
        <f>VLOOKUP(E46,VIP!$A$2:$O8326,8,FALSE)</f>
        <v>Si</v>
      </c>
      <c r="J46" s="98" t="str">
        <f>VLOOKUP(E46,VIP!$A$2:$O8276,8,FALSE)</f>
        <v>Si</v>
      </c>
      <c r="K46" s="98" t="str">
        <f>VLOOKUP(E46,VIP!$A$2:$O11850,6,0)</f>
        <v>NO</v>
      </c>
      <c r="L46" s="128" t="s">
        <v>2430</v>
      </c>
      <c r="M46" s="131" t="s">
        <v>2560</v>
      </c>
      <c r="N46" s="130" t="s">
        <v>2477</v>
      </c>
      <c r="O46" s="98" t="s">
        <v>2478</v>
      </c>
      <c r="P46" s="129"/>
      <c r="Q46" s="136">
        <v>44250.454861111109</v>
      </c>
    </row>
    <row r="47" spans="1:17" ht="17.399999999999999" x14ac:dyDescent="0.3">
      <c r="A47" s="98" t="str">
        <f>VLOOKUP(E47,'LISTADO ATM'!$A$2:$C$899,3,0)</f>
        <v>DISTRITO NACIONAL</v>
      </c>
      <c r="B47" s="113" t="s">
        <v>2514</v>
      </c>
      <c r="C47" s="127">
        <v>44250.33384259259</v>
      </c>
      <c r="D47" s="98" t="s">
        <v>2189</v>
      </c>
      <c r="E47" s="103">
        <v>35</v>
      </c>
      <c r="F47" s="98" t="str">
        <f>VLOOKUP(E47,VIP!$A$2:$O11440,2,0)</f>
        <v>DRBR035</v>
      </c>
      <c r="G47" s="98" t="str">
        <f>VLOOKUP(E47,'LISTADO ATM'!$A$2:$B$898,2,0)</f>
        <v xml:space="preserve">ATM Dirección General de Aduanas I </v>
      </c>
      <c r="H47" s="98" t="str">
        <f>VLOOKUP(E47,VIP!$A$2:$O16361,7,FALSE)</f>
        <v>Si</v>
      </c>
      <c r="I47" s="98" t="str">
        <f>VLOOKUP(E47,VIP!$A$2:$O8326,8,FALSE)</f>
        <v>Si</v>
      </c>
      <c r="J47" s="98" t="str">
        <f>VLOOKUP(E47,VIP!$A$2:$O8276,8,FALSE)</f>
        <v>Si</v>
      </c>
      <c r="K47" s="98" t="str">
        <f>VLOOKUP(E47,VIP!$A$2:$O11850,6,0)</f>
        <v>NO</v>
      </c>
      <c r="L47" s="128" t="s">
        <v>2228</v>
      </c>
      <c r="M47" s="129" t="s">
        <v>2470</v>
      </c>
      <c r="N47" s="130" t="s">
        <v>2477</v>
      </c>
      <c r="O47" s="98" t="s">
        <v>2479</v>
      </c>
      <c r="P47" s="131"/>
      <c r="Q47" s="136">
        <v>44250.505555555559</v>
      </c>
    </row>
    <row r="48" spans="1:17" ht="17.399999999999999" x14ac:dyDescent="0.3">
      <c r="A48" s="98" t="str">
        <f>VLOOKUP(E48,'[1]LISTADO ATM'!$A$2:$C$898,3,0)</f>
        <v>DISTRITO NACIONAL</v>
      </c>
      <c r="B48" s="113">
        <v>335798900</v>
      </c>
      <c r="C48" s="127">
        <v>44249.2971412037</v>
      </c>
      <c r="D48" s="98" t="s">
        <v>2189</v>
      </c>
      <c r="E48" s="103">
        <v>37</v>
      </c>
      <c r="F48" s="98" t="str">
        <f>VLOOKUP(E48,[1]VIP!$A$2:$O11453,2,0)</f>
        <v>DRBR037</v>
      </c>
      <c r="G48" s="98" t="str">
        <f>VLOOKUP(E48,'[1]LISTADO ATM'!$A$2:$B$897,2,0)</f>
        <v xml:space="preserve">ATM Oficina Villa Mella </v>
      </c>
      <c r="H48" s="98" t="str">
        <f>VLOOKUP(E48,[1]VIP!$A$2:$O16374,7,FALSE)</f>
        <v>Si</v>
      </c>
      <c r="I48" s="98" t="str">
        <f>VLOOKUP(E48,[1]VIP!$A$2:$O8339,8,FALSE)</f>
        <v>Si</v>
      </c>
      <c r="J48" s="98" t="str">
        <f>VLOOKUP(E48,[1]VIP!$A$2:$O8289,8,FALSE)</f>
        <v>Si</v>
      </c>
      <c r="K48" s="98" t="str">
        <f>VLOOKUP(E48,[1]VIP!$A$2:$O11863,6,0)</f>
        <v>SI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31"/>
      <c r="Q48" s="137">
        <v>44250.506249999999</v>
      </c>
    </row>
    <row r="49" spans="1:17" ht="17.399999999999999" x14ac:dyDescent="0.3">
      <c r="A49" s="98" t="str">
        <f>VLOOKUP(E49,'LISTADO ATM'!$A$2:$C$899,3,0)</f>
        <v>NORTE</v>
      </c>
      <c r="B49" s="113" t="s">
        <v>2508</v>
      </c>
      <c r="C49" s="127">
        <v>44250.337546296294</v>
      </c>
      <c r="D49" s="98" t="s">
        <v>2190</v>
      </c>
      <c r="E49" s="103">
        <v>937</v>
      </c>
      <c r="F49" s="98" t="str">
        <f>VLOOKUP(E49,VIP!$A$2:$O11434,2,0)</f>
        <v>DRBR937</v>
      </c>
      <c r="G49" s="98" t="str">
        <f>VLOOKUP(E49,'LISTADO ATM'!$A$2:$B$898,2,0)</f>
        <v xml:space="preserve">ATM Autobanco Oficina La Vega II </v>
      </c>
      <c r="H49" s="98" t="str">
        <f>VLOOKUP(E49,VIP!$A$2:$O16355,7,FALSE)</f>
        <v>Si</v>
      </c>
      <c r="I49" s="98" t="str">
        <f>VLOOKUP(E49,VIP!$A$2:$O8320,8,FALSE)</f>
        <v>Si</v>
      </c>
      <c r="J49" s="98" t="str">
        <f>VLOOKUP(E49,VIP!$A$2:$O8270,8,FALSE)</f>
        <v>Si</v>
      </c>
      <c r="K49" s="98" t="str">
        <f>VLOOKUP(E49,VIP!$A$2:$O11844,6,0)</f>
        <v>NO</v>
      </c>
      <c r="L49" s="128" t="s">
        <v>2228</v>
      </c>
      <c r="M49" s="129" t="s">
        <v>2470</v>
      </c>
      <c r="N49" s="130" t="s">
        <v>2477</v>
      </c>
      <c r="O49" s="98" t="s">
        <v>2498</v>
      </c>
      <c r="P49" s="131"/>
      <c r="Q49" s="137">
        <v>44250.506249999999</v>
      </c>
    </row>
    <row r="50" spans="1:17" ht="17.399999999999999" x14ac:dyDescent="0.3">
      <c r="A50" s="98" t="str">
        <f>VLOOKUP(E50,'LISTADO ATM'!$A$2:$C$899,3,0)</f>
        <v>DISTRITO NACIONAL</v>
      </c>
      <c r="B50" s="113">
        <v>335798683</v>
      </c>
      <c r="C50" s="127">
        <v>44247.561006944445</v>
      </c>
      <c r="D50" s="98" t="s">
        <v>2189</v>
      </c>
      <c r="E50" s="103">
        <v>792</v>
      </c>
      <c r="F50" s="98" t="str">
        <f>VLOOKUP(E50,VIP!$A$2:$O11460,2,0)</f>
        <v>DRBR792</v>
      </c>
      <c r="G50" s="98" t="str">
        <f>VLOOKUP(E50,'LISTADO ATM'!$A$2:$B$898,2,0)</f>
        <v>ATM Hospital Salvador de Gautier</v>
      </c>
      <c r="H50" s="98" t="str">
        <f>VLOOKUP(E50,VIP!$A$2:$O16381,7,FALSE)</f>
        <v>Si</v>
      </c>
      <c r="I50" s="98" t="str">
        <f>VLOOKUP(E50,VIP!$A$2:$O8346,8,FALSE)</f>
        <v>Si</v>
      </c>
      <c r="J50" s="98" t="str">
        <f>VLOOKUP(E50,VIP!$A$2:$O8296,8,FALSE)</f>
        <v>Si</v>
      </c>
      <c r="K50" s="98" t="str">
        <f>VLOOKUP(E50,VIP!$A$2:$O11870,6,0)</f>
        <v>NO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31"/>
      <c r="Q50" s="137">
        <v>44250.506944444445</v>
      </c>
    </row>
    <row r="51" spans="1:17" ht="17.399999999999999" x14ac:dyDescent="0.3">
      <c r="A51" s="98" t="str">
        <f>VLOOKUP(E51,'[1]LISTADO ATM'!$A$2:$C$898,3,0)</f>
        <v>DISTRITO NACIONAL</v>
      </c>
      <c r="B51" s="113">
        <v>335799871</v>
      </c>
      <c r="C51" s="127">
        <v>44249.595266203702</v>
      </c>
      <c r="D51" s="98" t="s">
        <v>2189</v>
      </c>
      <c r="E51" s="103">
        <v>622</v>
      </c>
      <c r="F51" s="98" t="str">
        <f>VLOOKUP(E51,[1]VIP!$A$2:$O11439,2,0)</f>
        <v>DRBR622</v>
      </c>
      <c r="G51" s="98" t="str">
        <f>VLOOKUP(E51,'[1]LISTADO ATM'!$A$2:$B$897,2,0)</f>
        <v xml:space="preserve">ATM Ayuntamiento D.N. </v>
      </c>
      <c r="H51" s="98" t="str">
        <f>VLOOKUP(E51,[1]VIP!$A$2:$O16360,7,FALSE)</f>
        <v>Si</v>
      </c>
      <c r="I51" s="98" t="str">
        <f>VLOOKUP(E51,[1]VIP!$A$2:$O8325,8,FALSE)</f>
        <v>Si</v>
      </c>
      <c r="J51" s="98" t="str">
        <f>VLOOKUP(E51,[1]VIP!$A$2:$O8275,8,FALSE)</f>
        <v>Si</v>
      </c>
      <c r="K51" s="98" t="str">
        <f>VLOOKUP(E51,[1]VIP!$A$2:$O11849,6,0)</f>
        <v>NO</v>
      </c>
      <c r="L51" s="128" t="s">
        <v>2254</v>
      </c>
      <c r="M51" s="129" t="s">
        <v>2470</v>
      </c>
      <c r="N51" s="130" t="s">
        <v>2477</v>
      </c>
      <c r="O51" s="98" t="s">
        <v>2479</v>
      </c>
      <c r="P51" s="131"/>
      <c r="Q51" s="137">
        <v>44250.506944444445</v>
      </c>
    </row>
    <row r="52" spans="1:17" ht="17.399999999999999" x14ac:dyDescent="0.3">
      <c r="A52" s="98" t="str">
        <f>VLOOKUP(E52,'[1]LISTADO ATM'!$A$2:$C$898,3,0)</f>
        <v>DISTRITO NACIONAL</v>
      </c>
      <c r="B52" s="113">
        <v>335799567</v>
      </c>
      <c r="C52" s="127">
        <v>44249.488935185182</v>
      </c>
      <c r="D52" s="98" t="s">
        <v>2189</v>
      </c>
      <c r="E52" s="103">
        <v>917</v>
      </c>
      <c r="F52" s="98" t="str">
        <f>VLOOKUP(E52,[1]VIP!$A$2:$O11461,2,0)</f>
        <v>DRBR01B</v>
      </c>
      <c r="G52" s="98" t="str">
        <f>VLOOKUP(E52,'[1]LISTADO ATM'!$A$2:$B$897,2,0)</f>
        <v xml:space="preserve">ATM Oficina Los Mina </v>
      </c>
      <c r="H52" s="98" t="str">
        <f>VLOOKUP(E52,[1]VIP!$A$2:$O16382,7,FALSE)</f>
        <v>Si</v>
      </c>
      <c r="I52" s="98" t="str">
        <f>VLOOKUP(E52,[1]VIP!$A$2:$O8347,8,FALSE)</f>
        <v>Si</v>
      </c>
      <c r="J52" s="98" t="str">
        <f>VLOOKUP(E52,[1]VIP!$A$2:$O8297,8,FALSE)</f>
        <v>Si</v>
      </c>
      <c r="K52" s="98" t="str">
        <f>VLOOKUP(E52,[1]VIP!$A$2:$O11871,6,0)</f>
        <v>NO</v>
      </c>
      <c r="L52" s="128" t="s">
        <v>2228</v>
      </c>
      <c r="M52" s="129" t="s">
        <v>2470</v>
      </c>
      <c r="N52" s="130" t="s">
        <v>2477</v>
      </c>
      <c r="O52" s="98" t="s">
        <v>2479</v>
      </c>
      <c r="P52" s="131"/>
      <c r="Q52" s="137">
        <v>44250.507638888892</v>
      </c>
    </row>
    <row r="53" spans="1:17" ht="17.399999999999999" x14ac:dyDescent="0.3">
      <c r="A53" s="98" t="str">
        <f>VLOOKUP(E53,'[1]LISTADO ATM'!$A$2:$C$898,3,0)</f>
        <v>DISTRITO NACIONAL</v>
      </c>
      <c r="B53" s="113">
        <v>335798908</v>
      </c>
      <c r="C53" s="127">
        <v>44249.300868055558</v>
      </c>
      <c r="D53" s="98" t="s">
        <v>2189</v>
      </c>
      <c r="E53" s="103">
        <v>239</v>
      </c>
      <c r="F53" s="98" t="str">
        <f>VLOOKUP(E53,[1]VIP!$A$2:$O11445,2,0)</f>
        <v>DRBR239</v>
      </c>
      <c r="G53" s="98" t="str">
        <f>VLOOKUP(E53,'[1]LISTADO ATM'!$A$2:$B$897,2,0)</f>
        <v xml:space="preserve">ATM Autobanco Charles de Gaulle </v>
      </c>
      <c r="H53" s="98" t="str">
        <f>VLOOKUP(E53,[1]VIP!$A$2:$O16366,7,FALSE)</f>
        <v>Si</v>
      </c>
      <c r="I53" s="98" t="str">
        <f>VLOOKUP(E53,[1]VIP!$A$2:$O8331,8,FALSE)</f>
        <v>Si</v>
      </c>
      <c r="J53" s="98" t="str">
        <f>VLOOKUP(E53,[1]VIP!$A$2:$O8281,8,FALSE)</f>
        <v>Si</v>
      </c>
      <c r="K53" s="98" t="str">
        <f>VLOOKUP(E53,[1]VIP!$A$2:$O11855,6,0)</f>
        <v>SI</v>
      </c>
      <c r="L53" s="128" t="s">
        <v>2228</v>
      </c>
      <c r="M53" s="129" t="s">
        <v>2470</v>
      </c>
      <c r="N53" s="130" t="s">
        <v>2477</v>
      </c>
      <c r="O53" s="98" t="s">
        <v>2479</v>
      </c>
      <c r="P53" s="131"/>
      <c r="Q53" s="137">
        <v>44250.508333333331</v>
      </c>
    </row>
    <row r="54" spans="1:17" ht="17.399999999999999" x14ac:dyDescent="0.3">
      <c r="A54" s="98" t="str">
        <f>VLOOKUP(E54,'[1]LISTADO ATM'!$A$2:$C$898,3,0)</f>
        <v>DISTRITO NACIONAL</v>
      </c>
      <c r="B54" s="113">
        <v>335799646</v>
      </c>
      <c r="C54" s="127">
        <v>44249.50681712963</v>
      </c>
      <c r="D54" s="98" t="s">
        <v>2189</v>
      </c>
      <c r="E54" s="103">
        <v>115</v>
      </c>
      <c r="F54" s="98" t="str">
        <f>VLOOKUP(E54,[1]VIP!$A$2:$O11450,2,0)</f>
        <v>DRBR115</v>
      </c>
      <c r="G54" s="98" t="str">
        <f>VLOOKUP(E54,'[1]LISTADO ATM'!$A$2:$B$897,2,0)</f>
        <v xml:space="preserve">ATM Oficina Megacentro I </v>
      </c>
      <c r="H54" s="98" t="str">
        <f>VLOOKUP(E54,[1]VIP!$A$2:$O16371,7,FALSE)</f>
        <v>Si</v>
      </c>
      <c r="I54" s="98" t="str">
        <f>VLOOKUP(E54,[1]VIP!$A$2:$O8336,8,FALSE)</f>
        <v>Si</v>
      </c>
      <c r="J54" s="98" t="str">
        <f>VLOOKUP(E54,[1]VIP!$A$2:$O8286,8,FALSE)</f>
        <v>Si</v>
      </c>
      <c r="K54" s="98" t="str">
        <f>VLOOKUP(E54,[1]VIP!$A$2:$O11860,6,0)</f>
        <v>SI</v>
      </c>
      <c r="L54" s="128" t="s">
        <v>2228</v>
      </c>
      <c r="M54" s="129" t="s">
        <v>2470</v>
      </c>
      <c r="N54" s="130" t="s">
        <v>2477</v>
      </c>
      <c r="O54" s="98" t="s">
        <v>2479</v>
      </c>
      <c r="P54" s="131"/>
      <c r="Q54" s="137">
        <v>44250.509027777778</v>
      </c>
    </row>
    <row r="55" spans="1:17" ht="17.399999999999999" x14ac:dyDescent="0.3">
      <c r="A55" s="98" t="str">
        <f>VLOOKUP(E55,'[1]LISTADO ATM'!$A$2:$C$898,3,0)</f>
        <v>DISTRITO NACIONAL</v>
      </c>
      <c r="B55" s="113">
        <v>335799828</v>
      </c>
      <c r="C55" s="127">
        <v>44249.571238425924</v>
      </c>
      <c r="D55" s="98" t="s">
        <v>2189</v>
      </c>
      <c r="E55" s="103">
        <v>194</v>
      </c>
      <c r="F55" s="98" t="str">
        <f>VLOOKUP(E55,[1]VIP!$A$2:$O11446,2,0)</f>
        <v>DRBR194</v>
      </c>
      <c r="G55" s="98" t="str">
        <f>VLOOKUP(E55,'[1]LISTADO ATM'!$A$2:$B$897,2,0)</f>
        <v xml:space="preserve">ATM UNP Pantoja </v>
      </c>
      <c r="H55" s="98" t="str">
        <f>VLOOKUP(E55,[1]VIP!$A$2:$O16367,7,FALSE)</f>
        <v>Si</v>
      </c>
      <c r="I55" s="98" t="str">
        <f>VLOOKUP(E55,[1]VIP!$A$2:$O8332,8,FALSE)</f>
        <v>No</v>
      </c>
      <c r="J55" s="98" t="str">
        <f>VLOOKUP(E55,[1]VIP!$A$2:$O8282,8,FALSE)</f>
        <v>No</v>
      </c>
      <c r="K55" s="98" t="str">
        <f>VLOOKUP(E55,[1]VIP!$A$2:$O11856,6,0)</f>
        <v>NO</v>
      </c>
      <c r="L55" s="128" t="s">
        <v>2228</v>
      </c>
      <c r="M55" s="129" t="s">
        <v>2470</v>
      </c>
      <c r="N55" s="130" t="s">
        <v>2477</v>
      </c>
      <c r="O55" s="98" t="s">
        <v>2479</v>
      </c>
      <c r="P55" s="131"/>
      <c r="Q55" s="137">
        <v>44250.509027777778</v>
      </c>
    </row>
    <row r="56" spans="1:17" ht="17.399999999999999" x14ac:dyDescent="0.3">
      <c r="A56" s="98" t="str">
        <f>VLOOKUP(E56,'LISTADO ATM'!$A$2:$C$899,3,0)</f>
        <v>ESTE</v>
      </c>
      <c r="B56" s="113" t="s">
        <v>2579</v>
      </c>
      <c r="C56" s="127">
        <v>44250.476701388892</v>
      </c>
      <c r="D56" s="98" t="s">
        <v>2189</v>
      </c>
      <c r="E56" s="103">
        <v>268</v>
      </c>
      <c r="F56" s="98" t="str">
        <f>VLOOKUP(E56,VIP!$A$2:$O11450,2,0)</f>
        <v>DRBR268</v>
      </c>
      <c r="G56" s="98" t="str">
        <f>VLOOKUP(E56,'LISTADO ATM'!$A$2:$B$898,2,0)</f>
        <v xml:space="preserve">ATM Autobanco La Altagracia (Higuey) </v>
      </c>
      <c r="H56" s="98" t="str">
        <f>VLOOKUP(E56,VIP!$A$2:$O16371,7,FALSE)</f>
        <v>Si</v>
      </c>
      <c r="I56" s="98" t="str">
        <f>VLOOKUP(E56,VIP!$A$2:$O8336,8,FALSE)</f>
        <v>Si</v>
      </c>
      <c r="J56" s="98" t="str">
        <f>VLOOKUP(E56,VIP!$A$2:$O8286,8,FALSE)</f>
        <v>Si</v>
      </c>
      <c r="K56" s="98" t="str">
        <f>VLOOKUP(E56,VIP!$A$2:$O11860,6,0)</f>
        <v>NO</v>
      </c>
      <c r="L56" s="128" t="s">
        <v>2228</v>
      </c>
      <c r="M56" s="129" t="s">
        <v>2470</v>
      </c>
      <c r="N56" s="130" t="s">
        <v>2477</v>
      </c>
      <c r="O56" s="98" t="s">
        <v>2479</v>
      </c>
      <c r="P56" s="129"/>
      <c r="Q56" s="137">
        <v>44250.510416666664</v>
      </c>
    </row>
    <row r="57" spans="1:17" ht="17.399999999999999" x14ac:dyDescent="0.3">
      <c r="A57" s="98" t="str">
        <f>VLOOKUP(E57,'LISTADO ATM'!$A$2:$C$899,3,0)</f>
        <v>ESTE</v>
      </c>
      <c r="B57" s="113">
        <v>335800031</v>
      </c>
      <c r="C57" s="127">
        <v>44249.643460648149</v>
      </c>
      <c r="D57" s="98" t="s">
        <v>2189</v>
      </c>
      <c r="E57" s="103">
        <v>608</v>
      </c>
      <c r="F57" s="98" t="str">
        <f>VLOOKUP(E57,VIP!$A$2:$O11441,2,0)</f>
        <v>DRBR305</v>
      </c>
      <c r="G57" s="98" t="str">
        <f>VLOOKUP(E57,'LISTADO ATM'!$A$2:$B$898,2,0)</f>
        <v xml:space="preserve">ATM Oficina Jumbo (San Pedro) </v>
      </c>
      <c r="H57" s="98" t="str">
        <f>VLOOKUP(E57,VIP!$A$2:$O16362,7,FALSE)</f>
        <v>Si</v>
      </c>
      <c r="I57" s="98" t="str">
        <f>VLOOKUP(E57,VIP!$A$2:$O8327,8,FALSE)</f>
        <v>Si</v>
      </c>
      <c r="J57" s="98" t="str">
        <f>VLOOKUP(E57,VIP!$A$2:$O8277,8,FALSE)</f>
        <v>Si</v>
      </c>
      <c r="K57" s="98" t="str">
        <f>VLOOKUP(E57,VIP!$A$2:$O11851,6,0)</f>
        <v>SI</v>
      </c>
      <c r="L57" s="128" t="s">
        <v>2228</v>
      </c>
      <c r="M57" s="129" t="s">
        <v>2470</v>
      </c>
      <c r="N57" s="130" t="s">
        <v>2477</v>
      </c>
      <c r="O57" s="98" t="s">
        <v>2479</v>
      </c>
      <c r="P57" s="131"/>
      <c r="Q57" s="137">
        <v>44250.511111111111</v>
      </c>
    </row>
    <row r="58" spans="1:17" ht="17.399999999999999" x14ac:dyDescent="0.3">
      <c r="A58" s="98" t="str">
        <f>VLOOKUP(E58,'LISTADO ATM'!$A$2:$C$899,3,0)</f>
        <v>NORTE</v>
      </c>
      <c r="B58" s="113" t="s">
        <v>2516</v>
      </c>
      <c r="C58" s="127">
        <v>44250.331631944442</v>
      </c>
      <c r="D58" s="98" t="s">
        <v>2190</v>
      </c>
      <c r="E58" s="103">
        <v>262</v>
      </c>
      <c r="F58" s="98" t="str">
        <f>VLOOKUP(E58,VIP!$A$2:$O11442,2,0)</f>
        <v>DRBR262</v>
      </c>
      <c r="G58" s="98" t="str">
        <f>VLOOKUP(E58,'LISTADO ATM'!$A$2:$B$898,2,0)</f>
        <v xml:space="preserve">ATM Oficina Obras Públicas (Santiago) </v>
      </c>
      <c r="H58" s="98" t="str">
        <f>VLOOKUP(E58,VIP!$A$2:$O16363,7,FALSE)</f>
        <v>Si</v>
      </c>
      <c r="I58" s="98" t="str">
        <f>VLOOKUP(E58,VIP!$A$2:$O8328,8,FALSE)</f>
        <v>Si</v>
      </c>
      <c r="J58" s="98" t="str">
        <f>VLOOKUP(E58,VIP!$A$2:$O8278,8,FALSE)</f>
        <v>Si</v>
      </c>
      <c r="K58" s="98" t="str">
        <f>VLOOKUP(E58,VIP!$A$2:$O11852,6,0)</f>
        <v>SI</v>
      </c>
      <c r="L58" s="128" t="s">
        <v>2228</v>
      </c>
      <c r="M58" s="129" t="s">
        <v>2470</v>
      </c>
      <c r="N58" s="130" t="s">
        <v>2477</v>
      </c>
      <c r="O58" s="98" t="s">
        <v>2498</v>
      </c>
      <c r="P58" s="131"/>
      <c r="Q58" s="137">
        <v>44250.511111111111</v>
      </c>
    </row>
    <row r="59" spans="1:17" s="99" customFormat="1" ht="17.399999999999999" x14ac:dyDescent="0.3">
      <c r="A59" s="98" t="str">
        <f>VLOOKUP(E59,'LISTADO ATM'!$A$2:$C$899,3,0)</f>
        <v>NORTE</v>
      </c>
      <c r="B59" s="113">
        <v>335800406</v>
      </c>
      <c r="C59" s="127">
        <v>44249.907465277778</v>
      </c>
      <c r="D59" s="98" t="s">
        <v>2190</v>
      </c>
      <c r="E59" s="103">
        <v>511</v>
      </c>
      <c r="F59" s="98" t="str">
        <f>VLOOKUP(E59,VIP!$A$2:$O11439,2,0)</f>
        <v>DRBR511</v>
      </c>
      <c r="G59" s="98" t="str">
        <f>VLOOKUP(E59,'LISTADO ATM'!$A$2:$B$898,2,0)</f>
        <v xml:space="preserve">ATM UNP Río San Juan (Nagua) </v>
      </c>
      <c r="H59" s="98" t="str">
        <f>VLOOKUP(E59,VIP!$A$2:$O16360,7,FALSE)</f>
        <v>Si</v>
      </c>
      <c r="I59" s="98" t="str">
        <f>VLOOKUP(E59,VIP!$A$2:$O8325,8,FALSE)</f>
        <v>Si</v>
      </c>
      <c r="J59" s="98" t="str">
        <f>VLOOKUP(E59,VIP!$A$2:$O8275,8,FALSE)</f>
        <v>Si</v>
      </c>
      <c r="K59" s="98" t="str">
        <f>VLOOKUP(E59,VIP!$A$2:$O11849,6,0)</f>
        <v>NO</v>
      </c>
      <c r="L59" s="128" t="s">
        <v>2228</v>
      </c>
      <c r="M59" s="129" t="s">
        <v>2470</v>
      </c>
      <c r="N59" s="130" t="s">
        <v>2477</v>
      </c>
      <c r="O59" s="98" t="s">
        <v>2499</v>
      </c>
      <c r="P59" s="131"/>
      <c r="Q59" s="136">
        <v>44250.512499999997</v>
      </c>
    </row>
    <row r="60" spans="1:17" s="99" customFormat="1" ht="17.399999999999999" x14ac:dyDescent="0.3">
      <c r="A60" s="98" t="str">
        <f>VLOOKUP(E60,'LISTADO ATM'!$A$2:$C$899,3,0)</f>
        <v>ESTE</v>
      </c>
      <c r="B60" s="113" t="s">
        <v>2569</v>
      </c>
      <c r="C60" s="127">
        <v>44250.496423611112</v>
      </c>
      <c r="D60" s="98" t="s">
        <v>2189</v>
      </c>
      <c r="E60" s="103">
        <v>219</v>
      </c>
      <c r="F60" s="98" t="str">
        <f>VLOOKUP(E60,VIP!$A$2:$O11440,2,0)</f>
        <v>DRBR219</v>
      </c>
      <c r="G60" s="98" t="str">
        <f>VLOOKUP(E60,'LISTADO ATM'!$A$2:$B$898,2,0)</f>
        <v xml:space="preserve">ATM Oficina La Altagracia (Higuey) </v>
      </c>
      <c r="H60" s="98" t="str">
        <f>VLOOKUP(E60,VIP!$A$2:$O16361,7,FALSE)</f>
        <v>Si</v>
      </c>
      <c r="I60" s="98" t="str">
        <f>VLOOKUP(E60,VIP!$A$2:$O8326,8,FALSE)</f>
        <v>Si</v>
      </c>
      <c r="J60" s="98" t="str">
        <f>VLOOKUP(E60,VIP!$A$2:$O8276,8,FALSE)</f>
        <v>Si</v>
      </c>
      <c r="K60" s="98" t="str">
        <f>VLOOKUP(E60,VIP!$A$2:$O11850,6,0)</f>
        <v>NO</v>
      </c>
      <c r="L60" s="128" t="s">
        <v>2228</v>
      </c>
      <c r="M60" s="129" t="s">
        <v>2470</v>
      </c>
      <c r="N60" s="130" t="s">
        <v>2477</v>
      </c>
      <c r="O60" s="98" t="s">
        <v>2479</v>
      </c>
      <c r="P60" s="129"/>
      <c r="Q60" s="137">
        <v>44250.512499999997</v>
      </c>
    </row>
    <row r="61" spans="1:17" s="99" customFormat="1" ht="17.399999999999999" x14ac:dyDescent="0.3">
      <c r="A61" s="98" t="str">
        <f>VLOOKUP(E61,'LISTADO ATM'!$A$2:$C$899,3,0)</f>
        <v>DISTRITO NACIONAL</v>
      </c>
      <c r="B61" s="113" t="s">
        <v>2547</v>
      </c>
      <c r="C61" s="127">
        <v>44250.407256944447</v>
      </c>
      <c r="D61" s="98" t="s">
        <v>2473</v>
      </c>
      <c r="E61" s="103">
        <v>485</v>
      </c>
      <c r="F61" s="98" t="str">
        <f>VLOOKUP(E61,VIP!$A$2:$O11440,2,0)</f>
        <v>DRBR485</v>
      </c>
      <c r="G61" s="98" t="str">
        <f>VLOOKUP(E61,'LISTADO ATM'!$A$2:$B$898,2,0)</f>
        <v xml:space="preserve">ATM CEDIMAT </v>
      </c>
      <c r="H61" s="98" t="str">
        <f>VLOOKUP(E61,VIP!$A$2:$O16361,7,FALSE)</f>
        <v>Si</v>
      </c>
      <c r="I61" s="98" t="str">
        <f>VLOOKUP(E61,VIP!$A$2:$O8326,8,FALSE)</f>
        <v>Si</v>
      </c>
      <c r="J61" s="98" t="str">
        <f>VLOOKUP(E61,VIP!$A$2:$O8276,8,FALSE)</f>
        <v>Si</v>
      </c>
      <c r="K61" s="98" t="str">
        <f>VLOOKUP(E61,VIP!$A$2:$O11850,6,0)</f>
        <v>NO</v>
      </c>
      <c r="L61" s="128" t="s">
        <v>2463</v>
      </c>
      <c r="M61" s="129" t="s">
        <v>2470</v>
      </c>
      <c r="N61" s="130" t="s">
        <v>2477</v>
      </c>
      <c r="O61" s="98" t="s">
        <v>2478</v>
      </c>
      <c r="P61" s="131"/>
      <c r="Q61" s="136">
        <v>44250.561805555553</v>
      </c>
    </row>
    <row r="62" spans="1:17" s="99" customFormat="1" ht="17.399999999999999" x14ac:dyDescent="0.3">
      <c r="A62" s="98" t="str">
        <f>VLOOKUP(E62,'LISTADO ATM'!$A$2:$C$899,3,0)</f>
        <v>DISTRITO NACIONAL</v>
      </c>
      <c r="B62" s="113">
        <v>335800373</v>
      </c>
      <c r="C62" s="127">
        <v>44249.774699074071</v>
      </c>
      <c r="D62" s="98" t="s">
        <v>2189</v>
      </c>
      <c r="E62" s="103">
        <v>118</v>
      </c>
      <c r="F62" s="98" t="str">
        <f>VLOOKUP(E62,VIP!$A$2:$O11432,2,0)</f>
        <v>DRBR118</v>
      </c>
      <c r="G62" s="98" t="str">
        <f>VLOOKUP(E62,'LISTADO ATM'!$A$2:$B$898,2,0)</f>
        <v>ATM Plaza Torino</v>
      </c>
      <c r="H62" s="98" t="str">
        <f>VLOOKUP(E62,VIP!$A$2:$O16353,7,FALSE)</f>
        <v>N/A</v>
      </c>
      <c r="I62" s="98" t="str">
        <f>VLOOKUP(E62,VIP!$A$2:$O8318,8,FALSE)</f>
        <v>N/A</v>
      </c>
      <c r="J62" s="98" t="str">
        <f>VLOOKUP(E62,VIP!$A$2:$O8268,8,FALSE)</f>
        <v>N/A</v>
      </c>
      <c r="K62" s="98" t="str">
        <f>VLOOKUP(E62,VIP!$A$2:$O11842,6,0)</f>
        <v>N/A</v>
      </c>
      <c r="L62" s="128" t="s">
        <v>2228</v>
      </c>
      <c r="M62" s="129" t="s">
        <v>2470</v>
      </c>
      <c r="N62" s="130" t="s">
        <v>2477</v>
      </c>
      <c r="O62" s="98" t="s">
        <v>2479</v>
      </c>
      <c r="P62" s="131"/>
      <c r="Q62" s="137">
        <v>44250.566666666666</v>
      </c>
    </row>
    <row r="63" spans="1:17" s="99" customFormat="1" ht="17.399999999999999" x14ac:dyDescent="0.3">
      <c r="A63" s="98" t="str">
        <f>VLOOKUP(E63,'LISTADO ATM'!$A$2:$C$899,3,0)</f>
        <v>ESTE</v>
      </c>
      <c r="B63" s="113" t="s">
        <v>2511</v>
      </c>
      <c r="C63" s="127">
        <v>44250.335995370369</v>
      </c>
      <c r="D63" s="98" t="s">
        <v>2189</v>
      </c>
      <c r="E63" s="103">
        <v>680</v>
      </c>
      <c r="F63" s="98" t="str">
        <f>VLOOKUP(E63,VIP!$A$2:$O11437,2,0)</f>
        <v>DRBR680</v>
      </c>
      <c r="G63" s="98" t="str">
        <f>VLOOKUP(E63,'LISTADO ATM'!$A$2:$B$898,2,0)</f>
        <v>ATM Hotel Royalton</v>
      </c>
      <c r="H63" s="98" t="str">
        <f>VLOOKUP(E63,VIP!$A$2:$O16358,7,FALSE)</f>
        <v>NO</v>
      </c>
      <c r="I63" s="98" t="str">
        <f>VLOOKUP(E63,VIP!$A$2:$O8323,8,FALSE)</f>
        <v>NO</v>
      </c>
      <c r="J63" s="98" t="str">
        <f>VLOOKUP(E63,VIP!$A$2:$O8273,8,FALSE)</f>
        <v>NO</v>
      </c>
      <c r="K63" s="98" t="str">
        <f>VLOOKUP(E63,VIP!$A$2:$O11847,6,0)</f>
        <v>NO</v>
      </c>
      <c r="L63" s="128" t="s">
        <v>2228</v>
      </c>
      <c r="M63" s="129" t="s">
        <v>2470</v>
      </c>
      <c r="N63" s="130" t="s">
        <v>2477</v>
      </c>
      <c r="O63" s="98" t="s">
        <v>2479</v>
      </c>
      <c r="P63" s="131"/>
      <c r="Q63" s="136">
        <v>44250.575694444444</v>
      </c>
    </row>
    <row r="64" spans="1:17" s="99" customFormat="1" ht="17.399999999999999" x14ac:dyDescent="0.3">
      <c r="A64" s="98" t="str">
        <f>VLOOKUP(E64,'[1]LISTADO ATM'!$A$2:$C$898,3,0)</f>
        <v>DISTRITO NACIONAL</v>
      </c>
      <c r="B64" s="113">
        <v>335799634</v>
      </c>
      <c r="C64" s="127">
        <v>44249.501111111109</v>
      </c>
      <c r="D64" s="98" t="s">
        <v>2473</v>
      </c>
      <c r="E64" s="103">
        <v>540</v>
      </c>
      <c r="F64" s="98" t="str">
        <f>VLOOKUP(E64,[1]VIP!$A$2:$O11454,2,0)</f>
        <v>DRBR540</v>
      </c>
      <c r="G64" s="98" t="str">
        <f>VLOOKUP(E64,'[1]LISTADO ATM'!$A$2:$B$897,2,0)</f>
        <v xml:space="preserve">ATM Autoservicio Sambil I </v>
      </c>
      <c r="H64" s="98" t="str">
        <f>VLOOKUP(E64,[1]VIP!$A$2:$O16375,7,FALSE)</f>
        <v>Si</v>
      </c>
      <c r="I64" s="98" t="str">
        <f>VLOOKUP(E64,[1]VIP!$A$2:$O8340,8,FALSE)</f>
        <v>Si</v>
      </c>
      <c r="J64" s="98" t="str">
        <f>VLOOKUP(E64,[1]VIP!$A$2:$O8290,8,FALSE)</f>
        <v>Si</v>
      </c>
      <c r="K64" s="98" t="str">
        <f>VLOOKUP(E64,[1]VIP!$A$2:$O11864,6,0)</f>
        <v>NO</v>
      </c>
      <c r="L64" s="128" t="s">
        <v>2430</v>
      </c>
      <c r="M64" s="129" t="s">
        <v>2470</v>
      </c>
      <c r="N64" s="130" t="s">
        <v>2477</v>
      </c>
      <c r="O64" s="98" t="s">
        <v>2478</v>
      </c>
      <c r="P64" s="131"/>
      <c r="Q64" s="137">
        <v>44250.575694444444</v>
      </c>
    </row>
    <row r="65" spans="1:17" s="99" customFormat="1" ht="17.399999999999999" x14ac:dyDescent="0.3">
      <c r="A65" s="98" t="str">
        <f>VLOOKUP(E65,'LISTADO ATM'!$A$2:$C$899,3,0)</f>
        <v>DISTRITO NACIONAL</v>
      </c>
      <c r="B65" s="113" t="s">
        <v>2577</v>
      </c>
      <c r="C65" s="127">
        <v>44250.478252314817</v>
      </c>
      <c r="D65" s="98" t="s">
        <v>2189</v>
      </c>
      <c r="E65" s="103">
        <v>801</v>
      </c>
      <c r="F65" s="98" t="str">
        <f>VLOOKUP(E65,VIP!$A$2:$O11448,2,0)</f>
        <v>DRBR801</v>
      </c>
      <c r="G65" s="98" t="str">
        <f>VLOOKUP(E65,'LISTADO ATM'!$A$2:$B$898,2,0)</f>
        <v xml:space="preserve">ATM Galería 360 Food Court </v>
      </c>
      <c r="H65" s="98" t="str">
        <f>VLOOKUP(E65,VIP!$A$2:$O16369,7,FALSE)</f>
        <v>Si</v>
      </c>
      <c r="I65" s="98" t="str">
        <f>VLOOKUP(E65,VIP!$A$2:$O8334,8,FALSE)</f>
        <v>Si</v>
      </c>
      <c r="J65" s="98" t="str">
        <f>VLOOKUP(E65,VIP!$A$2:$O8284,8,FALSE)</f>
        <v>Si</v>
      </c>
      <c r="K65" s="98" t="str">
        <f>VLOOKUP(E65,VIP!$A$2:$O11858,6,0)</f>
        <v>SI</v>
      </c>
      <c r="L65" s="128" t="s">
        <v>2254</v>
      </c>
      <c r="M65" s="129" t="s">
        <v>2470</v>
      </c>
      <c r="N65" s="130" t="s">
        <v>2477</v>
      </c>
      <c r="O65" s="98" t="s">
        <v>2479</v>
      </c>
      <c r="P65" s="129"/>
      <c r="Q65" s="137">
        <v>44250.588194444441</v>
      </c>
    </row>
    <row r="66" spans="1:17" s="99" customFormat="1" ht="17.399999999999999" x14ac:dyDescent="0.3">
      <c r="A66" s="98" t="str">
        <f>VLOOKUP(E66,'LISTADO ATM'!$A$2:$C$899,3,0)</f>
        <v>DISTRITO NACIONAL</v>
      </c>
      <c r="B66" s="113" t="s">
        <v>2512</v>
      </c>
      <c r="C66" s="127">
        <v>44250.335219907407</v>
      </c>
      <c r="D66" s="98" t="s">
        <v>2189</v>
      </c>
      <c r="E66" s="103">
        <v>517</v>
      </c>
      <c r="F66" s="98" t="str">
        <f>VLOOKUP(E66,VIP!$A$2:$O11438,2,0)</f>
        <v>DRBR517</v>
      </c>
      <c r="G66" s="98" t="str">
        <f>VLOOKUP(E66,'LISTADO ATM'!$A$2:$B$898,2,0)</f>
        <v xml:space="preserve">ATM Autobanco Oficina Sans Soucí </v>
      </c>
      <c r="H66" s="98" t="str">
        <f>VLOOKUP(E66,VIP!$A$2:$O16359,7,FALSE)</f>
        <v>Si</v>
      </c>
      <c r="I66" s="98" t="str">
        <f>VLOOKUP(E66,VIP!$A$2:$O8324,8,FALSE)</f>
        <v>Si</v>
      </c>
      <c r="J66" s="98" t="str">
        <f>VLOOKUP(E66,VIP!$A$2:$O8274,8,FALSE)</f>
        <v>Si</v>
      </c>
      <c r="K66" s="98" t="str">
        <f>VLOOKUP(E66,VIP!$A$2:$O11848,6,0)</f>
        <v>SI</v>
      </c>
      <c r="L66" s="128" t="s">
        <v>2228</v>
      </c>
      <c r="M66" s="129" t="s">
        <v>2470</v>
      </c>
      <c r="N66" s="130" t="s">
        <v>2477</v>
      </c>
      <c r="O66" s="98" t="s">
        <v>2479</v>
      </c>
      <c r="P66" s="131"/>
      <c r="Q66" s="137">
        <v>44250.588888888888</v>
      </c>
    </row>
    <row r="67" spans="1:17" s="99" customFormat="1" ht="17.399999999999999" x14ac:dyDescent="0.3">
      <c r="A67" s="98" t="str">
        <f>VLOOKUP(E67,'LISTADO ATM'!$A$2:$C$899,3,0)</f>
        <v>DISTRITO NACIONAL</v>
      </c>
      <c r="B67" s="113">
        <v>335797160</v>
      </c>
      <c r="C67" s="127">
        <v>44245.731296296297</v>
      </c>
      <c r="D67" s="98" t="s">
        <v>2189</v>
      </c>
      <c r="E67" s="103">
        <v>686</v>
      </c>
      <c r="F67" s="98" t="str">
        <f>VLOOKUP(E67,VIP!$A$2:$O11454,2,0)</f>
        <v>DRBR686</v>
      </c>
      <c r="G67" s="98" t="str">
        <f>VLOOKUP(E67,'LISTADO ATM'!$A$2:$B$898,2,0)</f>
        <v>ATM Autoservicio Oficina Máximo Gómez</v>
      </c>
      <c r="H67" s="98" t="str">
        <f>VLOOKUP(E67,VIP!$A$2:$O16375,7,FALSE)</f>
        <v>Si</v>
      </c>
      <c r="I67" s="98" t="str">
        <f>VLOOKUP(E67,VIP!$A$2:$O8340,8,FALSE)</f>
        <v>Si</v>
      </c>
      <c r="J67" s="98" t="str">
        <f>VLOOKUP(E67,VIP!$A$2:$O8290,8,FALSE)</f>
        <v>Si</v>
      </c>
      <c r="K67" s="98" t="str">
        <f>VLOOKUP(E67,VIP!$A$2:$O11864,6,0)</f>
        <v>NO</v>
      </c>
      <c r="L67" s="128" t="s">
        <v>2228</v>
      </c>
      <c r="M67" s="129" t="s">
        <v>2470</v>
      </c>
      <c r="N67" s="130" t="s">
        <v>2477</v>
      </c>
      <c r="O67" s="98" t="s">
        <v>2479</v>
      </c>
      <c r="P67" s="131"/>
      <c r="Q67" s="137">
        <v>44250.595833333333</v>
      </c>
    </row>
    <row r="68" spans="1:17" s="99" customFormat="1" ht="17.399999999999999" x14ac:dyDescent="0.3">
      <c r="A68" s="98" t="str">
        <f>VLOOKUP(E68,'[1]LISTADO ATM'!$A$2:$C$898,3,0)</f>
        <v>DISTRITO NACIONAL</v>
      </c>
      <c r="B68" s="113">
        <v>335799800</v>
      </c>
      <c r="C68" s="127">
        <v>44249.560034722221</v>
      </c>
      <c r="D68" s="98" t="s">
        <v>2189</v>
      </c>
      <c r="E68" s="103">
        <v>321</v>
      </c>
      <c r="F68" s="98" t="str">
        <f>VLOOKUP(E68,[1]VIP!$A$2:$O11451,2,0)</f>
        <v>DRBR321</v>
      </c>
      <c r="G68" s="98" t="str">
        <f>VLOOKUP(E68,'[1]LISTADO ATM'!$A$2:$B$897,2,0)</f>
        <v xml:space="preserve">ATM Oficina Jiménez Moya I </v>
      </c>
      <c r="H68" s="98" t="str">
        <f>VLOOKUP(E68,[1]VIP!$A$2:$O16372,7,FALSE)</f>
        <v>Si</v>
      </c>
      <c r="I68" s="98" t="str">
        <f>VLOOKUP(E68,[1]VIP!$A$2:$O8337,8,FALSE)</f>
        <v>Si</v>
      </c>
      <c r="J68" s="98" t="str">
        <f>VLOOKUP(E68,[1]VIP!$A$2:$O8287,8,FALSE)</f>
        <v>Si</v>
      </c>
      <c r="K68" s="98" t="str">
        <f>VLOOKUP(E68,[1]VIP!$A$2:$O11861,6,0)</f>
        <v>NO</v>
      </c>
      <c r="L68" s="128" t="s">
        <v>2228</v>
      </c>
      <c r="M68" s="129" t="s">
        <v>2470</v>
      </c>
      <c r="N68" s="130" t="s">
        <v>2477</v>
      </c>
      <c r="O68" s="98" t="s">
        <v>2479</v>
      </c>
      <c r="P68" s="131"/>
      <c r="Q68" s="136">
        <v>44250.599305555559</v>
      </c>
    </row>
    <row r="69" spans="1:17" s="99" customFormat="1" ht="17.399999999999999" x14ac:dyDescent="0.3">
      <c r="A69" s="98" t="str">
        <f>VLOOKUP(E69,'[1]LISTADO ATM'!$A$2:$C$898,3,0)</f>
        <v>DISTRITO NACIONAL</v>
      </c>
      <c r="B69" s="113">
        <v>335799576</v>
      </c>
      <c r="C69" s="127">
        <v>44249.490289351852</v>
      </c>
      <c r="D69" s="98" t="s">
        <v>2189</v>
      </c>
      <c r="E69" s="103">
        <v>498</v>
      </c>
      <c r="F69" s="98" t="str">
        <f>VLOOKUP(E69,[1]VIP!$A$2:$O11458,2,0)</f>
        <v>DRBR498</v>
      </c>
      <c r="G69" s="98" t="str">
        <f>VLOOKUP(E69,'[1]LISTADO ATM'!$A$2:$B$897,2,0)</f>
        <v xml:space="preserve">ATM Estación Sunix 27 de Febrero </v>
      </c>
      <c r="H69" s="98" t="str">
        <f>VLOOKUP(E69,[1]VIP!$A$2:$O16379,7,FALSE)</f>
        <v>Si</v>
      </c>
      <c r="I69" s="98" t="str">
        <f>VLOOKUP(E69,[1]VIP!$A$2:$O8344,8,FALSE)</f>
        <v>Si</v>
      </c>
      <c r="J69" s="98" t="str">
        <f>VLOOKUP(E69,[1]VIP!$A$2:$O8294,8,FALSE)</f>
        <v>Si</v>
      </c>
      <c r="K69" s="98" t="str">
        <f>VLOOKUP(E69,[1]VIP!$A$2:$O11868,6,0)</f>
        <v>NO</v>
      </c>
      <c r="L69" s="128" t="s">
        <v>2228</v>
      </c>
      <c r="M69" s="129" t="s">
        <v>2470</v>
      </c>
      <c r="N69" s="130" t="s">
        <v>2477</v>
      </c>
      <c r="O69" s="98" t="s">
        <v>2479</v>
      </c>
      <c r="P69" s="131"/>
      <c r="Q69" s="137">
        <v>44250.600694444445</v>
      </c>
    </row>
    <row r="70" spans="1:17" s="99" customFormat="1" ht="17.399999999999999" x14ac:dyDescent="0.3">
      <c r="A70" s="98" t="str">
        <f>VLOOKUP(E70,'[1]LISTADO ATM'!$A$2:$C$898,3,0)</f>
        <v>ESTE</v>
      </c>
      <c r="B70" s="113">
        <v>335800001</v>
      </c>
      <c r="C70" s="127">
        <v>44249.635949074072</v>
      </c>
      <c r="D70" s="98" t="s">
        <v>2189</v>
      </c>
      <c r="E70" s="103">
        <v>661</v>
      </c>
      <c r="F70" s="98" t="str">
        <f>VLOOKUP(E70,[1]VIP!$A$2:$O11443,2,0)</f>
        <v>DRBR661</v>
      </c>
      <c r="G70" s="98" t="str">
        <f>VLOOKUP(E70,'[1]LISTADO ATM'!$A$2:$B$897,2,0)</f>
        <v xml:space="preserve">ATM Almacenes Iberia (San Pedro) </v>
      </c>
      <c r="H70" s="98" t="str">
        <f>VLOOKUP(E70,[1]VIP!$A$2:$O16364,7,FALSE)</f>
        <v>N/A</v>
      </c>
      <c r="I70" s="98" t="str">
        <f>VLOOKUP(E70,[1]VIP!$A$2:$O8329,8,FALSE)</f>
        <v>N/A</v>
      </c>
      <c r="J70" s="98" t="str">
        <f>VLOOKUP(E70,[1]VIP!$A$2:$O8279,8,FALSE)</f>
        <v>N/A</v>
      </c>
      <c r="K70" s="98" t="str">
        <f>VLOOKUP(E70,[1]VIP!$A$2:$O11853,6,0)</f>
        <v>N/A</v>
      </c>
      <c r="L70" s="128" t="s">
        <v>2228</v>
      </c>
      <c r="M70" s="129" t="s">
        <v>2470</v>
      </c>
      <c r="N70" s="130" t="s">
        <v>2477</v>
      </c>
      <c r="O70" s="98" t="s">
        <v>2479</v>
      </c>
      <c r="P70" s="131"/>
      <c r="Q70" s="137">
        <v>44250.600694444445</v>
      </c>
    </row>
    <row r="71" spans="1:17" s="99" customFormat="1" ht="17.399999999999999" x14ac:dyDescent="0.3">
      <c r="A71" s="98" t="str">
        <f>VLOOKUP(E71,'LISTADO ATM'!$A$2:$C$899,3,0)</f>
        <v>DISTRITO NACIONAL</v>
      </c>
      <c r="B71" s="113">
        <v>335800371</v>
      </c>
      <c r="C71" s="127">
        <v>44249.773923611108</v>
      </c>
      <c r="D71" s="98" t="s">
        <v>2189</v>
      </c>
      <c r="E71" s="103">
        <v>525</v>
      </c>
      <c r="F71" s="98" t="str">
        <f>VLOOKUP(E71,VIP!$A$2:$O11433,2,0)</f>
        <v>DRBR525</v>
      </c>
      <c r="G71" s="98" t="str">
        <f>VLOOKUP(E71,'LISTADO ATM'!$A$2:$B$898,2,0)</f>
        <v>ATM S/M Bravo Las Americas</v>
      </c>
      <c r="H71" s="98" t="str">
        <f>VLOOKUP(E71,VIP!$A$2:$O16354,7,FALSE)</f>
        <v>Si</v>
      </c>
      <c r="I71" s="98" t="str">
        <f>VLOOKUP(E71,VIP!$A$2:$O8319,8,FALSE)</f>
        <v>Si</v>
      </c>
      <c r="J71" s="98" t="str">
        <f>VLOOKUP(E71,VIP!$A$2:$O8269,8,FALSE)</f>
        <v>Si</v>
      </c>
      <c r="K71" s="98" t="str">
        <f>VLOOKUP(E71,VIP!$A$2:$O11843,6,0)</f>
        <v>NO</v>
      </c>
      <c r="L71" s="128" t="s">
        <v>2228</v>
      </c>
      <c r="M71" s="129" t="s">
        <v>2470</v>
      </c>
      <c r="N71" s="130" t="s">
        <v>2477</v>
      </c>
      <c r="O71" s="98" t="s">
        <v>2479</v>
      </c>
      <c r="P71" s="131"/>
      <c r="Q71" s="136">
        <v>44250.600694444445</v>
      </c>
    </row>
    <row r="72" spans="1:17" s="99" customFormat="1" ht="17.399999999999999" x14ac:dyDescent="0.3">
      <c r="A72" s="98" t="str">
        <f>VLOOKUP(E72,'LISTADO ATM'!$A$2:$C$899,3,0)</f>
        <v>ESTE</v>
      </c>
      <c r="B72" s="113">
        <v>335798811</v>
      </c>
      <c r="C72" s="127">
        <v>44248.492800925924</v>
      </c>
      <c r="D72" s="98" t="s">
        <v>2189</v>
      </c>
      <c r="E72" s="103">
        <v>111</v>
      </c>
      <c r="F72" s="98" t="str">
        <f>VLOOKUP(E72,VIP!$A$2:$O11458,2,0)</f>
        <v>DRBR111</v>
      </c>
      <c r="G72" s="98" t="str">
        <f>VLOOKUP(E72,'LISTADO ATM'!$A$2:$B$898,2,0)</f>
        <v xml:space="preserve">ATM Oficina San Pedro </v>
      </c>
      <c r="H72" s="98" t="str">
        <f>VLOOKUP(E72,VIP!$A$2:$O16379,7,FALSE)</f>
        <v>Si</v>
      </c>
      <c r="I72" s="98" t="str">
        <f>VLOOKUP(E72,VIP!$A$2:$O8344,8,FALSE)</f>
        <v>Si</v>
      </c>
      <c r="J72" s="98" t="str">
        <f>VLOOKUP(E72,VIP!$A$2:$O8294,8,FALSE)</f>
        <v>Si</v>
      </c>
      <c r="K72" s="98" t="str">
        <f>VLOOKUP(E72,VIP!$A$2:$O11868,6,0)</f>
        <v>SI</v>
      </c>
      <c r="L72" s="128" t="s">
        <v>2441</v>
      </c>
      <c r="M72" s="129" t="s">
        <v>2470</v>
      </c>
      <c r="N72" s="130" t="s">
        <v>2477</v>
      </c>
      <c r="O72" s="98" t="s">
        <v>2479</v>
      </c>
      <c r="P72" s="131"/>
      <c r="Q72" s="137">
        <v>44250.602083333331</v>
      </c>
    </row>
    <row r="73" spans="1:17" s="99" customFormat="1" ht="17.399999999999999" x14ac:dyDescent="0.3">
      <c r="A73" s="98" t="str">
        <f>VLOOKUP(E73,'[1]LISTADO ATM'!$A$2:$C$898,3,0)</f>
        <v>DISTRITO NACIONAL</v>
      </c>
      <c r="B73" s="113">
        <v>335799639</v>
      </c>
      <c r="C73" s="127">
        <v>44249.504548611112</v>
      </c>
      <c r="D73" s="98" t="s">
        <v>2189</v>
      </c>
      <c r="E73" s="103">
        <v>113</v>
      </c>
      <c r="F73" s="98" t="str">
        <f>VLOOKUP(E73,[1]VIP!$A$2:$O11452,2,0)</f>
        <v>DRBR113</v>
      </c>
      <c r="G73" s="98" t="str">
        <f>VLOOKUP(E73,'[1]LISTADO ATM'!$A$2:$B$897,2,0)</f>
        <v xml:space="preserve">ATM Autoservicio Atalaya del Mar </v>
      </c>
      <c r="H73" s="98" t="str">
        <f>VLOOKUP(E73,[1]VIP!$A$2:$O16373,7,FALSE)</f>
        <v>Si</v>
      </c>
      <c r="I73" s="98" t="str">
        <f>VLOOKUP(E73,[1]VIP!$A$2:$O8338,8,FALSE)</f>
        <v>No</v>
      </c>
      <c r="J73" s="98" t="str">
        <f>VLOOKUP(E73,[1]VIP!$A$2:$O8288,8,FALSE)</f>
        <v>No</v>
      </c>
      <c r="K73" s="98" t="str">
        <f>VLOOKUP(E73,[1]VIP!$A$2:$O11862,6,0)</f>
        <v>NO</v>
      </c>
      <c r="L73" s="128" t="s">
        <v>2228</v>
      </c>
      <c r="M73" s="129" t="s">
        <v>2470</v>
      </c>
      <c r="N73" s="130" t="s">
        <v>2477</v>
      </c>
      <c r="O73" s="98" t="s">
        <v>2479</v>
      </c>
      <c r="P73" s="131"/>
      <c r="Q73" s="137">
        <v>44250.602777777778</v>
      </c>
    </row>
    <row r="74" spans="1:17" s="99" customFormat="1" ht="17.399999999999999" x14ac:dyDescent="0.3">
      <c r="A74" s="98" t="str">
        <f>VLOOKUP(E74,'LISTADO ATM'!$A$2:$C$899,3,0)</f>
        <v>DISTRITO NACIONAL</v>
      </c>
      <c r="B74" s="113">
        <v>335800422</v>
      </c>
      <c r="C74" s="127">
        <v>44250.049317129633</v>
      </c>
      <c r="D74" s="98" t="s">
        <v>2473</v>
      </c>
      <c r="E74" s="103">
        <v>906</v>
      </c>
      <c r="F74" s="98" t="str">
        <f>VLOOKUP(E74,VIP!$A$2:$O11442,2,0)</f>
        <v>DRBR906</v>
      </c>
      <c r="G74" s="98" t="str">
        <f>VLOOKUP(E74,'LISTADO ATM'!$A$2:$B$898,2,0)</f>
        <v xml:space="preserve">ATM MESCYT  </v>
      </c>
      <c r="H74" s="98" t="str">
        <f>VLOOKUP(E74,VIP!$A$2:$O16363,7,FALSE)</f>
        <v>Si</v>
      </c>
      <c r="I74" s="98" t="str">
        <f>VLOOKUP(E74,VIP!$A$2:$O8328,8,FALSE)</f>
        <v>Si</v>
      </c>
      <c r="J74" s="98" t="str">
        <f>VLOOKUP(E74,VIP!$A$2:$O8278,8,FALSE)</f>
        <v>Si</v>
      </c>
      <c r="K74" s="98" t="str">
        <f>VLOOKUP(E74,VIP!$A$2:$O11852,6,0)</f>
        <v>NO</v>
      </c>
      <c r="L74" s="128" t="s">
        <v>2463</v>
      </c>
      <c r="M74" s="129" t="s">
        <v>2470</v>
      </c>
      <c r="N74" s="130" t="s">
        <v>2477</v>
      </c>
      <c r="O74" s="98" t="s">
        <v>2478</v>
      </c>
      <c r="P74" s="131"/>
      <c r="Q74" s="137">
        <v>44250.602777777778</v>
      </c>
    </row>
    <row r="75" spans="1:17" s="99" customFormat="1" ht="17.399999999999999" x14ac:dyDescent="0.3">
      <c r="A75" s="98" t="str">
        <f>VLOOKUP(E75,'LISTADO ATM'!$A$2:$C$899,3,0)</f>
        <v>NORTE</v>
      </c>
      <c r="B75" s="113" t="s">
        <v>2524</v>
      </c>
      <c r="C75" s="127">
        <v>44250.390821759262</v>
      </c>
      <c r="D75" s="98" t="s">
        <v>2190</v>
      </c>
      <c r="E75" s="103">
        <v>691</v>
      </c>
      <c r="F75" s="98" t="str">
        <f>VLOOKUP(E75,VIP!$A$2:$O11436,2,0)</f>
        <v>DRBR691</v>
      </c>
      <c r="G75" s="98" t="str">
        <f>VLOOKUP(E75,'LISTADO ATM'!$A$2:$B$898,2,0)</f>
        <v>ATM Eco Petroleo Manzanillo</v>
      </c>
      <c r="H75" s="98" t="str">
        <f>VLOOKUP(E75,VIP!$A$2:$O16357,7,FALSE)</f>
        <v>Si</v>
      </c>
      <c r="I75" s="98" t="str">
        <f>VLOOKUP(E75,VIP!$A$2:$O8322,8,FALSE)</f>
        <v>Si</v>
      </c>
      <c r="J75" s="98" t="str">
        <f>VLOOKUP(E75,VIP!$A$2:$O8272,8,FALSE)</f>
        <v>Si</v>
      </c>
      <c r="K75" s="98" t="str">
        <f>VLOOKUP(E75,VIP!$A$2:$O11846,6,0)</f>
        <v>NO</v>
      </c>
      <c r="L75" s="128" t="s">
        <v>2497</v>
      </c>
      <c r="M75" s="129" t="s">
        <v>2470</v>
      </c>
      <c r="N75" s="130" t="s">
        <v>2477</v>
      </c>
      <c r="O75" s="98" t="s">
        <v>2498</v>
      </c>
      <c r="P75" s="131"/>
      <c r="Q75" s="137">
        <v>44250.602777777778</v>
      </c>
    </row>
    <row r="76" spans="1:17" s="99" customFormat="1" ht="17.399999999999999" x14ac:dyDescent="0.3">
      <c r="A76" s="98" t="str">
        <f>VLOOKUP(E76,'LISTADO ATM'!$A$2:$C$899,3,0)</f>
        <v>DISTRITO NACIONAL</v>
      </c>
      <c r="B76" s="113" t="s">
        <v>2519</v>
      </c>
      <c r="C76" s="127">
        <v>44250.305567129632</v>
      </c>
      <c r="D76" s="98" t="s">
        <v>2189</v>
      </c>
      <c r="E76" s="103">
        <v>32</v>
      </c>
      <c r="F76" s="98" t="str">
        <f>VLOOKUP(E76,VIP!$A$2:$O11445,2,0)</f>
        <v>DRBR032</v>
      </c>
      <c r="G76" s="98" t="str">
        <f>VLOOKUP(E76,'LISTADO ATM'!$A$2:$B$898,2,0)</f>
        <v xml:space="preserve">ATM Oficina San Martín II </v>
      </c>
      <c r="H76" s="98" t="str">
        <f>VLOOKUP(E76,VIP!$A$2:$O16366,7,FALSE)</f>
        <v>Si</v>
      </c>
      <c r="I76" s="98" t="str">
        <f>VLOOKUP(E76,VIP!$A$2:$O8331,8,FALSE)</f>
        <v>Si</v>
      </c>
      <c r="J76" s="98" t="str">
        <f>VLOOKUP(E76,VIP!$A$2:$O8281,8,FALSE)</f>
        <v>Si</v>
      </c>
      <c r="K76" s="98" t="str">
        <f>VLOOKUP(E76,VIP!$A$2:$O11855,6,0)</f>
        <v>NO</v>
      </c>
      <c r="L76" s="128" t="s">
        <v>2228</v>
      </c>
      <c r="M76" s="129" t="s">
        <v>2470</v>
      </c>
      <c r="N76" s="130" t="s">
        <v>2477</v>
      </c>
      <c r="O76" s="98" t="s">
        <v>2479</v>
      </c>
      <c r="P76" s="131"/>
      <c r="Q76" s="136">
        <v>44250.603472222225</v>
      </c>
    </row>
    <row r="77" spans="1:17" s="99" customFormat="1" ht="17.399999999999999" x14ac:dyDescent="0.3">
      <c r="A77" s="98" t="str">
        <f>VLOOKUP(E77,'[1]LISTADO ATM'!$A$2:$C$898,3,0)</f>
        <v>DISTRITO NACIONAL</v>
      </c>
      <c r="B77" s="113">
        <v>335798899</v>
      </c>
      <c r="C77" s="127">
        <v>44249.288900462961</v>
      </c>
      <c r="D77" s="98" t="s">
        <v>2189</v>
      </c>
      <c r="E77" s="103">
        <v>648</v>
      </c>
      <c r="F77" s="98" t="str">
        <f>VLOOKUP(E77,[1]VIP!$A$2:$O11454,2,0)</f>
        <v>DRBR190</v>
      </c>
      <c r="G77" s="98" t="str">
        <f>VLOOKUP(E77,'[1]LISTADO ATM'!$A$2:$B$897,2,0)</f>
        <v xml:space="preserve">ATM Hermandad de Pensionados </v>
      </c>
      <c r="H77" s="98" t="str">
        <f>VLOOKUP(E77,[1]VIP!$A$2:$O16375,7,FALSE)</f>
        <v>Si</v>
      </c>
      <c r="I77" s="98" t="str">
        <f>VLOOKUP(E77,[1]VIP!$A$2:$O8340,8,FALSE)</f>
        <v>No</v>
      </c>
      <c r="J77" s="98" t="str">
        <f>VLOOKUP(E77,[1]VIP!$A$2:$O8290,8,FALSE)</f>
        <v>No</v>
      </c>
      <c r="K77" s="98" t="str">
        <f>VLOOKUP(E77,[1]VIP!$A$2:$O11864,6,0)</f>
        <v>NO</v>
      </c>
      <c r="L77" s="128" t="s">
        <v>2497</v>
      </c>
      <c r="M77" s="129" t="s">
        <v>2470</v>
      </c>
      <c r="N77" s="130" t="s">
        <v>2477</v>
      </c>
      <c r="O77" s="98" t="s">
        <v>2479</v>
      </c>
      <c r="P77" s="131"/>
      <c r="Q77" s="137">
        <v>44250.604861111111</v>
      </c>
    </row>
    <row r="78" spans="1:17" ht="17.399999999999999" x14ac:dyDescent="0.3">
      <c r="A78" s="98" t="str">
        <f>VLOOKUP(E78,'LISTADO ATM'!$A$2:$C$899,3,0)</f>
        <v>DISTRITO NACIONAL</v>
      </c>
      <c r="B78" s="113" t="s">
        <v>2515</v>
      </c>
      <c r="C78" s="127">
        <v>44250.333379629628</v>
      </c>
      <c r="D78" s="98" t="s">
        <v>2189</v>
      </c>
      <c r="E78" s="103">
        <v>18</v>
      </c>
      <c r="F78" s="98" t="str">
        <f>VLOOKUP(E78,VIP!$A$2:$O11441,2,0)</f>
        <v>DRBR018</v>
      </c>
      <c r="G78" s="98" t="str">
        <f>VLOOKUP(E78,'LISTADO ATM'!$A$2:$B$898,2,0)</f>
        <v xml:space="preserve">ATM Oficina Haina Occidental I </v>
      </c>
      <c r="H78" s="98" t="str">
        <f>VLOOKUP(E78,VIP!$A$2:$O16362,7,FALSE)</f>
        <v>Si</v>
      </c>
      <c r="I78" s="98" t="str">
        <f>VLOOKUP(E78,VIP!$A$2:$O8327,8,FALSE)</f>
        <v>Si</v>
      </c>
      <c r="J78" s="98" t="str">
        <f>VLOOKUP(E78,VIP!$A$2:$O8277,8,FALSE)</f>
        <v>Si</v>
      </c>
      <c r="K78" s="98" t="str">
        <f>VLOOKUP(E78,VIP!$A$2:$O11851,6,0)</f>
        <v>SI</v>
      </c>
      <c r="L78" s="128" t="s">
        <v>2228</v>
      </c>
      <c r="M78" s="129" t="s">
        <v>2470</v>
      </c>
      <c r="N78" s="130" t="s">
        <v>2477</v>
      </c>
      <c r="O78" s="98" t="s">
        <v>2479</v>
      </c>
      <c r="P78" s="131"/>
      <c r="Q78" s="137">
        <v>44250.606249999997</v>
      </c>
    </row>
    <row r="79" spans="1:17" ht="17.399999999999999" x14ac:dyDescent="0.3">
      <c r="A79" s="98" t="str">
        <f>VLOOKUP(E79,'LISTADO ATM'!$A$2:$C$899,3,0)</f>
        <v>NORTE</v>
      </c>
      <c r="B79" s="113" t="s">
        <v>2570</v>
      </c>
      <c r="C79" s="127">
        <v>44250.49428240741</v>
      </c>
      <c r="D79" s="98" t="s">
        <v>2190</v>
      </c>
      <c r="E79" s="103">
        <v>88</v>
      </c>
      <c r="F79" s="98" t="str">
        <f>VLOOKUP(E79,VIP!$A$2:$O11441,2,0)</f>
        <v>DRBR088</v>
      </c>
      <c r="G79" s="98" t="str">
        <f>VLOOKUP(E79,'LISTADO ATM'!$A$2:$B$898,2,0)</f>
        <v xml:space="preserve">ATM S/M La Fuente (Santiago) </v>
      </c>
      <c r="H79" s="98" t="str">
        <f>VLOOKUP(E79,VIP!$A$2:$O16362,7,FALSE)</f>
        <v>Si</v>
      </c>
      <c r="I79" s="98" t="str">
        <f>VLOOKUP(E79,VIP!$A$2:$O8327,8,FALSE)</f>
        <v>Si</v>
      </c>
      <c r="J79" s="98" t="str">
        <f>VLOOKUP(E79,VIP!$A$2:$O8277,8,FALSE)</f>
        <v>Si</v>
      </c>
      <c r="K79" s="98" t="str">
        <f>VLOOKUP(E79,VIP!$A$2:$O11851,6,0)</f>
        <v>NO</v>
      </c>
      <c r="L79" s="128" t="s">
        <v>2228</v>
      </c>
      <c r="M79" s="129" t="s">
        <v>2470</v>
      </c>
      <c r="N79" s="130" t="s">
        <v>2477</v>
      </c>
      <c r="O79" s="98" t="s">
        <v>2498</v>
      </c>
      <c r="P79" s="129"/>
      <c r="Q79" s="137">
        <v>44250.606944444444</v>
      </c>
    </row>
    <row r="80" spans="1:17" ht="17.399999999999999" x14ac:dyDescent="0.3">
      <c r="A80" s="98" t="str">
        <f>VLOOKUP(E80,'LISTADO ATM'!$A$2:$C$899,3,0)</f>
        <v>DISTRITO NACIONAL</v>
      </c>
      <c r="B80" s="113">
        <v>335800428</v>
      </c>
      <c r="C80" s="127">
        <v>44250.097754629627</v>
      </c>
      <c r="D80" s="98" t="s">
        <v>2473</v>
      </c>
      <c r="E80" s="103">
        <v>415</v>
      </c>
      <c r="F80" s="98" t="str">
        <f>VLOOKUP(E80,VIP!$A$2:$O11436,2,0)</f>
        <v>DRBR415</v>
      </c>
      <c r="G80" s="98" t="str">
        <f>VLOOKUP(E80,'LISTADO ATM'!$A$2:$B$898,2,0)</f>
        <v xml:space="preserve">ATM Autobanco San Martín I </v>
      </c>
      <c r="H80" s="98" t="str">
        <f>VLOOKUP(E80,VIP!$A$2:$O16357,7,FALSE)</f>
        <v>Si</v>
      </c>
      <c r="I80" s="98" t="str">
        <f>VLOOKUP(E80,VIP!$A$2:$O8322,8,FALSE)</f>
        <v>Si</v>
      </c>
      <c r="J80" s="98" t="str">
        <f>VLOOKUP(E80,VIP!$A$2:$O8272,8,FALSE)</f>
        <v>Si</v>
      </c>
      <c r="K80" s="98" t="str">
        <f>VLOOKUP(E80,VIP!$A$2:$O11846,6,0)</f>
        <v>NO</v>
      </c>
      <c r="L80" s="128" t="s">
        <v>2463</v>
      </c>
      <c r="M80" s="129" t="s">
        <v>2470</v>
      </c>
      <c r="N80" s="130" t="s">
        <v>2477</v>
      </c>
      <c r="O80" s="98" t="s">
        <v>2478</v>
      </c>
      <c r="P80" s="131"/>
      <c r="Q80" s="136">
        <v>44250.606944444444</v>
      </c>
    </row>
    <row r="81" spans="1:17" ht="17.399999999999999" x14ac:dyDescent="0.3">
      <c r="A81" s="98" t="str">
        <f>VLOOKUP(E81,'[1]LISTADO ATM'!$A$2:$C$898,3,0)</f>
        <v>DISTRITO NACIONAL</v>
      </c>
      <c r="B81" s="113">
        <v>335799257</v>
      </c>
      <c r="C81" s="127">
        <v>44249.398148148146</v>
      </c>
      <c r="D81" s="98" t="s">
        <v>2473</v>
      </c>
      <c r="E81" s="103">
        <v>725</v>
      </c>
      <c r="F81" s="98" t="str">
        <f>VLOOKUP(E81,[1]VIP!$A$2:$O11442,2,0)</f>
        <v>DRBR998</v>
      </c>
      <c r="G81" s="98" t="str">
        <f>VLOOKUP(E81,'[1]LISTADO ATM'!$A$2:$B$897,2,0)</f>
        <v xml:space="preserve">ATM El Huacal II  </v>
      </c>
      <c r="H81" s="98" t="str">
        <f>VLOOKUP(E81,[1]VIP!$A$2:$O16363,7,FALSE)</f>
        <v>Si</v>
      </c>
      <c r="I81" s="98" t="str">
        <f>VLOOKUP(E81,[1]VIP!$A$2:$O8328,8,FALSE)</f>
        <v>Si</v>
      </c>
      <c r="J81" s="98" t="str">
        <f>VLOOKUP(E81,[1]VIP!$A$2:$O8278,8,FALSE)</f>
        <v>Si</v>
      </c>
      <c r="K81" s="98" t="str">
        <f>VLOOKUP(E81,[1]VIP!$A$2:$O11852,6,0)</f>
        <v>NO</v>
      </c>
      <c r="L81" s="128" t="s">
        <v>2463</v>
      </c>
      <c r="M81" s="129" t="s">
        <v>2470</v>
      </c>
      <c r="N81" s="130" t="s">
        <v>2477</v>
      </c>
      <c r="O81" s="98" t="s">
        <v>2478</v>
      </c>
      <c r="P81" s="131"/>
      <c r="Q81" s="136">
        <v>44250.607638888891</v>
      </c>
    </row>
    <row r="82" spans="1:17" ht="17.399999999999999" x14ac:dyDescent="0.3">
      <c r="A82" s="98" t="str">
        <f>VLOOKUP(E82,'LISTADO ATM'!$A$2:$C$899,3,0)</f>
        <v>DISTRITO NACIONAL</v>
      </c>
      <c r="B82" s="113" t="s">
        <v>2531</v>
      </c>
      <c r="C82" s="127">
        <v>44250.378819444442</v>
      </c>
      <c r="D82" s="98" t="s">
        <v>2189</v>
      </c>
      <c r="E82" s="103">
        <v>192</v>
      </c>
      <c r="F82" s="98" t="str">
        <f>VLOOKUP(E82,VIP!$A$2:$O11443,2,0)</f>
        <v>DRBR192</v>
      </c>
      <c r="G82" s="98" t="str">
        <f>VLOOKUP(E82,'LISTADO ATM'!$A$2:$B$898,2,0)</f>
        <v xml:space="preserve">ATM Autobanco Luperón II </v>
      </c>
      <c r="H82" s="98" t="str">
        <f>VLOOKUP(E82,VIP!$A$2:$O16364,7,FALSE)</f>
        <v>Si</v>
      </c>
      <c r="I82" s="98" t="str">
        <f>VLOOKUP(E82,VIP!$A$2:$O8329,8,FALSE)</f>
        <v>Si</v>
      </c>
      <c r="J82" s="98" t="str">
        <f>VLOOKUP(E82,VIP!$A$2:$O8279,8,FALSE)</f>
        <v>Si</v>
      </c>
      <c r="K82" s="98" t="str">
        <f>VLOOKUP(E82,VIP!$A$2:$O11853,6,0)</f>
        <v>NO</v>
      </c>
      <c r="L82" s="128" t="s">
        <v>2254</v>
      </c>
      <c r="M82" s="129" t="s">
        <v>2470</v>
      </c>
      <c r="N82" s="130" t="s">
        <v>2477</v>
      </c>
      <c r="O82" s="98" t="s">
        <v>2479</v>
      </c>
      <c r="P82" s="131"/>
      <c r="Q82" s="137">
        <v>44250.609027777777</v>
      </c>
    </row>
    <row r="83" spans="1:17" ht="17.399999999999999" x14ac:dyDescent="0.3">
      <c r="A83" s="98" t="str">
        <f>VLOOKUP(E83,'LISTADO ATM'!$A$2:$C$899,3,0)</f>
        <v>NORTE</v>
      </c>
      <c r="B83" s="113" t="s">
        <v>2565</v>
      </c>
      <c r="C83" s="127">
        <v>44250.420613425929</v>
      </c>
      <c r="D83" s="98" t="s">
        <v>2502</v>
      </c>
      <c r="E83" s="103">
        <v>538</v>
      </c>
      <c r="F83" s="98" t="str">
        <f>VLOOKUP(E83,VIP!$A$2:$O11439,2,0)</f>
        <v>DRBR538</v>
      </c>
      <c r="G83" s="98" t="str">
        <f>VLOOKUP(E83,'LISTADO ATM'!$A$2:$B$898,2,0)</f>
        <v>ATM  Autoservicio San Fco. Macorís</v>
      </c>
      <c r="H83" s="98" t="str">
        <f>VLOOKUP(E83,VIP!$A$2:$O16360,7,FALSE)</f>
        <v>Si</v>
      </c>
      <c r="I83" s="98" t="str">
        <f>VLOOKUP(E83,VIP!$A$2:$O8325,8,FALSE)</f>
        <v>Si</v>
      </c>
      <c r="J83" s="98" t="str">
        <f>VLOOKUP(E83,VIP!$A$2:$O8275,8,FALSE)</f>
        <v>Si</v>
      </c>
      <c r="K83" s="98" t="str">
        <f>VLOOKUP(E83,VIP!$A$2:$O11849,6,0)</f>
        <v>NO</v>
      </c>
      <c r="L83" s="128" t="s">
        <v>2463</v>
      </c>
      <c r="M83" s="129" t="s">
        <v>2470</v>
      </c>
      <c r="N83" s="130" t="s">
        <v>2477</v>
      </c>
      <c r="O83" s="98" t="s">
        <v>2503</v>
      </c>
      <c r="P83" s="129"/>
      <c r="Q83" s="136">
        <v>44250.609027777777</v>
      </c>
    </row>
    <row r="84" spans="1:17" ht="17.399999999999999" x14ac:dyDescent="0.3">
      <c r="A84" s="98" t="str">
        <f>VLOOKUP(E84,'LISTADO ATM'!$A$2:$C$899,3,0)</f>
        <v>DISTRITO NACIONAL</v>
      </c>
      <c r="B84" s="113" t="s">
        <v>2523</v>
      </c>
      <c r="C84" s="127">
        <v>44250.402314814812</v>
      </c>
      <c r="D84" s="98" t="s">
        <v>2189</v>
      </c>
      <c r="E84" s="103">
        <v>232</v>
      </c>
      <c r="F84" s="98" t="str">
        <f>VLOOKUP(E84,VIP!$A$2:$O11435,2,0)</f>
        <v>DRBR232</v>
      </c>
      <c r="G84" s="98" t="str">
        <f>VLOOKUP(E84,'LISTADO ATM'!$A$2:$B$898,2,0)</f>
        <v xml:space="preserve">ATM S/M Nacional Charles de Gaulle </v>
      </c>
      <c r="H84" s="98" t="str">
        <f>VLOOKUP(E84,VIP!$A$2:$O16356,7,FALSE)</f>
        <v>Si</v>
      </c>
      <c r="I84" s="98" t="str">
        <f>VLOOKUP(E84,VIP!$A$2:$O8321,8,FALSE)</f>
        <v>Si</v>
      </c>
      <c r="J84" s="98" t="str">
        <f>VLOOKUP(E84,VIP!$A$2:$O8271,8,FALSE)</f>
        <v>Si</v>
      </c>
      <c r="K84" s="98" t="str">
        <f>VLOOKUP(E84,VIP!$A$2:$O11845,6,0)</f>
        <v>SI</v>
      </c>
      <c r="L84" s="128" t="s">
        <v>2228</v>
      </c>
      <c r="M84" s="129" t="s">
        <v>2470</v>
      </c>
      <c r="N84" s="130" t="s">
        <v>2477</v>
      </c>
      <c r="O84" s="98" t="s">
        <v>2479</v>
      </c>
      <c r="P84" s="131"/>
      <c r="Q84" s="136">
        <v>44250.609722222223</v>
      </c>
    </row>
    <row r="85" spans="1:17" ht="17.399999999999999" x14ac:dyDescent="0.3">
      <c r="A85" s="98" t="str">
        <f>VLOOKUP(E85,'[1]LISTADO ATM'!$A$2:$C$898,3,0)</f>
        <v>DISTRITO NACIONAL</v>
      </c>
      <c r="B85" s="113">
        <v>335799917</v>
      </c>
      <c r="C85" s="127">
        <v>44249.609861111108</v>
      </c>
      <c r="D85" s="98" t="s">
        <v>2473</v>
      </c>
      <c r="E85" s="103">
        <v>724</v>
      </c>
      <c r="F85" s="98" t="str">
        <f>VLOOKUP(E85,[1]VIP!$A$2:$O11448,2,0)</f>
        <v>DRBR997</v>
      </c>
      <c r="G85" s="98" t="str">
        <f>VLOOKUP(E85,'[1]LISTADO ATM'!$A$2:$B$897,2,0)</f>
        <v xml:space="preserve">ATM El Huacal I </v>
      </c>
      <c r="H85" s="98" t="str">
        <f>VLOOKUP(E85,[1]VIP!$A$2:$O16369,7,FALSE)</f>
        <v>Si</v>
      </c>
      <c r="I85" s="98" t="str">
        <f>VLOOKUP(E85,[1]VIP!$A$2:$O8334,8,FALSE)</f>
        <v>Si</v>
      </c>
      <c r="J85" s="98" t="str">
        <f>VLOOKUP(E85,[1]VIP!$A$2:$O8284,8,FALSE)</f>
        <v>Si</v>
      </c>
      <c r="K85" s="98" t="str">
        <f>VLOOKUP(E85,[1]VIP!$A$2:$O11858,6,0)</f>
        <v>NO</v>
      </c>
      <c r="L85" s="128" t="s">
        <v>2463</v>
      </c>
      <c r="M85" s="129" t="s">
        <v>2470</v>
      </c>
      <c r="N85" s="130" t="s">
        <v>2477</v>
      </c>
      <c r="O85" s="98" t="s">
        <v>2478</v>
      </c>
      <c r="P85" s="131"/>
      <c r="Q85" s="136">
        <v>44250.609722222223</v>
      </c>
    </row>
    <row r="86" spans="1:17" ht="17.399999999999999" x14ac:dyDescent="0.3">
      <c r="A86" s="98" t="str">
        <f>VLOOKUP(E86,'[1]LISTADO ATM'!$A$2:$C$898,3,0)</f>
        <v>NORTE</v>
      </c>
      <c r="B86" s="113">
        <v>335799928</v>
      </c>
      <c r="C86" s="127">
        <v>44249.611516203702</v>
      </c>
      <c r="D86" s="98" t="s">
        <v>2488</v>
      </c>
      <c r="E86" s="103">
        <v>282</v>
      </c>
      <c r="F86" s="98" t="str">
        <f>VLOOKUP(E86,[1]VIP!$A$2:$O11447,2,0)</f>
        <v>DRBR282</v>
      </c>
      <c r="G86" s="98" t="str">
        <f>VLOOKUP(E86,'[1]LISTADO ATM'!$A$2:$B$897,2,0)</f>
        <v xml:space="preserve">ATM Autobanco Nibaje </v>
      </c>
      <c r="H86" s="98" t="str">
        <f>VLOOKUP(E86,[1]VIP!$A$2:$O16368,7,FALSE)</f>
        <v>Si</v>
      </c>
      <c r="I86" s="98" t="str">
        <f>VLOOKUP(E86,[1]VIP!$A$2:$O8333,8,FALSE)</f>
        <v>Si</v>
      </c>
      <c r="J86" s="98" t="str">
        <f>VLOOKUP(E86,[1]VIP!$A$2:$O8283,8,FALSE)</f>
        <v>Si</v>
      </c>
      <c r="K86" s="98" t="str">
        <f>VLOOKUP(E86,[1]VIP!$A$2:$O11857,6,0)</f>
        <v>NO</v>
      </c>
      <c r="L86" s="128" t="s">
        <v>2463</v>
      </c>
      <c r="M86" s="129" t="s">
        <v>2470</v>
      </c>
      <c r="N86" s="130" t="s">
        <v>2477</v>
      </c>
      <c r="O86" s="98" t="s">
        <v>2491</v>
      </c>
      <c r="P86" s="131"/>
      <c r="Q86" s="137">
        <v>44250.609722222223</v>
      </c>
    </row>
    <row r="87" spans="1:17" ht="17.399999999999999" x14ac:dyDescent="0.3">
      <c r="A87" s="98" t="str">
        <f>VLOOKUP(E87,'LISTADO ATM'!$A$2:$C$899,3,0)</f>
        <v>DISTRITO NACIONAL</v>
      </c>
      <c r="B87" s="113">
        <v>335798826</v>
      </c>
      <c r="C87" s="127">
        <v>44248.605162037034</v>
      </c>
      <c r="D87" s="98" t="s">
        <v>2488</v>
      </c>
      <c r="E87" s="103">
        <v>314</v>
      </c>
      <c r="F87" s="98" t="str">
        <f>VLOOKUP(E87,VIP!$A$2:$O11446,2,0)</f>
        <v>DRBR314</v>
      </c>
      <c r="G87" s="98" t="str">
        <f>VLOOKUP(E87,'LISTADO ATM'!$A$2:$B$898,2,0)</f>
        <v xml:space="preserve">ATM UNP Cambita Garabito (San Cristóbal) </v>
      </c>
      <c r="H87" s="98" t="str">
        <f>VLOOKUP(E87,VIP!$A$2:$O16367,7,FALSE)</f>
        <v>Si</v>
      </c>
      <c r="I87" s="98" t="str">
        <f>VLOOKUP(E87,VIP!$A$2:$O8332,8,FALSE)</f>
        <v>Si</v>
      </c>
      <c r="J87" s="98" t="str">
        <f>VLOOKUP(E87,VIP!$A$2:$O8282,8,FALSE)</f>
        <v>Si</v>
      </c>
      <c r="K87" s="98" t="str">
        <f>VLOOKUP(E87,VIP!$A$2:$O11856,6,0)</f>
        <v>NO</v>
      </c>
      <c r="L87" s="128" t="s">
        <v>2463</v>
      </c>
      <c r="M87" s="129" t="s">
        <v>2470</v>
      </c>
      <c r="N87" s="130" t="s">
        <v>2477</v>
      </c>
      <c r="O87" s="98" t="s">
        <v>2491</v>
      </c>
      <c r="P87" s="131"/>
      <c r="Q87" s="136">
        <v>44250.61041666667</v>
      </c>
    </row>
    <row r="88" spans="1:17" ht="17.399999999999999" x14ac:dyDescent="0.3">
      <c r="A88" s="98" t="str">
        <f>VLOOKUP(E88,'LISTADO ATM'!$A$2:$C$899,3,0)</f>
        <v>ESTE</v>
      </c>
      <c r="B88" s="113">
        <v>335800430</v>
      </c>
      <c r="C88" s="127">
        <v>44250.108796296299</v>
      </c>
      <c r="D88" s="98" t="s">
        <v>2473</v>
      </c>
      <c r="E88" s="103">
        <v>293</v>
      </c>
      <c r="F88" s="98" t="str">
        <f>VLOOKUP(E88,VIP!$A$2:$O11434,2,0)</f>
        <v>DRBR293</v>
      </c>
      <c r="G88" s="98" t="str">
        <f>VLOOKUP(E88,'LISTADO ATM'!$A$2:$B$898,2,0)</f>
        <v xml:space="preserve">ATM S/M Nueva Visión (San Pedro) </v>
      </c>
      <c r="H88" s="98" t="str">
        <f>VLOOKUP(E88,VIP!$A$2:$O16355,7,FALSE)</f>
        <v>Si</v>
      </c>
      <c r="I88" s="98" t="str">
        <f>VLOOKUP(E88,VIP!$A$2:$O8320,8,FALSE)</f>
        <v>Si</v>
      </c>
      <c r="J88" s="98" t="str">
        <f>VLOOKUP(E88,VIP!$A$2:$O8270,8,FALSE)</f>
        <v>Si</v>
      </c>
      <c r="K88" s="98" t="str">
        <f>VLOOKUP(E88,VIP!$A$2:$O11844,6,0)</f>
        <v>NO</v>
      </c>
      <c r="L88" s="128" t="s">
        <v>2463</v>
      </c>
      <c r="M88" s="129" t="s">
        <v>2470</v>
      </c>
      <c r="N88" s="130" t="s">
        <v>2477</v>
      </c>
      <c r="O88" s="98" t="s">
        <v>2478</v>
      </c>
      <c r="P88" s="131"/>
      <c r="Q88" s="136">
        <v>44250.61041666667</v>
      </c>
    </row>
    <row r="89" spans="1:17" ht="17.399999999999999" x14ac:dyDescent="0.3">
      <c r="A89" s="98" t="str">
        <f>VLOOKUP(E89,'LISTADO ATM'!$A$2:$C$899,3,0)</f>
        <v>DISTRITO NACIONAL</v>
      </c>
      <c r="B89" s="113" t="s">
        <v>2583</v>
      </c>
      <c r="C89" s="127">
        <v>44250.448912037034</v>
      </c>
      <c r="D89" s="98" t="s">
        <v>2473</v>
      </c>
      <c r="E89" s="103">
        <v>312</v>
      </c>
      <c r="F89" s="98" t="str">
        <f>VLOOKUP(E89,VIP!$A$2:$O11454,2,0)</f>
        <v>DRBR312</v>
      </c>
      <c r="G89" s="98" t="str">
        <f>VLOOKUP(E89,'LISTADO ATM'!$A$2:$B$898,2,0)</f>
        <v xml:space="preserve">ATM Oficina Tiradentes II (Naco) </v>
      </c>
      <c r="H89" s="98" t="str">
        <f>VLOOKUP(E89,VIP!$A$2:$O16375,7,FALSE)</f>
        <v>Si</v>
      </c>
      <c r="I89" s="98" t="str">
        <f>VLOOKUP(E89,VIP!$A$2:$O8340,8,FALSE)</f>
        <v>Si</v>
      </c>
      <c r="J89" s="98" t="str">
        <f>VLOOKUP(E89,VIP!$A$2:$O8290,8,FALSE)</f>
        <v>Si</v>
      </c>
      <c r="K89" s="98" t="str">
        <f>VLOOKUP(E89,VIP!$A$2:$O11864,6,0)</f>
        <v>NO</v>
      </c>
      <c r="L89" s="128" t="s">
        <v>2586</v>
      </c>
      <c r="M89" s="129" t="s">
        <v>2470</v>
      </c>
      <c r="N89" s="130" t="s">
        <v>2477</v>
      </c>
      <c r="O89" s="98" t="s">
        <v>2478</v>
      </c>
      <c r="P89" s="129"/>
      <c r="Q89" s="136">
        <v>44250.611111111109</v>
      </c>
    </row>
    <row r="90" spans="1:17" ht="17.399999999999999" x14ac:dyDescent="0.3">
      <c r="A90" s="98" t="str">
        <f>VLOOKUP(E90,'LISTADO ATM'!$A$2:$C$899,3,0)</f>
        <v>SUR</v>
      </c>
      <c r="B90" s="113">
        <v>335800062</v>
      </c>
      <c r="C90" s="127">
        <v>44249.651296296295</v>
      </c>
      <c r="D90" s="98" t="s">
        <v>2473</v>
      </c>
      <c r="E90" s="103">
        <v>356</v>
      </c>
      <c r="F90" s="98" t="str">
        <f>VLOOKUP(E90,VIP!$A$2:$O11438,2,0)</f>
        <v>DRBR356</v>
      </c>
      <c r="G90" s="98" t="str">
        <f>VLOOKUP(E90,'LISTADO ATM'!$A$2:$B$898,2,0)</f>
        <v xml:space="preserve">ATM Estación Sigma (San Cristóbal) </v>
      </c>
      <c r="H90" s="98" t="str">
        <f>VLOOKUP(E90,VIP!$A$2:$O16359,7,FALSE)</f>
        <v>Si</v>
      </c>
      <c r="I90" s="98" t="str">
        <f>VLOOKUP(E90,VIP!$A$2:$O8324,8,FALSE)</f>
        <v>Si</v>
      </c>
      <c r="J90" s="98" t="str">
        <f>VLOOKUP(E90,VIP!$A$2:$O8274,8,FALSE)</f>
        <v>Si</v>
      </c>
      <c r="K90" s="98" t="str">
        <f>VLOOKUP(E90,VIP!$A$2:$O11848,6,0)</f>
        <v>NO</v>
      </c>
      <c r="L90" s="128" t="s">
        <v>2463</v>
      </c>
      <c r="M90" s="129" t="s">
        <v>2470</v>
      </c>
      <c r="N90" s="130" t="s">
        <v>2477</v>
      </c>
      <c r="O90" s="98" t="s">
        <v>2478</v>
      </c>
      <c r="P90" s="131"/>
      <c r="Q90" s="136">
        <v>44250.613194444442</v>
      </c>
    </row>
    <row r="91" spans="1:17" ht="17.399999999999999" x14ac:dyDescent="0.3">
      <c r="A91" s="98" t="str">
        <f>VLOOKUP(E91,'LISTADO ATM'!$A$2:$C$899,3,0)</f>
        <v>DISTRITO NACIONAL</v>
      </c>
      <c r="B91" s="113" t="s">
        <v>2536</v>
      </c>
      <c r="C91" s="127">
        <v>44250.362638888888</v>
      </c>
      <c r="D91" s="98" t="s">
        <v>2473</v>
      </c>
      <c r="E91" s="103">
        <v>240</v>
      </c>
      <c r="F91" s="98" t="str">
        <f>VLOOKUP(E91,VIP!$A$2:$O11448,2,0)</f>
        <v>DRBR24D</v>
      </c>
      <c r="G91" s="98" t="str">
        <f>VLOOKUP(E91,'LISTADO ATM'!$A$2:$B$898,2,0)</f>
        <v xml:space="preserve">ATM Oficina Carrefour I </v>
      </c>
      <c r="H91" s="98" t="str">
        <f>VLOOKUP(E91,VIP!$A$2:$O16369,7,FALSE)</f>
        <v>Si</v>
      </c>
      <c r="I91" s="98" t="str">
        <f>VLOOKUP(E91,VIP!$A$2:$O8334,8,FALSE)</f>
        <v>Si</v>
      </c>
      <c r="J91" s="98" t="str">
        <f>VLOOKUP(E91,VIP!$A$2:$O8284,8,FALSE)</f>
        <v>Si</v>
      </c>
      <c r="K91" s="98" t="str">
        <f>VLOOKUP(E91,VIP!$A$2:$O11858,6,0)</f>
        <v>SI</v>
      </c>
      <c r="L91" s="128" t="s">
        <v>2463</v>
      </c>
      <c r="M91" s="129" t="s">
        <v>2470</v>
      </c>
      <c r="N91" s="130" t="s">
        <v>2477</v>
      </c>
      <c r="O91" s="98" t="s">
        <v>2478</v>
      </c>
      <c r="P91" s="131"/>
      <c r="Q91" s="136">
        <v>44250.613888888889</v>
      </c>
    </row>
    <row r="92" spans="1:17" ht="17.399999999999999" x14ac:dyDescent="0.3">
      <c r="A92" s="98" t="str">
        <f>VLOOKUP(E92,'LISTADO ATM'!$A$2:$C$899,3,0)</f>
        <v>DISTRITO NACIONAL</v>
      </c>
      <c r="B92" s="113" t="s">
        <v>2533</v>
      </c>
      <c r="C92" s="127">
        <v>44250.366030092591</v>
      </c>
      <c r="D92" s="98" t="s">
        <v>2473</v>
      </c>
      <c r="E92" s="103">
        <v>244</v>
      </c>
      <c r="F92" s="98" t="str">
        <f>VLOOKUP(E92,VIP!$A$2:$O11445,2,0)</f>
        <v>DRBR244</v>
      </c>
      <c r="G92" s="98" t="str">
        <f>VLOOKUP(E92,'LISTADO ATM'!$A$2:$B$898,2,0)</f>
        <v xml:space="preserve">ATM Ministerio de Hacienda (antiguo Finanzas) </v>
      </c>
      <c r="H92" s="98" t="str">
        <f>VLOOKUP(E92,VIP!$A$2:$O16366,7,FALSE)</f>
        <v>Si</v>
      </c>
      <c r="I92" s="98" t="str">
        <f>VLOOKUP(E92,VIP!$A$2:$O8331,8,FALSE)</f>
        <v>Si</v>
      </c>
      <c r="J92" s="98" t="str">
        <f>VLOOKUP(E92,VIP!$A$2:$O8281,8,FALSE)</f>
        <v>Si</v>
      </c>
      <c r="K92" s="98" t="str">
        <f>VLOOKUP(E92,VIP!$A$2:$O11855,6,0)</f>
        <v>NO</v>
      </c>
      <c r="L92" s="128" t="s">
        <v>2463</v>
      </c>
      <c r="M92" s="129" t="s">
        <v>2470</v>
      </c>
      <c r="N92" s="130" t="s">
        <v>2477</v>
      </c>
      <c r="O92" s="98" t="s">
        <v>2478</v>
      </c>
      <c r="P92" s="131"/>
      <c r="Q92" s="136">
        <v>44250.613888888889</v>
      </c>
    </row>
    <row r="93" spans="1:17" ht="17.399999999999999" x14ac:dyDescent="0.3">
      <c r="A93" s="98" t="str">
        <f>VLOOKUP(E93,'LISTADO ATM'!$A$2:$C$899,3,0)</f>
        <v>DISTRITO NACIONAL</v>
      </c>
      <c r="B93" s="113">
        <v>335798761</v>
      </c>
      <c r="C93" s="127">
        <v>44248.118298611109</v>
      </c>
      <c r="D93" s="98" t="s">
        <v>2488</v>
      </c>
      <c r="E93" s="103">
        <v>755</v>
      </c>
      <c r="F93" s="98" t="str">
        <f>VLOOKUP(E93,VIP!$A$2:$O11446,2,0)</f>
        <v>DRBR755</v>
      </c>
      <c r="G93" s="98" t="str">
        <f>VLOOKUP(E93,'LISTADO ATM'!$A$2:$B$898,2,0)</f>
        <v xml:space="preserve">ATM Oficina Galería del Este (Plaza) </v>
      </c>
      <c r="H93" s="98" t="str">
        <f>VLOOKUP(E93,VIP!$A$2:$O16367,7,FALSE)</f>
        <v>Si</v>
      </c>
      <c r="I93" s="98" t="str">
        <f>VLOOKUP(E93,VIP!$A$2:$O8332,8,FALSE)</f>
        <v>Si</v>
      </c>
      <c r="J93" s="98" t="str">
        <f>VLOOKUP(E93,VIP!$A$2:$O8282,8,FALSE)</f>
        <v>Si</v>
      </c>
      <c r="K93" s="98" t="str">
        <f>VLOOKUP(E93,VIP!$A$2:$O11856,6,0)</f>
        <v>NO</v>
      </c>
      <c r="L93" s="128" t="s">
        <v>2430</v>
      </c>
      <c r="M93" s="129" t="s">
        <v>2470</v>
      </c>
      <c r="N93" s="130" t="s">
        <v>2477</v>
      </c>
      <c r="O93" s="98" t="s">
        <v>2491</v>
      </c>
      <c r="P93" s="131"/>
      <c r="Q93" s="136">
        <v>44250.613888888889</v>
      </c>
    </row>
    <row r="94" spans="1:17" ht="17.399999999999999" x14ac:dyDescent="0.3">
      <c r="A94" s="98" t="str">
        <f>VLOOKUP(E94,'LISTADO ATM'!$A$2:$C$899,3,0)</f>
        <v>DISTRITO NACIONAL</v>
      </c>
      <c r="B94" s="113" t="s">
        <v>2525</v>
      </c>
      <c r="C94" s="127">
        <v>44250.388958333337</v>
      </c>
      <c r="D94" s="98" t="s">
        <v>2473</v>
      </c>
      <c r="E94" s="103">
        <v>302</v>
      </c>
      <c r="F94" s="98" t="str">
        <f>VLOOKUP(E94,VIP!$A$2:$O11437,2,0)</f>
        <v>DRBR302</v>
      </c>
      <c r="G94" s="98" t="str">
        <f>VLOOKUP(E94,'LISTADO ATM'!$A$2:$B$898,2,0)</f>
        <v xml:space="preserve">ATM S/M Aprezio Los Mameyes  </v>
      </c>
      <c r="H94" s="98" t="str">
        <f>VLOOKUP(E94,VIP!$A$2:$O16358,7,FALSE)</f>
        <v>Si</v>
      </c>
      <c r="I94" s="98" t="str">
        <f>VLOOKUP(E94,VIP!$A$2:$O8323,8,FALSE)</f>
        <v>Si</v>
      </c>
      <c r="J94" s="98" t="str">
        <f>VLOOKUP(E94,VIP!$A$2:$O8273,8,FALSE)</f>
        <v>Si</v>
      </c>
      <c r="K94" s="98" t="str">
        <f>VLOOKUP(E94,VIP!$A$2:$O11847,6,0)</f>
        <v>NO</v>
      </c>
      <c r="L94" s="128" t="s">
        <v>2463</v>
      </c>
      <c r="M94" s="129" t="s">
        <v>2470</v>
      </c>
      <c r="N94" s="130" t="s">
        <v>2477</v>
      </c>
      <c r="O94" s="98" t="s">
        <v>2478</v>
      </c>
      <c r="P94" s="131"/>
      <c r="Q94" s="136">
        <v>44250.614583333336</v>
      </c>
    </row>
    <row r="95" spans="1:17" ht="17.399999999999999" x14ac:dyDescent="0.3">
      <c r="A95" s="98" t="str">
        <f>VLOOKUP(E95,'LISTADO ATM'!$A$2:$C$899,3,0)</f>
        <v>DISTRITO NACIONAL</v>
      </c>
      <c r="B95" s="113">
        <v>335800431</v>
      </c>
      <c r="C95" s="127">
        <v>44250.114583333336</v>
      </c>
      <c r="D95" s="98" t="s">
        <v>2189</v>
      </c>
      <c r="E95" s="103">
        <v>39</v>
      </c>
      <c r="F95" s="98" t="str">
        <f>VLOOKUP(E95,VIP!$A$2:$O11433,2,0)</f>
        <v>DRBR039</v>
      </c>
      <c r="G95" s="98" t="str">
        <f>VLOOKUP(E95,'LISTADO ATM'!$A$2:$B$898,2,0)</f>
        <v xml:space="preserve">ATM Oficina Ovando </v>
      </c>
      <c r="H95" s="98" t="str">
        <f>VLOOKUP(E95,VIP!$A$2:$O16354,7,FALSE)</f>
        <v>Si</v>
      </c>
      <c r="I95" s="98" t="str">
        <f>VLOOKUP(E95,VIP!$A$2:$O8319,8,FALSE)</f>
        <v>No</v>
      </c>
      <c r="J95" s="98" t="str">
        <f>VLOOKUP(E95,VIP!$A$2:$O8269,8,FALSE)</f>
        <v>No</v>
      </c>
      <c r="K95" s="98" t="str">
        <f>VLOOKUP(E95,VIP!$A$2:$O11843,6,0)</f>
        <v>NO</v>
      </c>
      <c r="L95" s="128" t="s">
        <v>2441</v>
      </c>
      <c r="M95" s="129" t="s">
        <v>2470</v>
      </c>
      <c r="N95" s="130" t="s">
        <v>2477</v>
      </c>
      <c r="O95" s="98" t="s">
        <v>2479</v>
      </c>
      <c r="P95" s="131"/>
      <c r="Q95" s="136">
        <v>44250.614583333336</v>
      </c>
    </row>
    <row r="96" spans="1:17" ht="17.399999999999999" x14ac:dyDescent="0.3">
      <c r="A96" s="98" t="str">
        <f>VLOOKUP(E96,'LISTADO ATM'!$A$2:$C$899,3,0)</f>
        <v>DISTRITO NACIONAL</v>
      </c>
      <c r="B96" s="113">
        <v>335800085</v>
      </c>
      <c r="C96" s="127">
        <v>44249.658715277779</v>
      </c>
      <c r="D96" s="98" t="s">
        <v>2473</v>
      </c>
      <c r="E96" s="103">
        <v>549</v>
      </c>
      <c r="F96" s="98" t="str">
        <f>VLOOKUP(E96,VIP!$A$2:$O11436,2,0)</f>
        <v>DRBR026</v>
      </c>
      <c r="G96" s="98" t="str">
        <f>VLOOKUP(E96,'LISTADO ATM'!$A$2:$B$898,2,0)</f>
        <v xml:space="preserve">ATM Ministerio de Turismo (Oficinas Gubernamentales) </v>
      </c>
      <c r="H96" s="98" t="str">
        <f>VLOOKUP(E96,VIP!$A$2:$O16357,7,FALSE)</f>
        <v>Si</v>
      </c>
      <c r="I96" s="98" t="str">
        <f>VLOOKUP(E96,VIP!$A$2:$O8322,8,FALSE)</f>
        <v>Si</v>
      </c>
      <c r="J96" s="98" t="str">
        <f>VLOOKUP(E96,VIP!$A$2:$O8272,8,FALSE)</f>
        <v>Si</v>
      </c>
      <c r="K96" s="98" t="str">
        <f>VLOOKUP(E96,VIP!$A$2:$O11846,6,0)</f>
        <v>NO</v>
      </c>
      <c r="L96" s="128" t="s">
        <v>2430</v>
      </c>
      <c r="M96" s="129" t="s">
        <v>2470</v>
      </c>
      <c r="N96" s="130" t="s">
        <v>2477</v>
      </c>
      <c r="O96" s="98" t="s">
        <v>2478</v>
      </c>
      <c r="P96" s="131"/>
      <c r="Q96" s="137">
        <v>44250.614583333336</v>
      </c>
    </row>
    <row r="97" spans="1:17" ht="17.399999999999999" x14ac:dyDescent="0.3">
      <c r="A97" s="98" t="str">
        <f>VLOOKUP(E97,'LISTADO ATM'!$A$2:$C$899,3,0)</f>
        <v>NORTE</v>
      </c>
      <c r="B97" s="113" t="s">
        <v>2528</v>
      </c>
      <c r="C97" s="127">
        <v>44250.38753472222</v>
      </c>
      <c r="D97" s="98" t="s">
        <v>2190</v>
      </c>
      <c r="E97" s="103">
        <v>799</v>
      </c>
      <c r="F97" s="98" t="str">
        <f>VLOOKUP(E97,VIP!$A$2:$O11440,2,0)</f>
        <v>DRBR799</v>
      </c>
      <c r="G97" s="98" t="str">
        <f>VLOOKUP(E97,'LISTADO ATM'!$A$2:$B$898,2,0)</f>
        <v xml:space="preserve">ATM Clínica Corominas (Santiago) </v>
      </c>
      <c r="H97" s="98" t="str">
        <f>VLOOKUP(E97,VIP!$A$2:$O16361,7,FALSE)</f>
        <v>Si</v>
      </c>
      <c r="I97" s="98" t="str">
        <f>VLOOKUP(E97,VIP!$A$2:$O8326,8,FALSE)</f>
        <v>Si</v>
      </c>
      <c r="J97" s="98" t="str">
        <f>VLOOKUP(E97,VIP!$A$2:$O8276,8,FALSE)</f>
        <v>Si</v>
      </c>
      <c r="K97" s="98" t="str">
        <f>VLOOKUP(E97,VIP!$A$2:$O11850,6,0)</f>
        <v>NO</v>
      </c>
      <c r="L97" s="128" t="s">
        <v>2435</v>
      </c>
      <c r="M97" s="129" t="s">
        <v>2470</v>
      </c>
      <c r="N97" s="130" t="s">
        <v>2477</v>
      </c>
      <c r="O97" s="98" t="s">
        <v>2542</v>
      </c>
      <c r="P97" s="131"/>
      <c r="Q97" s="137">
        <v>44250.615972222222</v>
      </c>
    </row>
    <row r="98" spans="1:17" ht="17.399999999999999" x14ac:dyDescent="0.3">
      <c r="A98" s="98" t="str">
        <f>VLOOKUP(E98,'LISTADO ATM'!$A$2:$C$899,3,0)</f>
        <v>NORTE</v>
      </c>
      <c r="B98" s="113" t="s">
        <v>2527</v>
      </c>
      <c r="C98" s="127">
        <v>44250.388877314814</v>
      </c>
      <c r="D98" s="98" t="s">
        <v>2190</v>
      </c>
      <c r="E98" s="103">
        <v>756</v>
      </c>
      <c r="F98" s="98" t="str">
        <f>VLOOKUP(E98,VIP!$A$2:$O11439,2,0)</f>
        <v>DRBR756</v>
      </c>
      <c r="G98" s="98" t="str">
        <f>VLOOKUP(E98,'LISTADO ATM'!$A$2:$B$898,2,0)</f>
        <v xml:space="preserve">ATM UNP Villa La Mata (Cotuí) </v>
      </c>
      <c r="H98" s="98" t="str">
        <f>VLOOKUP(E98,VIP!$A$2:$O16360,7,FALSE)</f>
        <v>Si</v>
      </c>
      <c r="I98" s="98" t="str">
        <f>VLOOKUP(E98,VIP!$A$2:$O8325,8,FALSE)</f>
        <v>Si</v>
      </c>
      <c r="J98" s="98" t="str">
        <f>VLOOKUP(E98,VIP!$A$2:$O8275,8,FALSE)</f>
        <v>Si</v>
      </c>
      <c r="K98" s="98" t="str">
        <f>VLOOKUP(E98,VIP!$A$2:$O11849,6,0)</f>
        <v>NO</v>
      </c>
      <c r="L98" s="128" t="s">
        <v>2435</v>
      </c>
      <c r="M98" s="129" t="s">
        <v>2470</v>
      </c>
      <c r="N98" s="130" t="s">
        <v>2477</v>
      </c>
      <c r="O98" s="98" t="s">
        <v>2542</v>
      </c>
      <c r="P98" s="131"/>
      <c r="Q98" s="136">
        <v>44250.615972222222</v>
      </c>
    </row>
    <row r="99" spans="1:17" ht="17.399999999999999" x14ac:dyDescent="0.3">
      <c r="A99" s="98" t="str">
        <f>VLOOKUP(E99,'[1]LISTADO ATM'!$A$2:$C$898,3,0)</f>
        <v>ESTE</v>
      </c>
      <c r="B99" s="113">
        <v>335799258</v>
      </c>
      <c r="C99" s="127">
        <v>44249.399525462963</v>
      </c>
      <c r="D99" s="98" t="s">
        <v>2473</v>
      </c>
      <c r="E99" s="103">
        <v>963</v>
      </c>
      <c r="F99" s="98" t="str">
        <f>VLOOKUP(E99,[1]VIP!$A$2:$O11441,2,0)</f>
        <v>DRBR963</v>
      </c>
      <c r="G99" s="98" t="str">
        <f>VLOOKUP(E99,'[1]LISTADO ATM'!$A$2:$B$897,2,0)</f>
        <v xml:space="preserve">ATM Multiplaza La Romana </v>
      </c>
      <c r="H99" s="98" t="str">
        <f>VLOOKUP(E99,[1]VIP!$A$2:$O16362,7,FALSE)</f>
        <v>Si</v>
      </c>
      <c r="I99" s="98" t="str">
        <f>VLOOKUP(E99,[1]VIP!$A$2:$O8327,8,FALSE)</f>
        <v>Si</v>
      </c>
      <c r="J99" s="98" t="str">
        <f>VLOOKUP(E99,[1]VIP!$A$2:$O8277,8,FALSE)</f>
        <v>Si</v>
      </c>
      <c r="K99" s="98" t="str">
        <f>VLOOKUP(E99,[1]VIP!$A$2:$O11851,6,0)</f>
        <v>NO</v>
      </c>
      <c r="L99" s="128" t="s">
        <v>2430</v>
      </c>
      <c r="M99" s="129" t="s">
        <v>2470</v>
      </c>
      <c r="N99" s="130" t="s">
        <v>2477</v>
      </c>
      <c r="O99" s="98" t="s">
        <v>2478</v>
      </c>
      <c r="P99" s="131"/>
      <c r="Q99" s="136">
        <v>44250.616666666669</v>
      </c>
    </row>
    <row r="100" spans="1:17" ht="17.399999999999999" x14ac:dyDescent="0.3">
      <c r="A100" s="98" t="str">
        <f>VLOOKUP(E100,'LISTADO ATM'!$A$2:$C$899,3,0)</f>
        <v>DISTRITO NACIONAL</v>
      </c>
      <c r="B100" s="113">
        <v>335800413</v>
      </c>
      <c r="C100" s="127">
        <v>44249.932569444441</v>
      </c>
      <c r="D100" s="98" t="s">
        <v>2473</v>
      </c>
      <c r="E100" s="103">
        <v>974</v>
      </c>
      <c r="F100" s="98" t="str">
        <f>VLOOKUP(E100,VIP!$A$2:$O11433,2,0)</f>
        <v>DRBR974</v>
      </c>
      <c r="G100" s="98" t="str">
        <f>VLOOKUP(E100,'LISTADO ATM'!$A$2:$B$898,2,0)</f>
        <v xml:space="preserve">ATM S/M Nacional Ave. Lope de Vega </v>
      </c>
      <c r="H100" s="98" t="str">
        <f>VLOOKUP(E100,VIP!$A$2:$O16354,7,FALSE)</f>
        <v>Si</v>
      </c>
      <c r="I100" s="98" t="str">
        <f>VLOOKUP(E100,VIP!$A$2:$O8319,8,FALSE)</f>
        <v>Si</v>
      </c>
      <c r="J100" s="98" t="str">
        <f>VLOOKUP(E100,VIP!$A$2:$O8269,8,FALSE)</f>
        <v>Si</v>
      </c>
      <c r="K100" s="98" t="str">
        <f>VLOOKUP(E100,VIP!$A$2:$O11843,6,0)</f>
        <v>NO</v>
      </c>
      <c r="L100" s="128" t="s">
        <v>2430</v>
      </c>
      <c r="M100" s="129" t="s">
        <v>2470</v>
      </c>
      <c r="N100" s="130" t="s">
        <v>2477</v>
      </c>
      <c r="O100" s="98" t="s">
        <v>2478</v>
      </c>
      <c r="P100" s="131"/>
      <c r="Q100" s="136">
        <v>44250.616666666669</v>
      </c>
    </row>
    <row r="101" spans="1:17" ht="17.399999999999999" x14ac:dyDescent="0.3">
      <c r="A101" s="98" t="str">
        <f>VLOOKUP(E101,'[1]LISTADO ATM'!$A$2:$C$898,3,0)</f>
        <v>DISTRITO NACIONAL</v>
      </c>
      <c r="B101" s="113">
        <v>335799723</v>
      </c>
      <c r="C101" s="127">
        <v>44249.523576388892</v>
      </c>
      <c r="D101" s="98" t="s">
        <v>2473</v>
      </c>
      <c r="E101" s="103">
        <v>416</v>
      </c>
      <c r="F101" s="98" t="str">
        <f>VLOOKUP(E101,[1]VIP!$A$2:$O11442,2,0)</f>
        <v>DRBR416</v>
      </c>
      <c r="G101" s="98" t="str">
        <f>VLOOKUP(E101,'[1]LISTADO ATM'!$A$2:$B$897,2,0)</f>
        <v xml:space="preserve">ATM Autobanco San Martín II </v>
      </c>
      <c r="H101" s="98" t="str">
        <f>VLOOKUP(E101,[1]VIP!$A$2:$O16363,7,FALSE)</f>
        <v>Si</v>
      </c>
      <c r="I101" s="98" t="str">
        <f>VLOOKUP(E101,[1]VIP!$A$2:$O8328,8,FALSE)</f>
        <v>Si</v>
      </c>
      <c r="J101" s="98" t="str">
        <f>VLOOKUP(E101,[1]VIP!$A$2:$O8278,8,FALSE)</f>
        <v>Si</v>
      </c>
      <c r="K101" s="98" t="str">
        <f>VLOOKUP(E101,[1]VIP!$A$2:$O11852,6,0)</f>
        <v>NO</v>
      </c>
      <c r="L101" s="128" t="s">
        <v>2430</v>
      </c>
      <c r="M101" s="129" t="s">
        <v>2470</v>
      </c>
      <c r="N101" s="130" t="s">
        <v>2477</v>
      </c>
      <c r="O101" s="98" t="s">
        <v>2478</v>
      </c>
      <c r="P101" s="131"/>
      <c r="Q101" s="137">
        <v>44250.618055555555</v>
      </c>
    </row>
    <row r="102" spans="1:17" ht="17.399999999999999" x14ac:dyDescent="0.3">
      <c r="A102" s="98" t="str">
        <f>VLOOKUP(E102,'LISTADO ATM'!$A$2:$C$899,3,0)</f>
        <v>DISTRITO NACIONAL</v>
      </c>
      <c r="B102" s="113">
        <v>335800092</v>
      </c>
      <c r="C102" s="127">
        <v>44249.660960648151</v>
      </c>
      <c r="D102" s="98" t="s">
        <v>2473</v>
      </c>
      <c r="E102" s="103">
        <v>993</v>
      </c>
      <c r="F102" s="98" t="str">
        <f>VLOOKUP(E102,VIP!$A$2:$O11435,2,0)</f>
        <v>DRBR993</v>
      </c>
      <c r="G102" s="98" t="str">
        <f>VLOOKUP(E102,'LISTADO ATM'!$A$2:$B$898,2,0)</f>
        <v xml:space="preserve">ATM Centro Medico Integral II </v>
      </c>
      <c r="H102" s="98" t="str">
        <f>VLOOKUP(E102,VIP!$A$2:$O16356,7,FALSE)</f>
        <v>Si</v>
      </c>
      <c r="I102" s="98" t="str">
        <f>VLOOKUP(E102,VIP!$A$2:$O8321,8,FALSE)</f>
        <v>Si</v>
      </c>
      <c r="J102" s="98" t="str">
        <f>VLOOKUP(E102,VIP!$A$2:$O8271,8,FALSE)</f>
        <v>Si</v>
      </c>
      <c r="K102" s="98" t="str">
        <f>VLOOKUP(E102,VIP!$A$2:$O11845,6,0)</f>
        <v>NO</v>
      </c>
      <c r="L102" s="128" t="s">
        <v>2430</v>
      </c>
      <c r="M102" s="129" t="s">
        <v>2470</v>
      </c>
      <c r="N102" s="130" t="s">
        <v>2477</v>
      </c>
      <c r="O102" s="98" t="s">
        <v>2478</v>
      </c>
      <c r="P102" s="131"/>
      <c r="Q102" s="137">
        <v>44250.618055555555</v>
      </c>
    </row>
    <row r="103" spans="1:17" ht="17.399999999999999" x14ac:dyDescent="0.3">
      <c r="A103" s="98" t="str">
        <f>VLOOKUP(E103,'LISTADO ATM'!$A$2:$C$899,3,0)</f>
        <v>SUR</v>
      </c>
      <c r="B103" s="113">
        <v>335798832</v>
      </c>
      <c r="C103" s="127">
        <v>44248.635358796295</v>
      </c>
      <c r="D103" s="98" t="s">
        <v>2473</v>
      </c>
      <c r="E103" s="103">
        <v>677</v>
      </c>
      <c r="F103" s="98" t="str">
        <f>VLOOKUP(E103,VIP!$A$2:$O11446,2,0)</f>
        <v>DRBR677</v>
      </c>
      <c r="G103" s="98" t="str">
        <f>VLOOKUP(E103,'LISTADO ATM'!$A$2:$B$898,2,0)</f>
        <v>ATM PBG Villa Jaragua</v>
      </c>
      <c r="H103" s="98" t="str">
        <f>VLOOKUP(E103,VIP!$A$2:$O16367,7,FALSE)</f>
        <v>Si</v>
      </c>
      <c r="I103" s="98" t="str">
        <f>VLOOKUP(E103,VIP!$A$2:$O8332,8,FALSE)</f>
        <v>Si</v>
      </c>
      <c r="J103" s="98" t="str">
        <f>VLOOKUP(E103,VIP!$A$2:$O8282,8,FALSE)</f>
        <v>Si</v>
      </c>
      <c r="K103" s="98" t="str">
        <f>VLOOKUP(E103,VIP!$A$2:$O11856,6,0)</f>
        <v>SI</v>
      </c>
      <c r="L103" s="128" t="s">
        <v>2430</v>
      </c>
      <c r="M103" s="129" t="s">
        <v>2470</v>
      </c>
      <c r="N103" s="130" t="s">
        <v>2477</v>
      </c>
      <c r="O103" s="98" t="s">
        <v>2478</v>
      </c>
      <c r="P103" s="131"/>
      <c r="Q103" s="137">
        <v>44250.618750000001</v>
      </c>
    </row>
    <row r="104" spans="1:17" ht="17.399999999999999" x14ac:dyDescent="0.3">
      <c r="A104" s="98" t="str">
        <f>VLOOKUP(E104,'LISTADO ATM'!$A$2:$C$899,3,0)</f>
        <v>DISTRITO NACIONAL</v>
      </c>
      <c r="B104" s="113">
        <v>335800412</v>
      </c>
      <c r="C104" s="127">
        <v>44249.930300925924</v>
      </c>
      <c r="D104" s="98" t="s">
        <v>2473</v>
      </c>
      <c r="E104" s="103">
        <v>390</v>
      </c>
      <c r="F104" s="98" t="str">
        <f>VLOOKUP(E104,VIP!$A$2:$O11434,2,0)</f>
        <v>DRBR390</v>
      </c>
      <c r="G104" s="98" t="str">
        <f>VLOOKUP(E104,'LISTADO ATM'!$A$2:$B$898,2,0)</f>
        <v xml:space="preserve">ATM Oficina Boca Chica II </v>
      </c>
      <c r="H104" s="98" t="str">
        <f>VLOOKUP(E104,VIP!$A$2:$O16355,7,FALSE)</f>
        <v>Si</v>
      </c>
      <c r="I104" s="98" t="str">
        <f>VLOOKUP(E104,VIP!$A$2:$O8320,8,FALSE)</f>
        <v>Si</v>
      </c>
      <c r="J104" s="98" t="str">
        <f>VLOOKUP(E104,VIP!$A$2:$O8270,8,FALSE)</f>
        <v>Si</v>
      </c>
      <c r="K104" s="98" t="str">
        <f>VLOOKUP(E104,VIP!$A$2:$O11844,6,0)</f>
        <v>NO</v>
      </c>
      <c r="L104" s="128" t="s">
        <v>2430</v>
      </c>
      <c r="M104" s="129" t="s">
        <v>2470</v>
      </c>
      <c r="N104" s="130" t="s">
        <v>2477</v>
      </c>
      <c r="O104" s="98" t="s">
        <v>2478</v>
      </c>
      <c r="P104" s="131"/>
      <c r="Q104" s="136">
        <v>44250.618750000001</v>
      </c>
    </row>
    <row r="105" spans="1:17" ht="17.399999999999999" x14ac:dyDescent="0.3">
      <c r="A105" s="98" t="str">
        <f>VLOOKUP(E105,'LISTADO ATM'!$A$2:$C$899,3,0)</f>
        <v>DISTRITO NACIONAL</v>
      </c>
      <c r="B105" s="113">
        <v>335798760</v>
      </c>
      <c r="C105" s="127">
        <v>44248.110300925924</v>
      </c>
      <c r="D105" s="98" t="s">
        <v>2473</v>
      </c>
      <c r="E105" s="103">
        <v>938</v>
      </c>
      <c r="F105" s="98" t="str">
        <f>VLOOKUP(E105,VIP!$A$2:$O11447,2,0)</f>
        <v>DRBR938</v>
      </c>
      <c r="G105" s="98" t="str">
        <f>VLOOKUP(E105,'LISTADO ATM'!$A$2:$B$898,2,0)</f>
        <v xml:space="preserve">ATM Autobanco Oficina Filadelfia Plaza </v>
      </c>
      <c r="H105" s="98" t="str">
        <f>VLOOKUP(E105,VIP!$A$2:$O16368,7,FALSE)</f>
        <v>Si</v>
      </c>
      <c r="I105" s="98" t="str">
        <f>VLOOKUP(E105,VIP!$A$2:$O8333,8,FALSE)</f>
        <v>Si</v>
      </c>
      <c r="J105" s="98" t="str">
        <f>VLOOKUP(E105,VIP!$A$2:$O8283,8,FALSE)</f>
        <v>Si</v>
      </c>
      <c r="K105" s="98" t="str">
        <f>VLOOKUP(E105,VIP!$A$2:$O11857,6,0)</f>
        <v>NO</v>
      </c>
      <c r="L105" s="128" t="s">
        <v>2430</v>
      </c>
      <c r="M105" s="129" t="s">
        <v>2470</v>
      </c>
      <c r="N105" s="130" t="s">
        <v>2477</v>
      </c>
      <c r="O105" s="98" t="s">
        <v>2478</v>
      </c>
      <c r="P105" s="131"/>
      <c r="Q105" s="137">
        <v>44250.619444444441</v>
      </c>
    </row>
    <row r="106" spans="1:17" ht="17.399999999999999" x14ac:dyDescent="0.3">
      <c r="A106" s="98" t="str">
        <f>VLOOKUP(E106,'[1]LISTADO ATM'!$A$2:$C$898,3,0)</f>
        <v>DISTRITO NACIONAL</v>
      </c>
      <c r="B106" s="113">
        <v>335799855</v>
      </c>
      <c r="C106" s="127">
        <v>44249.588993055557</v>
      </c>
      <c r="D106" s="98" t="s">
        <v>2473</v>
      </c>
      <c r="E106" s="103">
        <v>659</v>
      </c>
      <c r="F106" s="98" t="str">
        <f>VLOOKUP(E106,[1]VIP!$A$2:$O11442,2,0)</f>
        <v>DRBR659</v>
      </c>
      <c r="G106" s="98" t="str">
        <f>VLOOKUP(E106,'[1]LISTADO ATM'!$A$2:$B$897,2,0)</f>
        <v>ATM Down Town Center</v>
      </c>
      <c r="H106" s="98" t="str">
        <f>VLOOKUP(E106,[1]VIP!$A$2:$O16363,7,FALSE)</f>
        <v>N/A</v>
      </c>
      <c r="I106" s="98" t="str">
        <f>VLOOKUP(E106,[1]VIP!$A$2:$O8328,8,FALSE)</f>
        <v>N/A</v>
      </c>
      <c r="J106" s="98" t="str">
        <f>VLOOKUP(E106,[1]VIP!$A$2:$O8278,8,FALSE)</f>
        <v>N/A</v>
      </c>
      <c r="K106" s="98" t="str">
        <f>VLOOKUP(E106,[1]VIP!$A$2:$O11852,6,0)</f>
        <v>N/A</v>
      </c>
      <c r="L106" s="128" t="s">
        <v>2430</v>
      </c>
      <c r="M106" s="129" t="s">
        <v>2470</v>
      </c>
      <c r="N106" s="130" t="s">
        <v>2477</v>
      </c>
      <c r="O106" s="98" t="s">
        <v>2478</v>
      </c>
      <c r="P106" s="131"/>
      <c r="Q106" s="137">
        <v>44250.619444444441</v>
      </c>
    </row>
    <row r="107" spans="1:17" ht="17.399999999999999" x14ac:dyDescent="0.3">
      <c r="A107" s="98" t="str">
        <f>VLOOKUP(E107,'LISTADO ATM'!$A$2:$C$899,3,0)</f>
        <v>SUR</v>
      </c>
      <c r="B107" s="113">
        <v>335798801</v>
      </c>
      <c r="C107" s="127">
        <v>44248.449108796296</v>
      </c>
      <c r="D107" s="98" t="s">
        <v>2473</v>
      </c>
      <c r="E107" s="103">
        <v>249</v>
      </c>
      <c r="F107" s="98" t="str">
        <f>VLOOKUP(E107,VIP!$A$2:$O11443,2,0)</f>
        <v>DRBR249</v>
      </c>
      <c r="G107" s="98" t="str">
        <f>VLOOKUP(E107,'LISTADO ATM'!$A$2:$B$898,2,0)</f>
        <v xml:space="preserve">ATM Banco Agrícola Neiba </v>
      </c>
      <c r="H107" s="98" t="str">
        <f>VLOOKUP(E107,VIP!$A$2:$O16364,7,FALSE)</f>
        <v>Si</v>
      </c>
      <c r="I107" s="98" t="str">
        <f>VLOOKUP(E107,VIP!$A$2:$O8329,8,FALSE)</f>
        <v>Si</v>
      </c>
      <c r="J107" s="98" t="str">
        <f>VLOOKUP(E107,VIP!$A$2:$O8279,8,FALSE)</f>
        <v>Si</v>
      </c>
      <c r="K107" s="98" t="str">
        <f>VLOOKUP(E107,VIP!$A$2:$O11853,6,0)</f>
        <v>NO</v>
      </c>
      <c r="L107" s="128" t="s">
        <v>2430</v>
      </c>
      <c r="M107" s="129" t="s">
        <v>2470</v>
      </c>
      <c r="N107" s="130" t="s">
        <v>2477</v>
      </c>
      <c r="O107" s="98" t="s">
        <v>2478</v>
      </c>
      <c r="P107" s="131"/>
      <c r="Q107" s="137">
        <v>44250.620138888888</v>
      </c>
    </row>
    <row r="108" spans="1:17" ht="17.399999999999999" x14ac:dyDescent="0.3">
      <c r="A108" s="98" t="str">
        <f>VLOOKUP(E108,'[1]LISTADO ATM'!$A$2:$C$898,3,0)</f>
        <v>DISTRITO NACIONAL</v>
      </c>
      <c r="B108" s="113">
        <v>335799866</v>
      </c>
      <c r="C108" s="127">
        <v>44249.593807870369</v>
      </c>
      <c r="D108" s="98" t="s">
        <v>2189</v>
      </c>
      <c r="E108" s="103">
        <v>338</v>
      </c>
      <c r="F108" s="98" t="str">
        <f>VLOOKUP(E108,[1]VIP!$A$2:$O11440,2,0)</f>
        <v>DRBR338</v>
      </c>
      <c r="G108" s="98" t="str">
        <f>VLOOKUP(E108,'[1]LISTADO ATM'!$A$2:$B$897,2,0)</f>
        <v>ATM S/M Aprezio Pantoja</v>
      </c>
      <c r="H108" s="98" t="str">
        <f>VLOOKUP(E108,[1]VIP!$A$2:$O16361,7,FALSE)</f>
        <v>Si</v>
      </c>
      <c r="I108" s="98" t="str">
        <f>VLOOKUP(E108,[1]VIP!$A$2:$O8326,8,FALSE)</f>
        <v>Si</v>
      </c>
      <c r="J108" s="98" t="str">
        <f>VLOOKUP(E108,[1]VIP!$A$2:$O8276,8,FALSE)</f>
        <v>Si</v>
      </c>
      <c r="K108" s="98" t="str">
        <f>VLOOKUP(E108,[1]VIP!$A$2:$O11850,6,0)</f>
        <v>NO</v>
      </c>
      <c r="L108" s="128" t="s">
        <v>2497</v>
      </c>
      <c r="M108" s="129" t="s">
        <v>2470</v>
      </c>
      <c r="N108" s="130" t="s">
        <v>2477</v>
      </c>
      <c r="O108" s="98" t="s">
        <v>2479</v>
      </c>
      <c r="P108" s="131"/>
      <c r="Q108" s="137">
        <v>44250.620138888888</v>
      </c>
    </row>
    <row r="109" spans="1:17" ht="17.399999999999999" x14ac:dyDescent="0.3">
      <c r="A109" s="98" t="str">
        <f>VLOOKUP(E109,'[1]LISTADO ATM'!$A$2:$C$898,3,0)</f>
        <v>DISTRITO NACIONAL</v>
      </c>
      <c r="B109" s="113">
        <v>335799882</v>
      </c>
      <c r="C109" s="127">
        <v>44249.598009259258</v>
      </c>
      <c r="D109" s="98" t="s">
        <v>2473</v>
      </c>
      <c r="E109" s="103">
        <v>574</v>
      </c>
      <c r="F109" s="98" t="str">
        <f>VLOOKUP(E109,[1]VIP!$A$2:$O11450,2,0)</f>
        <v>DRBR080</v>
      </c>
      <c r="G109" s="98" t="str">
        <f>VLOOKUP(E109,'[1]LISTADO ATM'!$A$2:$B$897,2,0)</f>
        <v xml:space="preserve">ATM Club Obras Públicas </v>
      </c>
      <c r="H109" s="98" t="str">
        <f>VLOOKUP(E109,[1]VIP!$A$2:$O16371,7,FALSE)</f>
        <v>Si</v>
      </c>
      <c r="I109" s="98" t="str">
        <f>VLOOKUP(E109,[1]VIP!$A$2:$O8336,8,FALSE)</f>
        <v>Si</v>
      </c>
      <c r="J109" s="98" t="str">
        <f>VLOOKUP(E109,[1]VIP!$A$2:$O8286,8,FALSE)</f>
        <v>Si</v>
      </c>
      <c r="K109" s="98" t="str">
        <f>VLOOKUP(E109,[1]VIP!$A$2:$O11860,6,0)</f>
        <v>NO</v>
      </c>
      <c r="L109" s="128" t="s">
        <v>2430</v>
      </c>
      <c r="M109" s="129" t="s">
        <v>2470</v>
      </c>
      <c r="N109" s="130" t="s">
        <v>2477</v>
      </c>
      <c r="O109" s="98" t="s">
        <v>2478</v>
      </c>
      <c r="P109" s="131"/>
      <c r="Q109" s="136">
        <v>44250.621527777781</v>
      </c>
    </row>
    <row r="110" spans="1:17" ht="17.399999999999999" x14ac:dyDescent="0.3">
      <c r="A110" s="98" t="str">
        <f>VLOOKUP(E110,'LISTADO ATM'!$A$2:$C$899,3,0)</f>
        <v>DISTRITO NACIONAL</v>
      </c>
      <c r="B110" s="113">
        <v>335800056</v>
      </c>
      <c r="C110" s="127">
        <v>44249.649988425925</v>
      </c>
      <c r="D110" s="98" t="s">
        <v>2488</v>
      </c>
      <c r="E110" s="103">
        <v>734</v>
      </c>
      <c r="F110" s="98" t="str">
        <f>VLOOKUP(E110,VIP!$A$2:$O11439,2,0)</f>
        <v>DRBR178</v>
      </c>
      <c r="G110" s="98" t="str">
        <f>VLOOKUP(E110,'LISTADO ATM'!$A$2:$B$898,2,0)</f>
        <v xml:space="preserve">ATM Oficina Independencia I </v>
      </c>
      <c r="H110" s="98" t="str">
        <f>VLOOKUP(E110,VIP!$A$2:$O16360,7,FALSE)</f>
        <v>Si</v>
      </c>
      <c r="I110" s="98" t="str">
        <f>VLOOKUP(E110,VIP!$A$2:$O8325,8,FALSE)</f>
        <v>Si</v>
      </c>
      <c r="J110" s="98" t="str">
        <f>VLOOKUP(E110,VIP!$A$2:$O8275,8,FALSE)</f>
        <v>Si</v>
      </c>
      <c r="K110" s="98" t="str">
        <f>VLOOKUP(E110,VIP!$A$2:$O11849,6,0)</f>
        <v>SI</v>
      </c>
      <c r="L110" s="128" t="s">
        <v>2430</v>
      </c>
      <c r="M110" s="129" t="s">
        <v>2470</v>
      </c>
      <c r="N110" s="130" t="s">
        <v>2477</v>
      </c>
      <c r="O110" s="98" t="s">
        <v>2491</v>
      </c>
      <c r="P110" s="131"/>
      <c r="Q110" s="136">
        <v>44250.621527777781</v>
      </c>
    </row>
    <row r="111" spans="1:17" ht="17.399999999999999" x14ac:dyDescent="0.3">
      <c r="A111" s="98" t="str">
        <f>VLOOKUP(E111,'LISTADO ATM'!$A$2:$C$899,3,0)</f>
        <v>DISTRITO NACIONAL</v>
      </c>
      <c r="B111" s="113">
        <v>335800065</v>
      </c>
      <c r="C111" s="127">
        <v>44249.652118055557</v>
      </c>
      <c r="D111" s="98" t="s">
        <v>2473</v>
      </c>
      <c r="E111" s="103">
        <v>618</v>
      </c>
      <c r="F111" s="98" t="str">
        <f>VLOOKUP(E111,VIP!$A$2:$O11437,2,0)</f>
        <v>DRBR618</v>
      </c>
      <c r="G111" s="98" t="str">
        <f>VLOOKUP(E111,'LISTADO ATM'!$A$2:$B$898,2,0)</f>
        <v xml:space="preserve">ATM Bienes Nacionales </v>
      </c>
      <c r="H111" s="98" t="str">
        <f>VLOOKUP(E111,VIP!$A$2:$O16358,7,FALSE)</f>
        <v>Si</v>
      </c>
      <c r="I111" s="98" t="str">
        <f>VLOOKUP(E111,VIP!$A$2:$O8323,8,FALSE)</f>
        <v>Si</v>
      </c>
      <c r="J111" s="98" t="str">
        <f>VLOOKUP(E111,VIP!$A$2:$O8273,8,FALSE)</f>
        <v>Si</v>
      </c>
      <c r="K111" s="98" t="str">
        <f>VLOOKUP(E111,VIP!$A$2:$O11847,6,0)</f>
        <v>NO</v>
      </c>
      <c r="L111" s="128" t="s">
        <v>2430</v>
      </c>
      <c r="M111" s="129" t="s">
        <v>2470</v>
      </c>
      <c r="N111" s="130" t="s">
        <v>2477</v>
      </c>
      <c r="O111" s="98" t="s">
        <v>2478</v>
      </c>
      <c r="P111" s="131"/>
      <c r="Q111" s="137">
        <v>44250.621527777781</v>
      </c>
    </row>
    <row r="112" spans="1:17" ht="17.399999999999999" x14ac:dyDescent="0.3">
      <c r="A112" s="98" t="str">
        <f>VLOOKUP(E112,'LISTADO ATM'!$A$2:$C$899,3,0)</f>
        <v>DISTRITO NACIONAL</v>
      </c>
      <c r="B112" s="113">
        <v>335800414</v>
      </c>
      <c r="C112" s="127">
        <v>44249.93408564815</v>
      </c>
      <c r="D112" s="98" t="s">
        <v>2473</v>
      </c>
      <c r="E112" s="103">
        <v>887</v>
      </c>
      <c r="F112" s="98" t="str">
        <f>VLOOKUP(E112,VIP!$A$2:$O11432,2,0)</f>
        <v>DRBR887</v>
      </c>
      <c r="G112" s="98" t="str">
        <f>VLOOKUP(E112,'LISTADO ATM'!$A$2:$B$898,2,0)</f>
        <v>ATM S/M Bravo Los Proceres</v>
      </c>
      <c r="H112" s="98" t="str">
        <f>VLOOKUP(E112,VIP!$A$2:$O16353,7,FALSE)</f>
        <v>Si</v>
      </c>
      <c r="I112" s="98" t="str">
        <f>VLOOKUP(E112,VIP!$A$2:$O8318,8,FALSE)</f>
        <v>Si</v>
      </c>
      <c r="J112" s="98" t="str">
        <f>VLOOKUP(E112,VIP!$A$2:$O8268,8,FALSE)</f>
        <v>Si</v>
      </c>
      <c r="K112" s="98" t="str">
        <f>VLOOKUP(E112,VIP!$A$2:$O11842,6,0)</f>
        <v>NO</v>
      </c>
      <c r="L112" s="128" t="s">
        <v>2430</v>
      </c>
      <c r="M112" s="129" t="s">
        <v>2470</v>
      </c>
      <c r="N112" s="130" t="s">
        <v>2477</v>
      </c>
      <c r="O112" s="98" t="s">
        <v>2478</v>
      </c>
      <c r="P112" s="131"/>
      <c r="Q112" s="137">
        <v>44250.621527777781</v>
      </c>
    </row>
    <row r="113" spans="1:17" ht="17.399999999999999" x14ac:dyDescent="0.3">
      <c r="A113" s="98" t="str">
        <f>VLOOKUP(E113,'LISTADO ATM'!$A$2:$C$899,3,0)</f>
        <v>DISTRITO NACIONAL</v>
      </c>
      <c r="B113" s="113" t="s">
        <v>2539</v>
      </c>
      <c r="C113" s="127">
        <v>44250.348287037035</v>
      </c>
      <c r="D113" s="98" t="s">
        <v>2473</v>
      </c>
      <c r="E113" s="103">
        <v>541</v>
      </c>
      <c r="F113" s="98" t="str">
        <f>VLOOKUP(E113,VIP!$A$2:$O11451,2,0)</f>
        <v>DRBR541</v>
      </c>
      <c r="G113" s="98" t="str">
        <f>VLOOKUP(E113,'LISTADO ATM'!$A$2:$B$898,2,0)</f>
        <v xml:space="preserve">ATM Oficina Sambil II </v>
      </c>
      <c r="H113" s="98" t="str">
        <f>VLOOKUP(E113,VIP!$A$2:$O16372,7,FALSE)</f>
        <v>Si</v>
      </c>
      <c r="I113" s="98" t="str">
        <f>VLOOKUP(E113,VIP!$A$2:$O8337,8,FALSE)</f>
        <v>Si</v>
      </c>
      <c r="J113" s="98" t="str">
        <f>VLOOKUP(E113,VIP!$A$2:$O8287,8,FALSE)</f>
        <v>Si</v>
      </c>
      <c r="K113" s="98" t="str">
        <f>VLOOKUP(E113,VIP!$A$2:$O11861,6,0)</f>
        <v>SI</v>
      </c>
      <c r="L113" s="128" t="s">
        <v>2430</v>
      </c>
      <c r="M113" s="129" t="s">
        <v>2470</v>
      </c>
      <c r="N113" s="130" t="s">
        <v>2477</v>
      </c>
      <c r="O113" s="98" t="s">
        <v>2478</v>
      </c>
      <c r="P113" s="131"/>
      <c r="Q113" s="137">
        <v>44250.621527777781</v>
      </c>
    </row>
    <row r="114" spans="1:17" ht="17.399999999999999" x14ac:dyDescent="0.3">
      <c r="A114" s="98" t="str">
        <f>VLOOKUP(E114,'LISTADO ATM'!$A$2:$C$899,3,0)</f>
        <v>DISTRITO NACIONAL</v>
      </c>
      <c r="B114" s="113">
        <v>335800429</v>
      </c>
      <c r="C114" s="127">
        <v>44250.103587962964</v>
      </c>
      <c r="D114" s="98" t="s">
        <v>2473</v>
      </c>
      <c r="E114" s="103">
        <v>391</v>
      </c>
      <c r="F114" s="98" t="str">
        <f>VLOOKUP(E114,VIP!$A$2:$O11435,2,0)</f>
        <v>DRBR391</v>
      </c>
      <c r="G114" s="98" t="str">
        <f>VLOOKUP(E114,'LISTADO ATM'!$A$2:$B$898,2,0)</f>
        <v xml:space="preserve">ATM S/M Jumbo Luperón </v>
      </c>
      <c r="H114" s="98" t="str">
        <f>VLOOKUP(E114,VIP!$A$2:$O16356,7,FALSE)</f>
        <v>Si</v>
      </c>
      <c r="I114" s="98" t="str">
        <f>VLOOKUP(E114,VIP!$A$2:$O8321,8,FALSE)</f>
        <v>Si</v>
      </c>
      <c r="J114" s="98" t="str">
        <f>VLOOKUP(E114,VIP!$A$2:$O8271,8,FALSE)</f>
        <v>Si</v>
      </c>
      <c r="K114" s="98" t="str">
        <f>VLOOKUP(E114,VIP!$A$2:$O11845,6,0)</f>
        <v>NO</v>
      </c>
      <c r="L114" s="128" t="s">
        <v>2430</v>
      </c>
      <c r="M114" s="129" t="s">
        <v>2470</v>
      </c>
      <c r="N114" s="130" t="s">
        <v>2477</v>
      </c>
      <c r="O114" s="98" t="s">
        <v>2478</v>
      </c>
      <c r="P114" s="131"/>
      <c r="Q114" s="136">
        <v>44250.62222222222</v>
      </c>
    </row>
    <row r="115" spans="1:17" ht="17.399999999999999" x14ac:dyDescent="0.3">
      <c r="A115" s="98" t="str">
        <f>VLOOKUP(E115,'LISTADO ATM'!$A$2:$C$899,3,0)</f>
        <v>DISTRITO NACIONAL</v>
      </c>
      <c r="B115" s="113" t="s">
        <v>2597</v>
      </c>
      <c r="C115" s="127">
        <v>44250.52306712963</v>
      </c>
      <c r="D115" s="98" t="s">
        <v>2473</v>
      </c>
      <c r="E115" s="103">
        <v>697</v>
      </c>
      <c r="F115" s="98" t="str">
        <f>VLOOKUP(E115,VIP!$A$2:$O11449,2,0)</f>
        <v>DRBR697</v>
      </c>
      <c r="G115" s="98" t="str">
        <f>VLOOKUP(E115,'LISTADO ATM'!$A$2:$B$898,2,0)</f>
        <v>ATM Hipermercado Olé Ciudad Juan Bosch</v>
      </c>
      <c r="H115" s="98" t="str">
        <f>VLOOKUP(E115,VIP!$A$2:$O16370,7,FALSE)</f>
        <v>Si</v>
      </c>
      <c r="I115" s="98" t="str">
        <f>VLOOKUP(E115,VIP!$A$2:$O8335,8,FALSE)</f>
        <v>Si</v>
      </c>
      <c r="J115" s="98" t="str">
        <f>VLOOKUP(E115,VIP!$A$2:$O8285,8,FALSE)</f>
        <v>Si</v>
      </c>
      <c r="K115" s="98" t="str">
        <f>VLOOKUP(E115,VIP!$A$2:$O11859,6,0)</f>
        <v>NO</v>
      </c>
      <c r="L115" s="128" t="s">
        <v>2430</v>
      </c>
      <c r="M115" s="129" t="s">
        <v>2470</v>
      </c>
      <c r="N115" s="130" t="s">
        <v>2477</v>
      </c>
      <c r="O115" s="98" t="s">
        <v>2478</v>
      </c>
      <c r="P115" s="129"/>
      <c r="Q115" s="137">
        <v>44250.622916666667</v>
      </c>
    </row>
    <row r="116" spans="1:17" ht="17.399999999999999" x14ac:dyDescent="0.3">
      <c r="A116" s="98" t="str">
        <f>VLOOKUP(E116,'LISTADO ATM'!$A$2:$C$899,3,0)</f>
        <v>NORTE</v>
      </c>
      <c r="B116" s="113">
        <v>335800416</v>
      </c>
      <c r="C116" s="127">
        <v>44249.98196759259</v>
      </c>
      <c r="D116" s="98" t="s">
        <v>2190</v>
      </c>
      <c r="E116" s="103">
        <v>941</v>
      </c>
      <c r="F116" s="98" t="str">
        <f>VLOOKUP(E116,VIP!$A$2:$O11447,2,0)</f>
        <v>DRBR941</v>
      </c>
      <c r="G116" s="98" t="str">
        <f>VLOOKUP(E116,'LISTADO ATM'!$A$2:$B$898,2,0)</f>
        <v xml:space="preserve">ATM Estación Next (Puerto Plata) </v>
      </c>
      <c r="H116" s="98" t="str">
        <f>VLOOKUP(E116,VIP!$A$2:$O16368,7,FALSE)</f>
        <v>Si</v>
      </c>
      <c r="I116" s="98" t="str">
        <f>VLOOKUP(E116,VIP!$A$2:$O8333,8,FALSE)</f>
        <v>Si</v>
      </c>
      <c r="J116" s="98" t="str">
        <f>VLOOKUP(E116,VIP!$A$2:$O8283,8,FALSE)</f>
        <v>Si</v>
      </c>
      <c r="K116" s="98" t="str">
        <f>VLOOKUP(E116,VIP!$A$2:$O11857,6,0)</f>
        <v>NO</v>
      </c>
      <c r="L116" s="128" t="s">
        <v>2497</v>
      </c>
      <c r="M116" s="129" t="s">
        <v>2470</v>
      </c>
      <c r="N116" s="130" t="s">
        <v>2477</v>
      </c>
      <c r="O116" s="98" t="s">
        <v>2499</v>
      </c>
      <c r="P116" s="131"/>
      <c r="Q116" s="136">
        <v>44250.622916666667</v>
      </c>
    </row>
    <row r="117" spans="1:17" ht="17.399999999999999" x14ac:dyDescent="0.3">
      <c r="A117" s="98" t="str">
        <f>VLOOKUP(E117,'LISTADO ATM'!$A$2:$C$899,3,0)</f>
        <v>DISTRITO NACIONAL</v>
      </c>
      <c r="B117" s="113">
        <v>335800417</v>
      </c>
      <c r="C117" s="127">
        <v>44250.001736111109</v>
      </c>
      <c r="D117" s="98" t="s">
        <v>2189</v>
      </c>
      <c r="E117" s="103">
        <v>938</v>
      </c>
      <c r="F117" s="98" t="str">
        <f>VLOOKUP(E117,VIP!$A$2:$O11446,2,0)</f>
        <v>DRBR938</v>
      </c>
      <c r="G117" s="98" t="str">
        <f>VLOOKUP(E117,'LISTADO ATM'!$A$2:$B$898,2,0)</f>
        <v xml:space="preserve">ATM Autobanco Oficina Filadelfia Plaza </v>
      </c>
      <c r="H117" s="98" t="str">
        <f>VLOOKUP(E117,VIP!$A$2:$O16367,7,FALSE)</f>
        <v>Si</v>
      </c>
      <c r="I117" s="98" t="str">
        <f>VLOOKUP(E117,VIP!$A$2:$O8332,8,FALSE)</f>
        <v>Si</v>
      </c>
      <c r="J117" s="98" t="str">
        <f>VLOOKUP(E117,VIP!$A$2:$O8282,8,FALSE)</f>
        <v>Si</v>
      </c>
      <c r="K117" s="98" t="str">
        <f>VLOOKUP(E117,VIP!$A$2:$O11856,6,0)</f>
        <v>NO</v>
      </c>
      <c r="L117" s="128" t="s">
        <v>2497</v>
      </c>
      <c r="M117" s="129" t="s">
        <v>2470</v>
      </c>
      <c r="N117" s="130" t="s">
        <v>2477</v>
      </c>
      <c r="O117" s="98" t="s">
        <v>2479</v>
      </c>
      <c r="P117" s="131"/>
      <c r="Q117" s="137">
        <v>44250.622916666667</v>
      </c>
    </row>
    <row r="118" spans="1:17" ht="17.399999999999999" x14ac:dyDescent="0.3">
      <c r="A118" s="98" t="str">
        <f>VLOOKUP(E118,'LISTADO ATM'!$A$2:$C$899,3,0)</f>
        <v>SUR</v>
      </c>
      <c r="B118" s="113">
        <v>335800421</v>
      </c>
      <c r="C118" s="127">
        <v>44250.046030092592</v>
      </c>
      <c r="D118" s="98" t="s">
        <v>2189</v>
      </c>
      <c r="E118" s="103">
        <v>984</v>
      </c>
      <c r="F118" s="98" t="str">
        <f>VLOOKUP(E118,VIP!$A$2:$O11443,2,0)</f>
        <v>DRBR984</v>
      </c>
      <c r="G118" s="98" t="str">
        <f>VLOOKUP(E118,'LISTADO ATM'!$A$2:$B$898,2,0)</f>
        <v xml:space="preserve">ATM Oficina Neiba II </v>
      </c>
      <c r="H118" s="98" t="str">
        <f>VLOOKUP(E118,VIP!$A$2:$O16364,7,FALSE)</f>
        <v>Si</v>
      </c>
      <c r="I118" s="98" t="str">
        <f>VLOOKUP(E118,VIP!$A$2:$O8329,8,FALSE)</f>
        <v>Si</v>
      </c>
      <c r="J118" s="98" t="str">
        <f>VLOOKUP(E118,VIP!$A$2:$O8279,8,FALSE)</f>
        <v>Si</v>
      </c>
      <c r="K118" s="98" t="str">
        <f>VLOOKUP(E118,VIP!$A$2:$O11853,6,0)</f>
        <v>NO</v>
      </c>
      <c r="L118" s="128" t="s">
        <v>2497</v>
      </c>
      <c r="M118" s="129" t="s">
        <v>2470</v>
      </c>
      <c r="N118" s="130" t="s">
        <v>2477</v>
      </c>
      <c r="O118" s="98" t="s">
        <v>2479</v>
      </c>
      <c r="P118" s="131"/>
      <c r="Q118" s="137">
        <v>44250.622916666667</v>
      </c>
    </row>
    <row r="119" spans="1:17" ht="17.399999999999999" x14ac:dyDescent="0.3">
      <c r="A119" s="98" t="str">
        <f>VLOOKUP(E119,'LISTADO ATM'!$A$2:$C$899,3,0)</f>
        <v>DISTRITO NACIONAL</v>
      </c>
      <c r="B119" s="113" t="s">
        <v>2582</v>
      </c>
      <c r="C119" s="127">
        <v>44250.475335648145</v>
      </c>
      <c r="D119" s="98" t="s">
        <v>2473</v>
      </c>
      <c r="E119" s="103">
        <v>835</v>
      </c>
      <c r="F119" s="98" t="str">
        <f>VLOOKUP(E119,VIP!$A$2:$O11453,2,0)</f>
        <v>DRBR835</v>
      </c>
      <c r="G119" s="98" t="str">
        <f>VLOOKUP(E119,'LISTADO ATM'!$A$2:$B$898,2,0)</f>
        <v xml:space="preserve">ATM UNP Megacentro </v>
      </c>
      <c r="H119" s="98" t="str">
        <f>VLOOKUP(E119,VIP!$A$2:$O16374,7,FALSE)</f>
        <v>Si</v>
      </c>
      <c r="I119" s="98" t="str">
        <f>VLOOKUP(E119,VIP!$A$2:$O8339,8,FALSE)</f>
        <v>Si</v>
      </c>
      <c r="J119" s="98" t="str">
        <f>VLOOKUP(E119,VIP!$A$2:$O8289,8,FALSE)</f>
        <v>Si</v>
      </c>
      <c r="K119" s="98" t="str">
        <f>VLOOKUP(E119,VIP!$A$2:$O11863,6,0)</f>
        <v>SI</v>
      </c>
      <c r="L119" s="128" t="s">
        <v>2430</v>
      </c>
      <c r="M119" s="129" t="s">
        <v>2470</v>
      </c>
      <c r="N119" s="130" t="s">
        <v>2477</v>
      </c>
      <c r="O119" s="98" t="s">
        <v>2478</v>
      </c>
      <c r="P119" s="129"/>
      <c r="Q119" s="137">
        <v>44250.623611111114</v>
      </c>
    </row>
    <row r="120" spans="1:17" ht="17.399999999999999" x14ac:dyDescent="0.3">
      <c r="A120" s="98" t="str">
        <f>VLOOKUP(E120,'[1]LISTADO ATM'!$A$2:$C$898,3,0)</f>
        <v>DISTRITO NACIONAL</v>
      </c>
      <c r="B120" s="113">
        <v>335799740</v>
      </c>
      <c r="C120" s="127">
        <v>44249.52915509259</v>
      </c>
      <c r="D120" s="98" t="s">
        <v>2189</v>
      </c>
      <c r="E120" s="103">
        <v>911</v>
      </c>
      <c r="F120" s="98" t="str">
        <f>VLOOKUP(E120,[1]VIP!$A$2:$O11440,2,0)</f>
        <v>DRBR911</v>
      </c>
      <c r="G120" s="98" t="str">
        <f>VLOOKUP(E120,'[1]LISTADO ATM'!$A$2:$B$897,2,0)</f>
        <v xml:space="preserve">ATM Oficina Venezuela II </v>
      </c>
      <c r="H120" s="98" t="str">
        <f>VLOOKUP(E120,[1]VIP!$A$2:$O16361,7,FALSE)</f>
        <v>Si</v>
      </c>
      <c r="I120" s="98" t="str">
        <f>VLOOKUP(E120,[1]VIP!$A$2:$O8326,8,FALSE)</f>
        <v>Si</v>
      </c>
      <c r="J120" s="98" t="str">
        <f>VLOOKUP(E120,[1]VIP!$A$2:$O8276,8,FALSE)</f>
        <v>Si</v>
      </c>
      <c r="K120" s="98" t="str">
        <f>VLOOKUP(E120,[1]VIP!$A$2:$O11850,6,0)</f>
        <v>SI</v>
      </c>
      <c r="L120" s="128" t="s">
        <v>2497</v>
      </c>
      <c r="M120" s="129" t="s">
        <v>2470</v>
      </c>
      <c r="N120" s="130" t="s">
        <v>2477</v>
      </c>
      <c r="O120" s="98" t="s">
        <v>2479</v>
      </c>
      <c r="P120" s="131"/>
      <c r="Q120" s="136">
        <v>44250.623611111114</v>
      </c>
    </row>
    <row r="121" spans="1:17" ht="17.399999999999999" x14ac:dyDescent="0.3">
      <c r="A121" s="98" t="str">
        <f>VLOOKUP(E121,'LISTADO ATM'!$A$2:$C$899,3,0)</f>
        <v>NORTE</v>
      </c>
      <c r="B121" s="113" t="s">
        <v>2563</v>
      </c>
      <c r="C121" s="127">
        <v>44250.422696759262</v>
      </c>
      <c r="D121" s="98" t="s">
        <v>2190</v>
      </c>
      <c r="E121" s="103">
        <v>306</v>
      </c>
      <c r="F121" s="98" t="str">
        <f>VLOOKUP(E121,VIP!$A$2:$O11437,2,0)</f>
        <v>DRBR306</v>
      </c>
      <c r="G121" s="98" t="str">
        <f>VLOOKUP(E121,'LISTADO ATM'!$A$2:$B$898,2,0)</f>
        <v>ATM Hospital Dr. Toribio</v>
      </c>
      <c r="H121" s="98" t="str">
        <f>VLOOKUP(E121,VIP!$A$2:$O16358,7,FALSE)</f>
        <v>Si</v>
      </c>
      <c r="I121" s="98" t="str">
        <f>VLOOKUP(E121,VIP!$A$2:$O8323,8,FALSE)</f>
        <v>Si</v>
      </c>
      <c r="J121" s="98" t="str">
        <f>VLOOKUP(E121,VIP!$A$2:$O8273,8,FALSE)</f>
        <v>Si</v>
      </c>
      <c r="K121" s="98" t="str">
        <f>VLOOKUP(E121,VIP!$A$2:$O11847,6,0)</f>
        <v>NO</v>
      </c>
      <c r="L121" s="128" t="s">
        <v>2497</v>
      </c>
      <c r="M121" s="129" t="s">
        <v>2470</v>
      </c>
      <c r="N121" s="130" t="s">
        <v>2477</v>
      </c>
      <c r="O121" s="98" t="s">
        <v>2498</v>
      </c>
      <c r="P121" s="129"/>
      <c r="Q121" s="136">
        <v>44250.623611111114</v>
      </c>
    </row>
    <row r="122" spans="1:17" ht="17.399999999999999" x14ac:dyDescent="0.3">
      <c r="A122" s="98" t="str">
        <f>VLOOKUP(E122,'LISTADO ATM'!$A$2:$C$899,3,0)</f>
        <v>DISTRITO NACIONAL</v>
      </c>
      <c r="B122" s="113" t="s">
        <v>2578</v>
      </c>
      <c r="C122" s="127">
        <v>44250.477060185185</v>
      </c>
      <c r="D122" s="98" t="s">
        <v>2189</v>
      </c>
      <c r="E122" s="103">
        <v>231</v>
      </c>
      <c r="F122" s="98" t="str">
        <f>VLOOKUP(E122,VIP!$A$2:$O11449,2,0)</f>
        <v>DRBR231</v>
      </c>
      <c r="G122" s="98" t="str">
        <f>VLOOKUP(E122,'LISTADO ATM'!$A$2:$B$898,2,0)</f>
        <v xml:space="preserve">ATM Oficina Zona Oriental </v>
      </c>
      <c r="H122" s="98" t="str">
        <f>VLOOKUP(E122,VIP!$A$2:$O16370,7,FALSE)</f>
        <v>Si</v>
      </c>
      <c r="I122" s="98" t="str">
        <f>VLOOKUP(E122,VIP!$A$2:$O8335,8,FALSE)</f>
        <v>Si</v>
      </c>
      <c r="J122" s="98" t="str">
        <f>VLOOKUP(E122,VIP!$A$2:$O8285,8,FALSE)</f>
        <v>Si</v>
      </c>
      <c r="K122" s="98" t="str">
        <f>VLOOKUP(E122,VIP!$A$2:$O11859,6,0)</f>
        <v>SI</v>
      </c>
      <c r="L122" s="128" t="s">
        <v>2497</v>
      </c>
      <c r="M122" s="129" t="s">
        <v>2470</v>
      </c>
      <c r="N122" s="130" t="s">
        <v>2477</v>
      </c>
      <c r="O122" s="98" t="s">
        <v>2479</v>
      </c>
      <c r="P122" s="129"/>
      <c r="Q122" s="136">
        <v>44250.624305555553</v>
      </c>
    </row>
    <row r="123" spans="1:17" ht="17.399999999999999" x14ac:dyDescent="0.3">
      <c r="A123" s="98" t="str">
        <f>VLOOKUP(E123,'LISTADO ATM'!$A$2:$C$899,3,0)</f>
        <v>DISTRITO NACIONAL</v>
      </c>
      <c r="B123" s="113">
        <v>335798643</v>
      </c>
      <c r="C123" s="127">
        <v>44247.533587962964</v>
      </c>
      <c r="D123" s="98" t="s">
        <v>2189</v>
      </c>
      <c r="E123" s="103">
        <v>435</v>
      </c>
      <c r="F123" s="98" t="str">
        <f>VLOOKUP(E123,VIP!$A$2:$O11468,2,0)</f>
        <v>DRBR435</v>
      </c>
      <c r="G123" s="98" t="str">
        <f>VLOOKUP(E123,'LISTADO ATM'!$A$2:$B$898,2,0)</f>
        <v xml:space="preserve">ATM Autobanco Torre I </v>
      </c>
      <c r="H123" s="98" t="str">
        <f>VLOOKUP(E123,VIP!$A$2:$O16389,7,FALSE)</f>
        <v>Si</v>
      </c>
      <c r="I123" s="98" t="str">
        <f>VLOOKUP(E123,VIP!$A$2:$O8354,8,FALSE)</f>
        <v>Si</v>
      </c>
      <c r="J123" s="98" t="str">
        <f>VLOOKUP(E123,VIP!$A$2:$O8304,8,FALSE)</f>
        <v>Si</v>
      </c>
      <c r="K123" s="98" t="str">
        <f>VLOOKUP(E123,VIP!$A$2:$O11878,6,0)</f>
        <v>SI</v>
      </c>
      <c r="L123" s="128" t="s">
        <v>2228</v>
      </c>
      <c r="M123" s="129" t="s">
        <v>2470</v>
      </c>
      <c r="N123" s="130" t="s">
        <v>2477</v>
      </c>
      <c r="O123" s="98" t="s">
        <v>2479</v>
      </c>
      <c r="P123" s="131"/>
      <c r="Q123" s="129" t="s">
        <v>2228</v>
      </c>
    </row>
    <row r="124" spans="1:17" ht="17.399999999999999" x14ac:dyDescent="0.3">
      <c r="A124" s="98" t="str">
        <f>VLOOKUP(E124,'LISTADO ATM'!$A$2:$C$899,3,0)</f>
        <v>SUR</v>
      </c>
      <c r="B124" s="113">
        <v>335798863</v>
      </c>
      <c r="C124" s="127">
        <v>44248.743113425924</v>
      </c>
      <c r="D124" s="98" t="s">
        <v>2189</v>
      </c>
      <c r="E124" s="103">
        <v>576</v>
      </c>
      <c r="F124" s="98" t="str">
        <f>VLOOKUP(E124,VIP!$A$2:$O11457,2,0)</f>
        <v>DRBR576</v>
      </c>
      <c r="G124" s="98" t="str">
        <f>VLOOKUP(E124,'LISTADO ATM'!$A$2:$B$898,2,0)</f>
        <v>ATM Nizao</v>
      </c>
      <c r="H124" s="98">
        <f>VLOOKUP(E124,VIP!$A$2:$O16378,7,FALSE)</f>
        <v>0</v>
      </c>
      <c r="I124" s="98">
        <f>VLOOKUP(E124,VIP!$A$2:$O8343,8,FALSE)</f>
        <v>0</v>
      </c>
      <c r="J124" s="98">
        <f>VLOOKUP(E124,VIP!$A$2:$O8293,8,FALSE)</f>
        <v>0</v>
      </c>
      <c r="K124" s="98">
        <f>VLOOKUP(E124,VIP!$A$2:$O11867,6,0)</f>
        <v>0</v>
      </c>
      <c r="L124" s="128" t="s">
        <v>2228</v>
      </c>
      <c r="M124" s="129" t="s">
        <v>2470</v>
      </c>
      <c r="N124" s="130" t="s">
        <v>2477</v>
      </c>
      <c r="O124" s="98" t="s">
        <v>2479</v>
      </c>
      <c r="P124" s="131"/>
      <c r="Q124" s="87" t="s">
        <v>2228</v>
      </c>
    </row>
    <row r="125" spans="1:17" ht="17.399999999999999" x14ac:dyDescent="0.3">
      <c r="A125" s="98" t="str">
        <f>VLOOKUP(E125,'[1]LISTADO ATM'!$A$2:$C$898,3,0)</f>
        <v>SUR</v>
      </c>
      <c r="B125" s="113">
        <v>335799094</v>
      </c>
      <c r="C125" s="127">
        <v>44249.370636574073</v>
      </c>
      <c r="D125" s="98" t="s">
        <v>2189</v>
      </c>
      <c r="E125" s="103">
        <v>582</v>
      </c>
      <c r="F125" s="98" t="e">
        <f>VLOOKUP(E125,[1]VIP!$A$2:$O11454,2,0)</f>
        <v>#N/A</v>
      </c>
      <c r="G125" s="98" t="str">
        <f>VLOOKUP(E125,'[1]LISTADO ATM'!$A$2:$B$897,2,0)</f>
        <v>ATM Estación Sabana Yegua</v>
      </c>
      <c r="H125" s="98" t="e">
        <f>VLOOKUP(E125,[1]VIP!$A$2:$O16375,7,FALSE)</f>
        <v>#N/A</v>
      </c>
      <c r="I125" s="98" t="e">
        <f>VLOOKUP(E125,[1]VIP!$A$2:$O8340,8,FALSE)</f>
        <v>#N/A</v>
      </c>
      <c r="J125" s="98" t="e">
        <f>VLOOKUP(E125,[1]VIP!$A$2:$O8290,8,FALSE)</f>
        <v>#N/A</v>
      </c>
      <c r="K125" s="98" t="e">
        <f>VLOOKUP(E125,[1]VIP!$A$2:$O11864,6,0)</f>
        <v>#N/A</v>
      </c>
      <c r="L125" s="128" t="s">
        <v>2228</v>
      </c>
      <c r="M125" s="129" t="s">
        <v>2470</v>
      </c>
      <c r="N125" s="130" t="s">
        <v>2477</v>
      </c>
      <c r="O125" s="98" t="s">
        <v>2479</v>
      </c>
      <c r="P125" s="131"/>
      <c r="Q125" s="87" t="s">
        <v>2228</v>
      </c>
    </row>
    <row r="126" spans="1:17" ht="17.399999999999999" x14ac:dyDescent="0.3">
      <c r="A126" s="98" t="str">
        <f>VLOOKUP(E126,'[1]LISTADO ATM'!$A$2:$C$898,3,0)</f>
        <v>DISTRITO NACIONAL</v>
      </c>
      <c r="B126" s="113">
        <v>335799574</v>
      </c>
      <c r="C126" s="127">
        <v>44249.489560185182</v>
      </c>
      <c r="D126" s="98" t="s">
        <v>2189</v>
      </c>
      <c r="E126" s="103">
        <v>149</v>
      </c>
      <c r="F126" s="98" t="str">
        <f>VLOOKUP(E126,[1]VIP!$A$2:$O11459,2,0)</f>
        <v>DRBR149</v>
      </c>
      <c r="G126" s="98" t="str">
        <f>VLOOKUP(E126,'[1]LISTADO ATM'!$A$2:$B$897,2,0)</f>
        <v>ATM Estación Metro Concepción</v>
      </c>
      <c r="H126" s="98" t="str">
        <f>VLOOKUP(E126,[1]VIP!$A$2:$O16380,7,FALSE)</f>
        <v>N/A</v>
      </c>
      <c r="I126" s="98" t="str">
        <f>VLOOKUP(E126,[1]VIP!$A$2:$O8345,8,FALSE)</f>
        <v>N/A</v>
      </c>
      <c r="J126" s="98" t="str">
        <f>VLOOKUP(E126,[1]VIP!$A$2:$O8295,8,FALSE)</f>
        <v>N/A</v>
      </c>
      <c r="K126" s="98" t="str">
        <f>VLOOKUP(E126,[1]VIP!$A$2:$O11869,6,0)</f>
        <v>N/A</v>
      </c>
      <c r="L126" s="128" t="s">
        <v>2228</v>
      </c>
      <c r="M126" s="129" t="s">
        <v>2470</v>
      </c>
      <c r="N126" s="130" t="s">
        <v>2477</v>
      </c>
      <c r="O126" s="98" t="s">
        <v>2479</v>
      </c>
      <c r="P126" s="131"/>
      <c r="Q126" s="129" t="s">
        <v>2228</v>
      </c>
    </row>
    <row r="127" spans="1:17" ht="17.399999999999999" x14ac:dyDescent="0.3">
      <c r="A127" s="98" t="str">
        <f>VLOOKUP(E127,'[1]LISTADO ATM'!$A$2:$C$898,3,0)</f>
        <v>NORTE</v>
      </c>
      <c r="B127" s="113">
        <v>335799746</v>
      </c>
      <c r="C127" s="127">
        <v>44249.530509259261</v>
      </c>
      <c r="D127" s="98" t="s">
        <v>2190</v>
      </c>
      <c r="E127" s="103">
        <v>757</v>
      </c>
      <c r="F127" s="98" t="str">
        <f>VLOOKUP(E127,[1]VIP!$A$2:$O11438,2,0)</f>
        <v>DRBR757</v>
      </c>
      <c r="G127" s="98" t="str">
        <f>VLOOKUP(E127,'[1]LISTADO ATM'!$A$2:$B$897,2,0)</f>
        <v xml:space="preserve">ATM UNP Plaza Paseo (Santiago) </v>
      </c>
      <c r="H127" s="98" t="str">
        <f>VLOOKUP(E127,[1]VIP!$A$2:$O16359,7,FALSE)</f>
        <v>Si</v>
      </c>
      <c r="I127" s="98" t="str">
        <f>VLOOKUP(E127,[1]VIP!$A$2:$O8324,8,FALSE)</f>
        <v>Si</v>
      </c>
      <c r="J127" s="98" t="str">
        <f>VLOOKUP(E127,[1]VIP!$A$2:$O8274,8,FALSE)</f>
        <v>Si</v>
      </c>
      <c r="K127" s="98" t="str">
        <f>VLOOKUP(E127,[1]VIP!$A$2:$O11848,6,0)</f>
        <v>NO</v>
      </c>
      <c r="L127" s="128" t="s">
        <v>2228</v>
      </c>
      <c r="M127" s="129" t="s">
        <v>2470</v>
      </c>
      <c r="N127" s="130" t="s">
        <v>2477</v>
      </c>
      <c r="O127" s="98" t="s">
        <v>2498</v>
      </c>
      <c r="P127" s="131"/>
      <c r="Q127" s="129" t="s">
        <v>2228</v>
      </c>
    </row>
    <row r="128" spans="1:17" ht="17.399999999999999" x14ac:dyDescent="0.3">
      <c r="A128" s="98" t="str">
        <f>VLOOKUP(E128,'[1]LISTADO ATM'!$A$2:$C$898,3,0)</f>
        <v>DISTRITO NACIONAL</v>
      </c>
      <c r="B128" s="113">
        <v>335799793</v>
      </c>
      <c r="C128" s="127">
        <v>44249.55741898148</v>
      </c>
      <c r="D128" s="98" t="s">
        <v>2189</v>
      </c>
      <c r="E128" s="103">
        <v>180</v>
      </c>
      <c r="F128" s="98" t="str">
        <f>VLOOKUP(E128,[1]VIP!$A$2:$O11452,2,0)</f>
        <v>DRBR180</v>
      </c>
      <c r="G128" s="98" t="str">
        <f>VLOOKUP(E128,'[1]LISTADO ATM'!$A$2:$B$897,2,0)</f>
        <v xml:space="preserve">ATM Megacentro II </v>
      </c>
      <c r="H128" s="98" t="str">
        <f>VLOOKUP(E128,[1]VIP!$A$2:$O16373,7,FALSE)</f>
        <v>Si</v>
      </c>
      <c r="I128" s="98" t="str">
        <f>VLOOKUP(E128,[1]VIP!$A$2:$O8338,8,FALSE)</f>
        <v>Si</v>
      </c>
      <c r="J128" s="98" t="str">
        <f>VLOOKUP(E128,[1]VIP!$A$2:$O8288,8,FALSE)</f>
        <v>Si</v>
      </c>
      <c r="K128" s="98" t="str">
        <f>VLOOKUP(E128,[1]VIP!$A$2:$O11862,6,0)</f>
        <v>SI</v>
      </c>
      <c r="L128" s="128" t="s">
        <v>2228</v>
      </c>
      <c r="M128" s="129" t="s">
        <v>2470</v>
      </c>
      <c r="N128" s="130" t="s">
        <v>2477</v>
      </c>
      <c r="O128" s="98" t="s">
        <v>2479</v>
      </c>
      <c r="P128" s="131"/>
      <c r="Q128" s="87" t="s">
        <v>2228</v>
      </c>
    </row>
    <row r="129" spans="1:17" ht="17.399999999999999" x14ac:dyDescent="0.3">
      <c r="A129" s="98" t="str">
        <f>VLOOKUP(E129,'[1]LISTADO ATM'!$A$2:$C$898,3,0)</f>
        <v>ESTE</v>
      </c>
      <c r="B129" s="113">
        <v>335799811</v>
      </c>
      <c r="C129" s="127">
        <v>44249.563726851855</v>
      </c>
      <c r="D129" s="98" t="s">
        <v>2189</v>
      </c>
      <c r="E129" s="103">
        <v>867</v>
      </c>
      <c r="F129" s="98" t="str">
        <f>VLOOKUP(E129,[1]VIP!$A$2:$O11449,2,0)</f>
        <v>DRBR867</v>
      </c>
      <c r="G129" s="98" t="str">
        <f>VLOOKUP(E129,'[1]LISTADO ATM'!$A$2:$B$897,2,0)</f>
        <v xml:space="preserve">ATM Estación Combustible Autopista El Coral </v>
      </c>
      <c r="H129" s="98" t="str">
        <f>VLOOKUP(E129,[1]VIP!$A$2:$O16370,7,FALSE)</f>
        <v>Si</v>
      </c>
      <c r="I129" s="98" t="str">
        <f>VLOOKUP(E129,[1]VIP!$A$2:$O8335,8,FALSE)</f>
        <v>Si</v>
      </c>
      <c r="J129" s="98" t="str">
        <f>VLOOKUP(E129,[1]VIP!$A$2:$O8285,8,FALSE)</f>
        <v>Si</v>
      </c>
      <c r="K129" s="98" t="str">
        <f>VLOOKUP(E129,[1]VIP!$A$2:$O11859,6,0)</f>
        <v>NO</v>
      </c>
      <c r="L129" s="128" t="s">
        <v>2228</v>
      </c>
      <c r="M129" s="129" t="s">
        <v>2470</v>
      </c>
      <c r="N129" s="130" t="s">
        <v>2477</v>
      </c>
      <c r="O129" s="98" t="s">
        <v>2479</v>
      </c>
      <c r="P129" s="131"/>
      <c r="Q129" s="87" t="s">
        <v>2228</v>
      </c>
    </row>
    <row r="130" spans="1:17" ht="17.399999999999999" x14ac:dyDescent="0.3">
      <c r="A130" s="98" t="str">
        <f>VLOOKUP(E130,'[1]LISTADO ATM'!$A$2:$C$898,3,0)</f>
        <v>NORTE</v>
      </c>
      <c r="B130" s="113">
        <v>335799860</v>
      </c>
      <c r="C130" s="127">
        <v>44249.593136574076</v>
      </c>
      <c r="D130" s="98" t="s">
        <v>2190</v>
      </c>
      <c r="E130" s="103">
        <v>154</v>
      </c>
      <c r="F130" s="98" t="str">
        <f>VLOOKUP(E130,[1]VIP!$A$2:$O11441,2,0)</f>
        <v>DRBR154</v>
      </c>
      <c r="G130" s="98" t="str">
        <f>VLOOKUP(E130,'[1]LISTADO ATM'!$A$2:$B$897,2,0)</f>
        <v xml:space="preserve">ATM Oficina Sánchez </v>
      </c>
      <c r="H130" s="98" t="str">
        <f>VLOOKUP(E130,[1]VIP!$A$2:$O16362,7,FALSE)</f>
        <v>Si</v>
      </c>
      <c r="I130" s="98" t="str">
        <f>VLOOKUP(E130,[1]VIP!$A$2:$O8327,8,FALSE)</f>
        <v>Si</v>
      </c>
      <c r="J130" s="98" t="str">
        <f>VLOOKUP(E130,[1]VIP!$A$2:$O8277,8,FALSE)</f>
        <v>Si</v>
      </c>
      <c r="K130" s="98" t="str">
        <f>VLOOKUP(E130,[1]VIP!$A$2:$O11851,6,0)</f>
        <v>SI</v>
      </c>
      <c r="L130" s="128" t="s">
        <v>2228</v>
      </c>
      <c r="M130" s="129" t="s">
        <v>2470</v>
      </c>
      <c r="N130" s="130" t="s">
        <v>2477</v>
      </c>
      <c r="O130" s="98" t="s">
        <v>2498</v>
      </c>
      <c r="P130" s="131"/>
      <c r="Q130" s="87" t="s">
        <v>2228</v>
      </c>
    </row>
    <row r="131" spans="1:17" ht="17.399999999999999" x14ac:dyDescent="0.3">
      <c r="A131" s="98" t="str">
        <f>VLOOKUP(E131,'[1]LISTADO ATM'!$A$2:$C$898,3,0)</f>
        <v>DISTRITO NACIONAL</v>
      </c>
      <c r="B131" s="113">
        <v>335799991</v>
      </c>
      <c r="C131" s="127">
        <v>44249.631909722222</v>
      </c>
      <c r="D131" s="98" t="s">
        <v>2189</v>
      </c>
      <c r="E131" s="103">
        <v>264</v>
      </c>
      <c r="F131" s="98" t="str">
        <f>VLOOKUP(E131,[1]VIP!$A$2:$O11445,2,0)</f>
        <v>DRBR264</v>
      </c>
      <c r="G131" s="98" t="str">
        <f>VLOOKUP(E131,'[1]LISTADO ATM'!$A$2:$B$897,2,0)</f>
        <v xml:space="preserve">ATM S/M Nacional Independencia </v>
      </c>
      <c r="H131" s="98" t="str">
        <f>VLOOKUP(E131,[1]VIP!$A$2:$O16366,7,FALSE)</f>
        <v>Si</v>
      </c>
      <c r="I131" s="98" t="str">
        <f>VLOOKUP(E131,[1]VIP!$A$2:$O8331,8,FALSE)</f>
        <v>Si</v>
      </c>
      <c r="J131" s="98" t="str">
        <f>VLOOKUP(E131,[1]VIP!$A$2:$O8281,8,FALSE)</f>
        <v>Si</v>
      </c>
      <c r="K131" s="98" t="str">
        <f>VLOOKUP(E131,[1]VIP!$A$2:$O11855,6,0)</f>
        <v>SI</v>
      </c>
      <c r="L131" s="128" t="s">
        <v>2228</v>
      </c>
      <c r="M131" s="129" t="s">
        <v>2470</v>
      </c>
      <c r="N131" s="130" t="s">
        <v>2477</v>
      </c>
      <c r="O131" s="98" t="s">
        <v>2479</v>
      </c>
      <c r="P131" s="131"/>
      <c r="Q131" s="129" t="s">
        <v>2228</v>
      </c>
    </row>
    <row r="132" spans="1:17" ht="17.399999999999999" x14ac:dyDescent="0.3">
      <c r="A132" s="98" t="str">
        <f>VLOOKUP(E132,'LISTADO ATM'!$A$2:$C$899,3,0)</f>
        <v>DISTRITO NACIONAL</v>
      </c>
      <c r="B132" s="113">
        <v>335800404</v>
      </c>
      <c r="C132" s="127">
        <v>44249.904317129629</v>
      </c>
      <c r="D132" s="98" t="s">
        <v>2189</v>
      </c>
      <c r="E132" s="103">
        <v>883</v>
      </c>
      <c r="F132" s="98" t="str">
        <f>VLOOKUP(E132,VIP!$A$2:$O11441,2,0)</f>
        <v>DRBR883</v>
      </c>
      <c r="G132" s="98" t="str">
        <f>VLOOKUP(E132,'LISTADO ATM'!$A$2:$B$898,2,0)</f>
        <v xml:space="preserve">ATM Oficina Filadelfia Plaza </v>
      </c>
      <c r="H132" s="98" t="str">
        <f>VLOOKUP(E132,VIP!$A$2:$O16362,7,FALSE)</f>
        <v>Si</v>
      </c>
      <c r="I132" s="98" t="str">
        <f>VLOOKUP(E132,VIP!$A$2:$O8327,8,FALSE)</f>
        <v>Si</v>
      </c>
      <c r="J132" s="98" t="str">
        <f>VLOOKUP(E132,VIP!$A$2:$O8277,8,FALSE)</f>
        <v>Si</v>
      </c>
      <c r="K132" s="98" t="str">
        <f>VLOOKUP(E132,VIP!$A$2:$O11851,6,0)</f>
        <v>NO</v>
      </c>
      <c r="L132" s="128" t="s">
        <v>2228</v>
      </c>
      <c r="M132" s="129" t="s">
        <v>2470</v>
      </c>
      <c r="N132" s="130" t="s">
        <v>2477</v>
      </c>
      <c r="O132" s="98" t="s">
        <v>2479</v>
      </c>
      <c r="P132" s="131"/>
      <c r="Q132" s="87" t="s">
        <v>2228</v>
      </c>
    </row>
    <row r="133" spans="1:17" ht="17.399999999999999" x14ac:dyDescent="0.3">
      <c r="A133" s="98" t="str">
        <f>VLOOKUP(E133,'LISTADO ATM'!$A$2:$C$899,3,0)</f>
        <v>DISTRITO NACIONAL</v>
      </c>
      <c r="B133" s="113">
        <v>335800418</v>
      </c>
      <c r="C133" s="127">
        <v>44250.018680555557</v>
      </c>
      <c r="D133" s="98" t="s">
        <v>2189</v>
      </c>
      <c r="E133" s="103">
        <v>580</v>
      </c>
      <c r="F133" s="98" t="str">
        <f>VLOOKUP(E133,VIP!$A$2:$O11445,2,0)</f>
        <v>DRBR523</v>
      </c>
      <c r="G133" s="98" t="str">
        <f>VLOOKUP(E133,'LISTADO ATM'!$A$2:$B$898,2,0)</f>
        <v xml:space="preserve">ATM Edificio Propagas </v>
      </c>
      <c r="H133" s="98" t="str">
        <f>VLOOKUP(E133,VIP!$A$2:$O16366,7,FALSE)</f>
        <v>Si</v>
      </c>
      <c r="I133" s="98" t="str">
        <f>VLOOKUP(E133,VIP!$A$2:$O8331,8,FALSE)</f>
        <v>Si</v>
      </c>
      <c r="J133" s="98" t="str">
        <f>VLOOKUP(E133,VIP!$A$2:$O8281,8,FALSE)</f>
        <v>Si</v>
      </c>
      <c r="K133" s="98" t="str">
        <f>VLOOKUP(E133,VIP!$A$2:$O11855,6,0)</f>
        <v>NO</v>
      </c>
      <c r="L133" s="128" t="s">
        <v>2228</v>
      </c>
      <c r="M133" s="129" t="s">
        <v>2470</v>
      </c>
      <c r="N133" s="130" t="s">
        <v>2477</v>
      </c>
      <c r="O133" s="98" t="s">
        <v>2479</v>
      </c>
      <c r="P133" s="131"/>
      <c r="Q133" s="87" t="s">
        <v>2228</v>
      </c>
    </row>
    <row r="134" spans="1:17" ht="17.399999999999999" x14ac:dyDescent="0.3">
      <c r="A134" s="98" t="str">
        <f>VLOOKUP(E134,'LISTADO ATM'!$A$2:$C$899,3,0)</f>
        <v>DISTRITO NACIONAL</v>
      </c>
      <c r="B134" s="113" t="s">
        <v>2518</v>
      </c>
      <c r="C134" s="127">
        <v>44250.317812499998</v>
      </c>
      <c r="D134" s="98" t="s">
        <v>2189</v>
      </c>
      <c r="E134" s="103">
        <v>919</v>
      </c>
      <c r="F134" s="98" t="str">
        <f>VLOOKUP(E134,VIP!$A$2:$O11444,2,0)</f>
        <v>DRBR16F</v>
      </c>
      <c r="G134" s="98" t="str">
        <f>VLOOKUP(E134,'LISTADO ATM'!$A$2:$B$898,2,0)</f>
        <v xml:space="preserve">ATM S/M La Cadena Sarasota </v>
      </c>
      <c r="H134" s="98" t="str">
        <f>VLOOKUP(E134,VIP!$A$2:$O16365,7,FALSE)</f>
        <v>Si</v>
      </c>
      <c r="I134" s="98" t="str">
        <f>VLOOKUP(E134,VIP!$A$2:$O8330,8,FALSE)</f>
        <v>Si</v>
      </c>
      <c r="J134" s="98" t="str">
        <f>VLOOKUP(E134,VIP!$A$2:$O8280,8,FALSE)</f>
        <v>Si</v>
      </c>
      <c r="K134" s="98" t="str">
        <f>VLOOKUP(E134,VIP!$A$2:$O11854,6,0)</f>
        <v>SI</v>
      </c>
      <c r="L134" s="128" t="s">
        <v>2228</v>
      </c>
      <c r="M134" s="129" t="s">
        <v>2470</v>
      </c>
      <c r="N134" s="130" t="s">
        <v>2477</v>
      </c>
      <c r="O134" s="98" t="s">
        <v>2479</v>
      </c>
      <c r="P134" s="131"/>
      <c r="Q134" s="129" t="s">
        <v>2228</v>
      </c>
    </row>
    <row r="135" spans="1:17" ht="17.399999999999999" x14ac:dyDescent="0.3">
      <c r="A135" s="98" t="str">
        <f>VLOOKUP(E135,'LISTADO ATM'!$A$2:$C$899,3,0)</f>
        <v>DISTRITO NACIONAL</v>
      </c>
      <c r="B135" s="113" t="s">
        <v>2510</v>
      </c>
      <c r="C135" s="127">
        <v>44250.336527777778</v>
      </c>
      <c r="D135" s="98" t="s">
        <v>2189</v>
      </c>
      <c r="E135" s="103">
        <v>36</v>
      </c>
      <c r="F135" s="98" t="str">
        <f>VLOOKUP(E135,VIP!$A$2:$O11436,2,0)</f>
        <v>DRBR036</v>
      </c>
      <c r="G135" s="98" t="str">
        <f>VLOOKUP(E135,'LISTADO ATM'!$A$2:$B$898,2,0)</f>
        <v xml:space="preserve">ATM Banco Central </v>
      </c>
      <c r="H135" s="98" t="str">
        <f>VLOOKUP(E135,VIP!$A$2:$O16357,7,FALSE)</f>
        <v>Si</v>
      </c>
      <c r="I135" s="98" t="str">
        <f>VLOOKUP(E135,VIP!$A$2:$O8322,8,FALSE)</f>
        <v>Si</v>
      </c>
      <c r="J135" s="98" t="str">
        <f>VLOOKUP(E135,VIP!$A$2:$O8272,8,FALSE)</f>
        <v>Si</v>
      </c>
      <c r="K135" s="98" t="str">
        <f>VLOOKUP(E135,VIP!$A$2:$O11846,6,0)</f>
        <v>SI</v>
      </c>
      <c r="L135" s="128" t="s">
        <v>2228</v>
      </c>
      <c r="M135" s="129" t="s">
        <v>2470</v>
      </c>
      <c r="N135" s="130" t="s">
        <v>2477</v>
      </c>
      <c r="O135" s="98" t="s">
        <v>2479</v>
      </c>
      <c r="P135" s="131"/>
      <c r="Q135" s="87" t="s">
        <v>2228</v>
      </c>
    </row>
    <row r="136" spans="1:17" ht="17.399999999999999" x14ac:dyDescent="0.3">
      <c r="A136" s="98" t="str">
        <f>VLOOKUP(E136,'LISTADO ATM'!$A$2:$C$899,3,0)</f>
        <v>NORTE</v>
      </c>
      <c r="B136" s="113" t="s">
        <v>2535</v>
      </c>
      <c r="C136" s="127">
        <v>44250.363819444443</v>
      </c>
      <c r="D136" s="98" t="s">
        <v>2190</v>
      </c>
      <c r="E136" s="103">
        <v>518</v>
      </c>
      <c r="F136" s="98" t="str">
        <f>VLOOKUP(E136,VIP!$A$2:$O11447,2,0)</f>
        <v>DRBR518</v>
      </c>
      <c r="G136" s="98" t="str">
        <f>VLOOKUP(E136,'LISTADO ATM'!$A$2:$B$898,2,0)</f>
        <v xml:space="preserve">ATM Autobanco Los Alamos </v>
      </c>
      <c r="H136" s="98" t="str">
        <f>VLOOKUP(E136,VIP!$A$2:$O16368,7,FALSE)</f>
        <v>Si</v>
      </c>
      <c r="I136" s="98" t="str">
        <f>VLOOKUP(E136,VIP!$A$2:$O8333,8,FALSE)</f>
        <v>Si</v>
      </c>
      <c r="J136" s="98" t="str">
        <f>VLOOKUP(E136,VIP!$A$2:$O8283,8,FALSE)</f>
        <v>Si</v>
      </c>
      <c r="K136" s="98" t="str">
        <f>VLOOKUP(E136,VIP!$A$2:$O11857,6,0)</f>
        <v>NO</v>
      </c>
      <c r="L136" s="128" t="s">
        <v>2228</v>
      </c>
      <c r="M136" s="129" t="s">
        <v>2470</v>
      </c>
      <c r="N136" s="130" t="s">
        <v>2477</v>
      </c>
      <c r="O136" s="98" t="s">
        <v>2498</v>
      </c>
      <c r="P136" s="131"/>
      <c r="Q136" s="87" t="s">
        <v>2228</v>
      </c>
    </row>
    <row r="137" spans="1:17" ht="17.399999999999999" x14ac:dyDescent="0.3">
      <c r="A137" s="98" t="str">
        <f>VLOOKUP(E137,'LISTADO ATM'!$A$2:$C$899,3,0)</f>
        <v>DISTRITO NACIONAL</v>
      </c>
      <c r="B137" s="113" t="s">
        <v>2584</v>
      </c>
      <c r="C137" s="127">
        <v>44250.445034722223</v>
      </c>
      <c r="D137" s="98" t="s">
        <v>2189</v>
      </c>
      <c r="E137" s="103">
        <v>365</v>
      </c>
      <c r="F137" s="98" t="e">
        <f>VLOOKUP(E137,VIP!$A$2:$O11455,2,0)</f>
        <v>#N/A</v>
      </c>
      <c r="G137" s="98" t="str">
        <f>VLOOKUP(E137,'LISTADO ATM'!$A$2:$B$898,2,0)</f>
        <v>ATM CEMDOE</v>
      </c>
      <c r="H137" s="98" t="e">
        <f>VLOOKUP(E137,VIP!$A$2:$O16376,7,FALSE)</f>
        <v>#N/A</v>
      </c>
      <c r="I137" s="98" t="e">
        <f>VLOOKUP(E137,VIP!$A$2:$O8341,8,FALSE)</f>
        <v>#N/A</v>
      </c>
      <c r="J137" s="98" t="e">
        <f>VLOOKUP(E137,VIP!$A$2:$O8291,8,FALSE)</f>
        <v>#N/A</v>
      </c>
      <c r="K137" s="98" t="e">
        <f>VLOOKUP(E137,VIP!$A$2:$O11865,6,0)</f>
        <v>#N/A</v>
      </c>
      <c r="L137" s="128" t="s">
        <v>2228</v>
      </c>
      <c r="M137" s="129" t="s">
        <v>2470</v>
      </c>
      <c r="N137" s="130" t="s">
        <v>2477</v>
      </c>
      <c r="O137" s="98" t="s">
        <v>2479</v>
      </c>
      <c r="P137" s="129"/>
      <c r="Q137" s="87" t="s">
        <v>2228</v>
      </c>
    </row>
    <row r="138" spans="1:17" ht="17.399999999999999" x14ac:dyDescent="0.3">
      <c r="A138" s="98" t="str">
        <f>VLOOKUP(E138,'LISTADO ATM'!$A$2:$C$899,3,0)</f>
        <v>DISTRITO NACIONAL</v>
      </c>
      <c r="B138" s="113" t="s">
        <v>2581</v>
      </c>
      <c r="C138" s="127">
        <v>44250.476145833331</v>
      </c>
      <c r="D138" s="98" t="s">
        <v>2189</v>
      </c>
      <c r="E138" s="103">
        <v>721</v>
      </c>
      <c r="F138" s="98" t="str">
        <f>VLOOKUP(E138,VIP!$A$2:$O11452,2,0)</f>
        <v>DRBR23A</v>
      </c>
      <c r="G138" s="98" t="str">
        <f>VLOOKUP(E138,'LISTADO ATM'!$A$2:$B$898,2,0)</f>
        <v xml:space="preserve">ATM Oficina Charles de Gaulle II </v>
      </c>
      <c r="H138" s="98" t="str">
        <f>VLOOKUP(E138,VIP!$A$2:$O16373,7,FALSE)</f>
        <v>Si</v>
      </c>
      <c r="I138" s="98" t="str">
        <f>VLOOKUP(E138,VIP!$A$2:$O8338,8,FALSE)</f>
        <v>Si</v>
      </c>
      <c r="J138" s="98" t="str">
        <f>VLOOKUP(E138,VIP!$A$2:$O8288,8,FALSE)</f>
        <v>Si</v>
      </c>
      <c r="K138" s="98" t="str">
        <f>VLOOKUP(E138,VIP!$A$2:$O11862,6,0)</f>
        <v>NO</v>
      </c>
      <c r="L138" s="128" t="s">
        <v>2228</v>
      </c>
      <c r="M138" s="129" t="s">
        <v>2470</v>
      </c>
      <c r="N138" s="130" t="s">
        <v>2477</v>
      </c>
      <c r="O138" s="98" t="s">
        <v>2479</v>
      </c>
      <c r="P138" s="129"/>
      <c r="Q138" s="129" t="s">
        <v>2228</v>
      </c>
    </row>
    <row r="139" spans="1:17" ht="17.399999999999999" x14ac:dyDescent="0.3">
      <c r="A139" s="98" t="str">
        <f>VLOOKUP(E139,'LISTADO ATM'!$A$2:$C$899,3,0)</f>
        <v>DISTRITO NACIONAL</v>
      </c>
      <c r="B139" s="113" t="s">
        <v>2580</v>
      </c>
      <c r="C139" s="127">
        <v>44250.476423611108</v>
      </c>
      <c r="D139" s="98" t="s">
        <v>2189</v>
      </c>
      <c r="E139" s="103">
        <v>516</v>
      </c>
      <c r="F139" s="98" t="str">
        <f>VLOOKUP(E139,VIP!$A$2:$O11451,2,0)</f>
        <v>DRBR516</v>
      </c>
      <c r="G139" s="98" t="str">
        <f>VLOOKUP(E139,'LISTADO ATM'!$A$2:$B$898,2,0)</f>
        <v xml:space="preserve">ATM Oficina Gascue </v>
      </c>
      <c r="H139" s="98" t="str">
        <f>VLOOKUP(E139,VIP!$A$2:$O16372,7,FALSE)</f>
        <v>Si</v>
      </c>
      <c r="I139" s="98" t="str">
        <f>VLOOKUP(E139,VIP!$A$2:$O8337,8,FALSE)</f>
        <v>Si</v>
      </c>
      <c r="J139" s="98" t="str">
        <f>VLOOKUP(E139,VIP!$A$2:$O8287,8,FALSE)</f>
        <v>Si</v>
      </c>
      <c r="K139" s="98" t="str">
        <f>VLOOKUP(E139,VIP!$A$2:$O11861,6,0)</f>
        <v>SI</v>
      </c>
      <c r="L139" s="128" t="s">
        <v>2228</v>
      </c>
      <c r="M139" s="129" t="s">
        <v>2470</v>
      </c>
      <c r="N139" s="130" t="s">
        <v>2477</v>
      </c>
      <c r="O139" s="98" t="s">
        <v>2479</v>
      </c>
      <c r="P139" s="129"/>
      <c r="Q139" s="87" t="s">
        <v>2228</v>
      </c>
    </row>
    <row r="140" spans="1:17" ht="17.399999999999999" x14ac:dyDescent="0.3">
      <c r="A140" s="98" t="str">
        <f>VLOOKUP(E140,'LISTADO ATM'!$A$2:$C$899,3,0)</f>
        <v>SUR</v>
      </c>
      <c r="B140" s="113" t="s">
        <v>2573</v>
      </c>
      <c r="C140" s="127">
        <v>44250.492326388892</v>
      </c>
      <c r="D140" s="98" t="s">
        <v>2189</v>
      </c>
      <c r="E140" s="103">
        <v>582</v>
      </c>
      <c r="F140" s="98" t="e">
        <f>VLOOKUP(E140,VIP!$A$2:$O11444,2,0)</f>
        <v>#N/A</v>
      </c>
      <c r="G140" s="98" t="str">
        <f>VLOOKUP(E140,'LISTADO ATM'!$A$2:$B$898,2,0)</f>
        <v>ATM Estación Sabana Yegua</v>
      </c>
      <c r="H140" s="98" t="e">
        <f>VLOOKUP(E140,VIP!$A$2:$O16365,7,FALSE)</f>
        <v>#N/A</v>
      </c>
      <c r="I140" s="98" t="e">
        <f>VLOOKUP(E140,VIP!$A$2:$O8330,8,FALSE)</f>
        <v>#N/A</v>
      </c>
      <c r="J140" s="98" t="e">
        <f>VLOOKUP(E140,VIP!$A$2:$O8280,8,FALSE)</f>
        <v>#N/A</v>
      </c>
      <c r="K140" s="98" t="e">
        <f>VLOOKUP(E140,VIP!$A$2:$O11854,6,0)</f>
        <v>#N/A</v>
      </c>
      <c r="L140" s="128" t="s">
        <v>2228</v>
      </c>
      <c r="M140" s="129" t="s">
        <v>2470</v>
      </c>
      <c r="N140" s="130" t="s">
        <v>2477</v>
      </c>
      <c r="O140" s="98" t="s">
        <v>2479</v>
      </c>
      <c r="P140" s="129"/>
      <c r="Q140" s="87" t="s">
        <v>2228</v>
      </c>
    </row>
    <row r="141" spans="1:17" ht="17.399999999999999" x14ac:dyDescent="0.3">
      <c r="A141" s="98" t="str">
        <f>VLOOKUP(E141,'LISTADO ATM'!$A$2:$C$899,3,0)</f>
        <v>NORTE</v>
      </c>
      <c r="B141" s="113" t="s">
        <v>2572</v>
      </c>
      <c r="C141" s="127">
        <v>44250.493263888886</v>
      </c>
      <c r="D141" s="98" t="s">
        <v>2190</v>
      </c>
      <c r="E141" s="103">
        <v>201</v>
      </c>
      <c r="F141" s="98" t="str">
        <f>VLOOKUP(E141,VIP!$A$2:$O11443,2,0)</f>
        <v>DRBR201</v>
      </c>
      <c r="G141" s="98" t="str">
        <f>VLOOKUP(E141,'LISTADO ATM'!$A$2:$B$898,2,0)</f>
        <v xml:space="preserve">ATM Oficina Mao </v>
      </c>
      <c r="H141" s="98" t="str">
        <f>VLOOKUP(E141,VIP!$A$2:$O16364,7,FALSE)</f>
        <v>Si</v>
      </c>
      <c r="I141" s="98" t="str">
        <f>VLOOKUP(E141,VIP!$A$2:$O8329,8,FALSE)</f>
        <v>Si</v>
      </c>
      <c r="J141" s="98" t="str">
        <f>VLOOKUP(E141,VIP!$A$2:$O8279,8,FALSE)</f>
        <v>Si</v>
      </c>
      <c r="K141" s="98" t="str">
        <f>VLOOKUP(E141,VIP!$A$2:$O11853,6,0)</f>
        <v>SI</v>
      </c>
      <c r="L141" s="128" t="s">
        <v>2228</v>
      </c>
      <c r="M141" s="129" t="s">
        <v>2470</v>
      </c>
      <c r="N141" s="130" t="s">
        <v>2477</v>
      </c>
      <c r="O141" s="98" t="s">
        <v>2498</v>
      </c>
      <c r="P141" s="129"/>
      <c r="Q141" s="87" t="s">
        <v>2228</v>
      </c>
    </row>
    <row r="142" spans="1:17" ht="17.399999999999999" x14ac:dyDescent="0.3">
      <c r="A142" s="98" t="str">
        <f>VLOOKUP(E142,'LISTADO ATM'!$A$2:$C$899,3,0)</f>
        <v>ESTE</v>
      </c>
      <c r="B142" s="113" t="s">
        <v>2571</v>
      </c>
      <c r="C142" s="127">
        <v>44250.493750000001</v>
      </c>
      <c r="D142" s="98" t="s">
        <v>2189</v>
      </c>
      <c r="E142" s="103">
        <v>289</v>
      </c>
      <c r="F142" s="98" t="str">
        <f>VLOOKUP(E142,VIP!$A$2:$O11442,2,0)</f>
        <v>DRBR910</v>
      </c>
      <c r="G142" s="98" t="str">
        <f>VLOOKUP(E142,'LISTADO ATM'!$A$2:$B$898,2,0)</f>
        <v>ATM Oficina Bávaro II</v>
      </c>
      <c r="H142" s="98" t="str">
        <f>VLOOKUP(E142,VIP!$A$2:$O16363,7,FALSE)</f>
        <v>Si</v>
      </c>
      <c r="I142" s="98" t="str">
        <f>VLOOKUP(E142,VIP!$A$2:$O8328,8,FALSE)</f>
        <v>Si</v>
      </c>
      <c r="J142" s="98" t="str">
        <f>VLOOKUP(E142,VIP!$A$2:$O8278,8,FALSE)</f>
        <v>Si</v>
      </c>
      <c r="K142" s="98" t="str">
        <f>VLOOKUP(E142,VIP!$A$2:$O11852,6,0)</f>
        <v>NO</v>
      </c>
      <c r="L142" s="128" t="s">
        <v>2228</v>
      </c>
      <c r="M142" s="129" t="s">
        <v>2470</v>
      </c>
      <c r="N142" s="130" t="s">
        <v>2477</v>
      </c>
      <c r="O142" s="98" t="s">
        <v>2479</v>
      </c>
      <c r="P142" s="129"/>
      <c r="Q142" s="129" t="s">
        <v>2228</v>
      </c>
    </row>
    <row r="143" spans="1:17" ht="17.399999999999999" x14ac:dyDescent="0.3">
      <c r="A143" s="98" t="str">
        <f>VLOOKUP(E143,'LISTADO ATM'!$A$2:$C$899,3,0)</f>
        <v>DISTRITO NACIONAL</v>
      </c>
      <c r="B143" s="113" t="s">
        <v>2587</v>
      </c>
      <c r="C143" s="127">
        <v>44250.597916666666</v>
      </c>
      <c r="D143" s="98" t="s">
        <v>2189</v>
      </c>
      <c r="E143" s="103">
        <v>540</v>
      </c>
      <c r="F143" s="98" t="str">
        <f>VLOOKUP(E143,VIP!$A$2:$O11439,2,0)</f>
        <v>DRBR540</v>
      </c>
      <c r="G143" s="98" t="str">
        <f>VLOOKUP(E143,'LISTADO ATM'!$A$2:$B$898,2,0)</f>
        <v xml:space="preserve">ATM Autoservicio Sambil I </v>
      </c>
      <c r="H143" s="98" t="str">
        <f>VLOOKUP(E143,VIP!$A$2:$O16360,7,FALSE)</f>
        <v>Si</v>
      </c>
      <c r="I143" s="98" t="str">
        <f>VLOOKUP(E143,VIP!$A$2:$O8325,8,FALSE)</f>
        <v>Si</v>
      </c>
      <c r="J143" s="98" t="str">
        <f>VLOOKUP(E143,VIP!$A$2:$O8275,8,FALSE)</f>
        <v>Si</v>
      </c>
      <c r="K143" s="98" t="str">
        <f>VLOOKUP(E143,VIP!$A$2:$O11849,6,0)</f>
        <v>NO</v>
      </c>
      <c r="L143" s="128" t="s">
        <v>2228</v>
      </c>
      <c r="M143" s="129" t="s">
        <v>2470</v>
      </c>
      <c r="N143" s="130" t="s">
        <v>2477</v>
      </c>
      <c r="O143" s="98" t="s">
        <v>2479</v>
      </c>
      <c r="P143" s="129"/>
      <c r="Q143" s="87" t="s">
        <v>2228</v>
      </c>
    </row>
    <row r="144" spans="1:17" ht="17.399999999999999" x14ac:dyDescent="0.3">
      <c r="A144" s="98" t="str">
        <f>VLOOKUP(E144,'LISTADO ATM'!$A$2:$C$899,3,0)</f>
        <v>DISTRITO NACIONAL</v>
      </c>
      <c r="B144" s="113" t="s">
        <v>2588</v>
      </c>
      <c r="C144" s="127">
        <v>44250.597094907411</v>
      </c>
      <c r="D144" s="98" t="s">
        <v>2189</v>
      </c>
      <c r="E144" s="103">
        <v>34</v>
      </c>
      <c r="F144" s="98" t="str">
        <f>VLOOKUP(E144,VIP!$A$2:$O11440,2,0)</f>
        <v>DRBR034</v>
      </c>
      <c r="G144" s="98" t="str">
        <f>VLOOKUP(E144,'LISTADO ATM'!$A$2:$B$898,2,0)</f>
        <v xml:space="preserve">ATM Plaza de la Salud </v>
      </c>
      <c r="H144" s="98" t="str">
        <f>VLOOKUP(E144,VIP!$A$2:$O16361,7,FALSE)</f>
        <v>Si</v>
      </c>
      <c r="I144" s="98" t="str">
        <f>VLOOKUP(E144,VIP!$A$2:$O8326,8,FALSE)</f>
        <v>Si</v>
      </c>
      <c r="J144" s="98" t="str">
        <f>VLOOKUP(E144,VIP!$A$2:$O8276,8,FALSE)</f>
        <v>Si</v>
      </c>
      <c r="K144" s="98" t="str">
        <f>VLOOKUP(E144,VIP!$A$2:$O11850,6,0)</f>
        <v>NO</v>
      </c>
      <c r="L144" s="128" t="s">
        <v>2228</v>
      </c>
      <c r="M144" s="129" t="s">
        <v>2470</v>
      </c>
      <c r="N144" s="130" t="s">
        <v>2477</v>
      </c>
      <c r="O144" s="98" t="s">
        <v>2479</v>
      </c>
      <c r="P144" s="129"/>
      <c r="Q144" s="129" t="s">
        <v>2228</v>
      </c>
    </row>
    <row r="145" spans="1:17" ht="17.399999999999999" x14ac:dyDescent="0.3">
      <c r="A145" s="98" t="str">
        <f>VLOOKUP(E145,'LISTADO ATM'!$A$2:$C$899,3,0)</f>
        <v>DISTRITO NACIONAL</v>
      </c>
      <c r="B145" s="113" t="s">
        <v>2589</v>
      </c>
      <c r="C145" s="127">
        <v>44250.594247685185</v>
      </c>
      <c r="D145" s="98" t="s">
        <v>2189</v>
      </c>
      <c r="E145" s="103">
        <v>909</v>
      </c>
      <c r="F145" s="98" t="str">
        <f>VLOOKUP(E145,VIP!$A$2:$O11441,2,0)</f>
        <v>DRBR01A</v>
      </c>
      <c r="G145" s="98" t="str">
        <f>VLOOKUP(E145,'LISTADO ATM'!$A$2:$B$898,2,0)</f>
        <v xml:space="preserve">ATM UNP UASD </v>
      </c>
      <c r="H145" s="98" t="str">
        <f>VLOOKUP(E145,VIP!$A$2:$O16362,7,FALSE)</f>
        <v>Si</v>
      </c>
      <c r="I145" s="98" t="str">
        <f>VLOOKUP(E145,VIP!$A$2:$O8327,8,FALSE)</f>
        <v>Si</v>
      </c>
      <c r="J145" s="98" t="str">
        <f>VLOOKUP(E145,VIP!$A$2:$O8277,8,FALSE)</f>
        <v>Si</v>
      </c>
      <c r="K145" s="98" t="str">
        <f>VLOOKUP(E145,VIP!$A$2:$O11851,6,0)</f>
        <v>SI</v>
      </c>
      <c r="L145" s="128" t="s">
        <v>2228</v>
      </c>
      <c r="M145" s="129" t="s">
        <v>2470</v>
      </c>
      <c r="N145" s="130" t="s">
        <v>2477</v>
      </c>
      <c r="O145" s="98" t="s">
        <v>2479</v>
      </c>
      <c r="P145" s="129"/>
      <c r="Q145" s="87" t="s">
        <v>2228</v>
      </c>
    </row>
    <row r="146" spans="1:17" ht="17.399999999999999" x14ac:dyDescent="0.3">
      <c r="A146" s="98" t="str">
        <f>VLOOKUP(E146,'LISTADO ATM'!$A$2:$C$899,3,0)</f>
        <v>DISTRITO NACIONAL</v>
      </c>
      <c r="B146" s="113" t="s">
        <v>2590</v>
      </c>
      <c r="C146" s="127">
        <v>44250.590868055559</v>
      </c>
      <c r="D146" s="98" t="s">
        <v>2189</v>
      </c>
      <c r="E146" s="103">
        <v>967</v>
      </c>
      <c r="F146" s="98" t="str">
        <f>VLOOKUP(E146,VIP!$A$2:$O11442,2,0)</f>
        <v>DRBR967</v>
      </c>
      <c r="G146" s="98" t="str">
        <f>VLOOKUP(E146,'LISTADO ATM'!$A$2:$B$898,2,0)</f>
        <v xml:space="preserve">ATM UNP Hiper Olé Autopista Duarte </v>
      </c>
      <c r="H146" s="98" t="str">
        <f>VLOOKUP(E146,VIP!$A$2:$O16363,7,FALSE)</f>
        <v>Si</v>
      </c>
      <c r="I146" s="98" t="str">
        <f>VLOOKUP(E146,VIP!$A$2:$O8328,8,FALSE)</f>
        <v>Si</v>
      </c>
      <c r="J146" s="98" t="str">
        <f>VLOOKUP(E146,VIP!$A$2:$O8278,8,FALSE)</f>
        <v>Si</v>
      </c>
      <c r="K146" s="98" t="str">
        <f>VLOOKUP(E146,VIP!$A$2:$O11852,6,0)</f>
        <v>NO</v>
      </c>
      <c r="L146" s="128" t="s">
        <v>2228</v>
      </c>
      <c r="M146" s="129" t="s">
        <v>2470</v>
      </c>
      <c r="N146" s="130" t="s">
        <v>2477</v>
      </c>
      <c r="O146" s="98" t="s">
        <v>2479</v>
      </c>
      <c r="P146" s="129"/>
      <c r="Q146" s="87" t="s">
        <v>2228</v>
      </c>
    </row>
    <row r="147" spans="1:17" ht="17.399999999999999" x14ac:dyDescent="0.3">
      <c r="A147" s="98" t="str">
        <f>VLOOKUP(E147,'LISTADO ATM'!$A$2:$C$899,3,0)</f>
        <v>NORTE</v>
      </c>
      <c r="B147" s="113" t="s">
        <v>2591</v>
      </c>
      <c r="C147" s="127">
        <v>44250.590324074074</v>
      </c>
      <c r="D147" s="98" t="s">
        <v>2190</v>
      </c>
      <c r="E147" s="103">
        <v>511</v>
      </c>
      <c r="F147" s="98" t="str">
        <f>VLOOKUP(E147,VIP!$A$2:$O11443,2,0)</f>
        <v>DRBR511</v>
      </c>
      <c r="G147" s="98" t="str">
        <f>VLOOKUP(E147,'LISTADO ATM'!$A$2:$B$898,2,0)</f>
        <v xml:space="preserve">ATM UNP Río San Juan (Nagua) </v>
      </c>
      <c r="H147" s="98" t="str">
        <f>VLOOKUP(E147,VIP!$A$2:$O16364,7,FALSE)</f>
        <v>Si</v>
      </c>
      <c r="I147" s="98" t="str">
        <f>VLOOKUP(E147,VIP!$A$2:$O8329,8,FALSE)</f>
        <v>Si</v>
      </c>
      <c r="J147" s="98" t="str">
        <f>VLOOKUP(E147,VIP!$A$2:$O8279,8,FALSE)</f>
        <v>Si</v>
      </c>
      <c r="K147" s="98" t="str">
        <f>VLOOKUP(E147,VIP!$A$2:$O11853,6,0)</f>
        <v>NO</v>
      </c>
      <c r="L147" s="128" t="s">
        <v>2228</v>
      </c>
      <c r="M147" s="129" t="s">
        <v>2470</v>
      </c>
      <c r="N147" s="130" t="s">
        <v>2477</v>
      </c>
      <c r="O147" s="98" t="s">
        <v>2498</v>
      </c>
      <c r="P147" s="129"/>
      <c r="Q147" s="87" t="s">
        <v>2228</v>
      </c>
    </row>
    <row r="148" spans="1:17" ht="17.399999999999999" x14ac:dyDescent="0.3">
      <c r="A148" s="98" t="str">
        <f>VLOOKUP(E148,'LISTADO ATM'!$A$2:$C$899,3,0)</f>
        <v>DISTRITO NACIONAL</v>
      </c>
      <c r="B148" s="113" t="s">
        <v>2593</v>
      </c>
      <c r="C148" s="127">
        <v>44250.588599537034</v>
      </c>
      <c r="D148" s="98" t="s">
        <v>2189</v>
      </c>
      <c r="E148" s="103">
        <v>494</v>
      </c>
      <c r="F148" s="98" t="str">
        <f>VLOOKUP(E148,VIP!$A$2:$O11445,2,0)</f>
        <v>DRBR494</v>
      </c>
      <c r="G148" s="98" t="str">
        <f>VLOOKUP(E148,'LISTADO ATM'!$A$2:$B$898,2,0)</f>
        <v xml:space="preserve">ATM Oficina Blue Mall </v>
      </c>
      <c r="H148" s="98" t="str">
        <f>VLOOKUP(E148,VIP!$A$2:$O16366,7,FALSE)</f>
        <v>Si</v>
      </c>
      <c r="I148" s="98" t="str">
        <f>VLOOKUP(E148,VIP!$A$2:$O8331,8,FALSE)</f>
        <v>Si</v>
      </c>
      <c r="J148" s="98" t="str">
        <f>VLOOKUP(E148,VIP!$A$2:$O8281,8,FALSE)</f>
        <v>Si</v>
      </c>
      <c r="K148" s="98" t="str">
        <f>VLOOKUP(E148,VIP!$A$2:$O11855,6,0)</f>
        <v>SI</v>
      </c>
      <c r="L148" s="128" t="s">
        <v>2228</v>
      </c>
      <c r="M148" s="129" t="s">
        <v>2470</v>
      </c>
      <c r="N148" s="130" t="s">
        <v>2477</v>
      </c>
      <c r="O148" s="98" t="s">
        <v>2479</v>
      </c>
      <c r="P148" s="129"/>
      <c r="Q148" s="87" t="s">
        <v>2228</v>
      </c>
    </row>
    <row r="149" spans="1:17" ht="17.399999999999999" x14ac:dyDescent="0.3">
      <c r="A149" s="98" t="str">
        <f>VLOOKUP(E149,'LISTADO ATM'!$A$2:$C$899,3,0)</f>
        <v>NORTE</v>
      </c>
      <c r="B149" s="113" t="s">
        <v>2594</v>
      </c>
      <c r="C149" s="127">
        <v>44250.58734953704</v>
      </c>
      <c r="D149" s="98" t="s">
        <v>2190</v>
      </c>
      <c r="E149" s="103">
        <v>380</v>
      </c>
      <c r="F149" s="98" t="str">
        <f>VLOOKUP(E149,VIP!$A$2:$O11446,2,0)</f>
        <v>DRBR380</v>
      </c>
      <c r="G149" s="98" t="str">
        <f>VLOOKUP(E149,'LISTADO ATM'!$A$2:$B$898,2,0)</f>
        <v xml:space="preserve">ATM Oficina Navarrete </v>
      </c>
      <c r="H149" s="98" t="str">
        <f>VLOOKUP(E149,VIP!$A$2:$O16367,7,FALSE)</f>
        <v>Si</v>
      </c>
      <c r="I149" s="98" t="str">
        <f>VLOOKUP(E149,VIP!$A$2:$O8332,8,FALSE)</f>
        <v>Si</v>
      </c>
      <c r="J149" s="98" t="str">
        <f>VLOOKUP(E149,VIP!$A$2:$O8282,8,FALSE)</f>
        <v>Si</v>
      </c>
      <c r="K149" s="98" t="str">
        <f>VLOOKUP(E149,VIP!$A$2:$O11856,6,0)</f>
        <v>NO</v>
      </c>
      <c r="L149" s="128" t="s">
        <v>2228</v>
      </c>
      <c r="M149" s="129" t="s">
        <v>2470</v>
      </c>
      <c r="N149" s="130" t="s">
        <v>2477</v>
      </c>
      <c r="O149" s="98" t="s">
        <v>2498</v>
      </c>
      <c r="P149" s="129"/>
      <c r="Q149" s="87" t="s">
        <v>2228</v>
      </c>
    </row>
    <row r="150" spans="1:17" ht="17.399999999999999" x14ac:dyDescent="0.3">
      <c r="A150" s="98" t="str">
        <f>VLOOKUP(E150,'LISTADO ATM'!$A$2:$C$899,3,0)</f>
        <v>DISTRITO NACIONAL</v>
      </c>
      <c r="B150" s="113">
        <v>335800407</v>
      </c>
      <c r="C150" s="127">
        <v>44249.909386574072</v>
      </c>
      <c r="D150" s="98" t="s">
        <v>2189</v>
      </c>
      <c r="E150" s="103">
        <v>13</v>
      </c>
      <c r="F150" s="98" t="str">
        <f>VLOOKUP(E150,VIP!$A$2:$O11438,2,0)</f>
        <v>DRBR013</v>
      </c>
      <c r="G150" s="98" t="str">
        <f>VLOOKUP(E150,'LISTADO ATM'!$A$2:$B$898,2,0)</f>
        <v xml:space="preserve">ATM CDEEE </v>
      </c>
      <c r="H150" s="98" t="str">
        <f>VLOOKUP(E150,VIP!$A$2:$O16359,7,FALSE)</f>
        <v>Si</v>
      </c>
      <c r="I150" s="98" t="str">
        <f>VLOOKUP(E150,VIP!$A$2:$O8324,8,FALSE)</f>
        <v>Si</v>
      </c>
      <c r="J150" s="98" t="str">
        <f>VLOOKUP(E150,VIP!$A$2:$O8274,8,FALSE)</f>
        <v>Si</v>
      </c>
      <c r="K150" s="98" t="str">
        <f>VLOOKUP(E150,VIP!$A$2:$O11848,6,0)</f>
        <v>NO</v>
      </c>
      <c r="L150" s="128" t="s">
        <v>2254</v>
      </c>
      <c r="M150" s="129" t="s">
        <v>2470</v>
      </c>
      <c r="N150" s="130" t="s">
        <v>2477</v>
      </c>
      <c r="O150" s="98" t="s">
        <v>2479</v>
      </c>
      <c r="P150" s="131"/>
      <c r="Q150" s="87" t="s">
        <v>2254</v>
      </c>
    </row>
    <row r="151" spans="1:17" ht="17.399999999999999" x14ac:dyDescent="0.3">
      <c r="A151" s="98" t="str">
        <f>VLOOKUP(E151,'LISTADO ATM'!$A$2:$C$899,3,0)</f>
        <v>DISTRITO NACIONAL</v>
      </c>
      <c r="B151" s="113" t="s">
        <v>2537</v>
      </c>
      <c r="C151" s="127">
        <v>44250.362129629626</v>
      </c>
      <c r="D151" s="98" t="s">
        <v>2189</v>
      </c>
      <c r="E151" s="103">
        <v>600</v>
      </c>
      <c r="F151" s="98" t="str">
        <f>VLOOKUP(E151,VIP!$A$2:$O11449,2,0)</f>
        <v>DRBR600</v>
      </c>
      <c r="G151" s="98" t="str">
        <f>VLOOKUP(E151,'LISTADO ATM'!$A$2:$B$898,2,0)</f>
        <v>ATM S/M Bravo Hipica</v>
      </c>
      <c r="H151" s="98" t="str">
        <f>VLOOKUP(E151,VIP!$A$2:$O16370,7,FALSE)</f>
        <v>N/A</v>
      </c>
      <c r="I151" s="98" t="str">
        <f>VLOOKUP(E151,VIP!$A$2:$O8335,8,FALSE)</f>
        <v>N/A</v>
      </c>
      <c r="J151" s="98" t="str">
        <f>VLOOKUP(E151,VIP!$A$2:$O8285,8,FALSE)</f>
        <v>N/A</v>
      </c>
      <c r="K151" s="98" t="str">
        <f>VLOOKUP(E151,VIP!$A$2:$O11859,6,0)</f>
        <v>N/A</v>
      </c>
      <c r="L151" s="128" t="s">
        <v>2254</v>
      </c>
      <c r="M151" s="129" t="s">
        <v>2470</v>
      </c>
      <c r="N151" s="130" t="s">
        <v>2477</v>
      </c>
      <c r="O151" s="98" t="s">
        <v>2479</v>
      </c>
      <c r="P151" s="131"/>
      <c r="Q151" s="87" t="s">
        <v>2254</v>
      </c>
    </row>
    <row r="152" spans="1:17" ht="17.399999999999999" x14ac:dyDescent="0.3">
      <c r="A152" s="98" t="str">
        <f>VLOOKUP(E152,'LISTADO ATM'!$A$2:$C$899,3,0)</f>
        <v>DISTRITO NACIONAL</v>
      </c>
      <c r="B152" s="113" t="s">
        <v>2576</v>
      </c>
      <c r="C152" s="127">
        <v>44250.478645833333</v>
      </c>
      <c r="D152" s="98" t="s">
        <v>2189</v>
      </c>
      <c r="E152" s="103">
        <v>336</v>
      </c>
      <c r="F152" s="98" t="str">
        <f>VLOOKUP(E152,VIP!$A$2:$O11447,2,0)</f>
        <v>DRBR336</v>
      </c>
      <c r="G152" s="98" t="str">
        <f>VLOOKUP(E152,'LISTADO ATM'!$A$2:$B$898,2,0)</f>
        <v>ATM Instituto Nacional de Cancer (incart)</v>
      </c>
      <c r="H152" s="98" t="str">
        <f>VLOOKUP(E152,VIP!$A$2:$O16368,7,FALSE)</f>
        <v>Si</v>
      </c>
      <c r="I152" s="98" t="str">
        <f>VLOOKUP(E152,VIP!$A$2:$O8333,8,FALSE)</f>
        <v>Si</v>
      </c>
      <c r="J152" s="98" t="str">
        <f>VLOOKUP(E152,VIP!$A$2:$O8283,8,FALSE)</f>
        <v>Si</v>
      </c>
      <c r="K152" s="98" t="str">
        <f>VLOOKUP(E152,VIP!$A$2:$O11857,6,0)</f>
        <v>NO</v>
      </c>
      <c r="L152" s="128" t="s">
        <v>2254</v>
      </c>
      <c r="M152" s="129" t="s">
        <v>2470</v>
      </c>
      <c r="N152" s="130" t="s">
        <v>2477</v>
      </c>
      <c r="O152" s="98" t="s">
        <v>2479</v>
      </c>
      <c r="P152" s="129"/>
      <c r="Q152" s="87" t="s">
        <v>2254</v>
      </c>
    </row>
    <row r="153" spans="1:17" ht="17.399999999999999" x14ac:dyDescent="0.3">
      <c r="A153" s="98" t="str">
        <f>VLOOKUP(E153,'LISTADO ATM'!$A$2:$C$899,3,0)</f>
        <v>DISTRITO NACIONAL</v>
      </c>
      <c r="B153" s="113" t="s">
        <v>2575</v>
      </c>
      <c r="C153" s="127">
        <v>44250.47892361111</v>
      </c>
      <c r="D153" s="98" t="s">
        <v>2189</v>
      </c>
      <c r="E153" s="103">
        <v>718</v>
      </c>
      <c r="F153" s="98" t="str">
        <f>VLOOKUP(E153,VIP!$A$2:$O11446,2,0)</f>
        <v>DRBR24Y</v>
      </c>
      <c r="G153" s="98" t="str">
        <f>VLOOKUP(E153,'LISTADO ATM'!$A$2:$B$898,2,0)</f>
        <v xml:space="preserve">ATM Feria Ganadera </v>
      </c>
      <c r="H153" s="98" t="str">
        <f>VLOOKUP(E153,VIP!$A$2:$O16367,7,FALSE)</f>
        <v>Si</v>
      </c>
      <c r="I153" s="98" t="str">
        <f>VLOOKUP(E153,VIP!$A$2:$O8332,8,FALSE)</f>
        <v>Si</v>
      </c>
      <c r="J153" s="98" t="str">
        <f>VLOOKUP(E153,VIP!$A$2:$O8282,8,FALSE)</f>
        <v>Si</v>
      </c>
      <c r="K153" s="98" t="str">
        <f>VLOOKUP(E153,VIP!$A$2:$O11856,6,0)</f>
        <v>NO</v>
      </c>
      <c r="L153" s="128" t="s">
        <v>2254</v>
      </c>
      <c r="M153" s="129" t="s">
        <v>2470</v>
      </c>
      <c r="N153" s="130" t="s">
        <v>2477</v>
      </c>
      <c r="O153" s="98" t="s">
        <v>2479</v>
      </c>
      <c r="P153" s="129"/>
      <c r="Q153" s="87" t="s">
        <v>2254</v>
      </c>
    </row>
    <row r="154" spans="1:17" ht="17.399999999999999" x14ac:dyDescent="0.3">
      <c r="A154" s="98" t="str">
        <f>VLOOKUP(E154,'LISTADO ATM'!$A$2:$C$899,3,0)</f>
        <v>DISTRITO NACIONAL</v>
      </c>
      <c r="B154" s="113" t="s">
        <v>2567</v>
      </c>
      <c r="C154" s="127">
        <v>44250.498576388891</v>
      </c>
      <c r="D154" s="98" t="s">
        <v>2189</v>
      </c>
      <c r="E154" s="103">
        <v>13</v>
      </c>
      <c r="F154" s="98" t="str">
        <f>VLOOKUP(E154,VIP!$A$2:$O11438,2,0)</f>
        <v>DRBR013</v>
      </c>
      <c r="G154" s="98" t="str">
        <f>VLOOKUP(E154,'LISTADO ATM'!$A$2:$B$898,2,0)</f>
        <v xml:space="preserve">ATM CDEEE </v>
      </c>
      <c r="H154" s="98" t="str">
        <f>VLOOKUP(E154,VIP!$A$2:$O16359,7,FALSE)</f>
        <v>Si</v>
      </c>
      <c r="I154" s="98" t="str">
        <f>VLOOKUP(E154,VIP!$A$2:$O8324,8,FALSE)</f>
        <v>Si</v>
      </c>
      <c r="J154" s="98" t="str">
        <f>VLOOKUP(E154,VIP!$A$2:$O8274,8,FALSE)</f>
        <v>Si</v>
      </c>
      <c r="K154" s="98" t="str">
        <f>VLOOKUP(E154,VIP!$A$2:$O11848,6,0)</f>
        <v>NO</v>
      </c>
      <c r="L154" s="128" t="s">
        <v>2254</v>
      </c>
      <c r="M154" s="129" t="s">
        <v>2470</v>
      </c>
      <c r="N154" s="130" t="s">
        <v>2477</v>
      </c>
      <c r="O154" s="98" t="s">
        <v>2479</v>
      </c>
      <c r="P154" s="129"/>
      <c r="Q154" s="129" t="s">
        <v>2254</v>
      </c>
    </row>
    <row r="155" spans="1:17" ht="17.399999999999999" x14ac:dyDescent="0.3">
      <c r="A155" s="98" t="str">
        <f>VLOOKUP(E155,'[1]LISTADO ATM'!$A$2:$C$898,3,0)</f>
        <v>DISTRITO NACIONAL</v>
      </c>
      <c r="B155" s="113">
        <v>335799837</v>
      </c>
      <c r="C155" s="127">
        <v>44249.576805555553</v>
      </c>
      <c r="D155" s="98" t="s">
        <v>2473</v>
      </c>
      <c r="E155" s="103">
        <v>971</v>
      </c>
      <c r="F155" s="98" t="str">
        <f>VLOOKUP(E155,[1]VIP!$A$2:$O11445,2,0)</f>
        <v>DRBR24U</v>
      </c>
      <c r="G155" s="98" t="str">
        <f>VLOOKUP(E155,'[1]LISTADO ATM'!$A$2:$B$897,2,0)</f>
        <v xml:space="preserve">ATM Club Banreservas I </v>
      </c>
      <c r="H155" s="98" t="str">
        <f>VLOOKUP(E155,[1]VIP!$A$2:$O16366,7,FALSE)</f>
        <v>Si</v>
      </c>
      <c r="I155" s="98" t="str">
        <f>VLOOKUP(E155,[1]VIP!$A$2:$O8331,8,FALSE)</f>
        <v>Si</v>
      </c>
      <c r="J155" s="98" t="str">
        <f>VLOOKUP(E155,[1]VIP!$A$2:$O8281,8,FALSE)</f>
        <v>Si</v>
      </c>
      <c r="K155" s="98" t="str">
        <f>VLOOKUP(E155,[1]VIP!$A$2:$O11855,6,0)</f>
        <v>NO</v>
      </c>
      <c r="L155" s="128" t="s">
        <v>2463</v>
      </c>
      <c r="M155" s="129" t="s">
        <v>2470</v>
      </c>
      <c r="N155" s="130" t="s">
        <v>2477</v>
      </c>
      <c r="O155" s="98" t="s">
        <v>2478</v>
      </c>
      <c r="P155" s="131"/>
      <c r="Q155" s="87" t="s">
        <v>2463</v>
      </c>
    </row>
    <row r="156" spans="1:17" ht="17.399999999999999" x14ac:dyDescent="0.3">
      <c r="A156" s="98" t="str">
        <f>VLOOKUP(E156,'LISTADO ATM'!$A$2:$C$899,3,0)</f>
        <v>DISTRITO NACIONAL</v>
      </c>
      <c r="B156" s="113">
        <v>335800423</v>
      </c>
      <c r="C156" s="127">
        <v>44250.054791666669</v>
      </c>
      <c r="D156" s="98" t="s">
        <v>2473</v>
      </c>
      <c r="E156" s="103">
        <v>816</v>
      </c>
      <c r="F156" s="98" t="str">
        <f>VLOOKUP(E156,VIP!$A$2:$O11441,2,0)</f>
        <v>DRBR816</v>
      </c>
      <c r="G156" s="98" t="str">
        <f>VLOOKUP(E156,'LISTADO ATM'!$A$2:$B$898,2,0)</f>
        <v xml:space="preserve">ATM Oficina Pedro Brand </v>
      </c>
      <c r="H156" s="98" t="str">
        <f>VLOOKUP(E156,VIP!$A$2:$O16362,7,FALSE)</f>
        <v>Si</v>
      </c>
      <c r="I156" s="98" t="str">
        <f>VLOOKUP(E156,VIP!$A$2:$O8327,8,FALSE)</f>
        <v>Si</v>
      </c>
      <c r="J156" s="98" t="str">
        <f>VLOOKUP(E156,VIP!$A$2:$O8277,8,FALSE)</f>
        <v>Si</v>
      </c>
      <c r="K156" s="98" t="str">
        <f>VLOOKUP(E156,VIP!$A$2:$O11851,6,0)</f>
        <v>NO</v>
      </c>
      <c r="L156" s="128" t="s">
        <v>2463</v>
      </c>
      <c r="M156" s="129" t="s">
        <v>2470</v>
      </c>
      <c r="N156" s="130" t="s">
        <v>2477</v>
      </c>
      <c r="O156" s="98" t="s">
        <v>2478</v>
      </c>
      <c r="P156" s="131"/>
      <c r="Q156" s="87" t="s">
        <v>2463</v>
      </c>
    </row>
    <row r="157" spans="1:17" ht="17.399999999999999" x14ac:dyDescent="0.3">
      <c r="A157" s="98" t="str">
        <f>VLOOKUP(E157,'LISTADO ATM'!$A$2:$C$899,3,0)</f>
        <v>DISTRITO NACIONAL</v>
      </c>
      <c r="B157" s="113">
        <v>335800424</v>
      </c>
      <c r="C157" s="127">
        <v>44250.065289351849</v>
      </c>
      <c r="D157" s="98" t="s">
        <v>2473</v>
      </c>
      <c r="E157" s="103">
        <v>593</v>
      </c>
      <c r="F157" s="98" t="str">
        <f>VLOOKUP(E157,VIP!$A$2:$O11440,2,0)</f>
        <v>DRBR242</v>
      </c>
      <c r="G157" s="98" t="str">
        <f>VLOOKUP(E157,'LISTADO ATM'!$A$2:$B$898,2,0)</f>
        <v xml:space="preserve">ATM Ministerio Fuerzas Armadas II </v>
      </c>
      <c r="H157" s="98" t="str">
        <f>VLOOKUP(E157,VIP!$A$2:$O16361,7,FALSE)</f>
        <v>Si</v>
      </c>
      <c r="I157" s="98" t="str">
        <f>VLOOKUP(E157,VIP!$A$2:$O8326,8,FALSE)</f>
        <v>Si</v>
      </c>
      <c r="J157" s="98" t="str">
        <f>VLOOKUP(E157,VIP!$A$2:$O8276,8,FALSE)</f>
        <v>Si</v>
      </c>
      <c r="K157" s="98" t="str">
        <f>VLOOKUP(E157,VIP!$A$2:$O11850,6,0)</f>
        <v>NO</v>
      </c>
      <c r="L157" s="128" t="s">
        <v>2463</v>
      </c>
      <c r="M157" s="129" t="s">
        <v>2470</v>
      </c>
      <c r="N157" s="130" t="s">
        <v>2477</v>
      </c>
      <c r="O157" s="98" t="s">
        <v>2478</v>
      </c>
      <c r="P157" s="131"/>
      <c r="Q157" s="129" t="s">
        <v>2463</v>
      </c>
    </row>
    <row r="158" spans="1:17" ht="17.399999999999999" x14ac:dyDescent="0.3">
      <c r="A158" s="98" t="str">
        <f>VLOOKUP(E158,'LISTADO ATM'!$A$2:$C$899,3,0)</f>
        <v>DISTRITO NACIONAL</v>
      </c>
      <c r="B158" s="113" t="s">
        <v>2534</v>
      </c>
      <c r="C158" s="127">
        <v>44250.365208333336</v>
      </c>
      <c r="D158" s="98" t="s">
        <v>2473</v>
      </c>
      <c r="E158" s="103">
        <v>935</v>
      </c>
      <c r="F158" s="98" t="str">
        <f>VLOOKUP(E158,VIP!$A$2:$O11446,2,0)</f>
        <v>DRBR16J</v>
      </c>
      <c r="G158" s="98" t="str">
        <f>VLOOKUP(E158,'LISTADO ATM'!$A$2:$B$898,2,0)</f>
        <v xml:space="preserve">ATM Oficina John F. Kennedy </v>
      </c>
      <c r="H158" s="98" t="str">
        <f>VLOOKUP(E158,VIP!$A$2:$O16367,7,FALSE)</f>
        <v>Si</v>
      </c>
      <c r="I158" s="98" t="str">
        <f>VLOOKUP(E158,VIP!$A$2:$O8332,8,FALSE)</f>
        <v>Si</v>
      </c>
      <c r="J158" s="98" t="str">
        <f>VLOOKUP(E158,VIP!$A$2:$O8282,8,FALSE)</f>
        <v>Si</v>
      </c>
      <c r="K158" s="98" t="str">
        <f>VLOOKUP(E158,VIP!$A$2:$O11856,6,0)</f>
        <v>SI</v>
      </c>
      <c r="L158" s="128" t="s">
        <v>2463</v>
      </c>
      <c r="M158" s="129" t="s">
        <v>2470</v>
      </c>
      <c r="N158" s="130" t="s">
        <v>2477</v>
      </c>
      <c r="O158" s="98" t="s">
        <v>2478</v>
      </c>
      <c r="P158" s="131"/>
      <c r="Q158" s="87" t="s">
        <v>2463</v>
      </c>
    </row>
    <row r="159" spans="1:17" ht="17.399999999999999" x14ac:dyDescent="0.3">
      <c r="A159" s="98" t="str">
        <f>VLOOKUP(E159,'LISTADO ATM'!$A$2:$C$899,3,0)</f>
        <v>DISTRITO NACIONAL</v>
      </c>
      <c r="B159" s="113" t="s">
        <v>2530</v>
      </c>
      <c r="C159" s="127">
        <v>44250.380925925929</v>
      </c>
      <c r="D159" s="98" t="s">
        <v>2473</v>
      </c>
      <c r="E159" s="103">
        <v>542</v>
      </c>
      <c r="F159" s="98" t="str">
        <f>VLOOKUP(E159,VIP!$A$2:$O11442,2,0)</f>
        <v>DRBR542</v>
      </c>
      <c r="G159" s="98" t="str">
        <f>VLOOKUP(E159,'LISTADO ATM'!$A$2:$B$898,2,0)</f>
        <v>ATM S/M la Cadena Carretera Mella</v>
      </c>
      <c r="H159" s="98" t="str">
        <f>VLOOKUP(E159,VIP!$A$2:$O16363,7,FALSE)</f>
        <v>NO</v>
      </c>
      <c r="I159" s="98" t="str">
        <f>VLOOKUP(E159,VIP!$A$2:$O8328,8,FALSE)</f>
        <v>SI</v>
      </c>
      <c r="J159" s="98" t="str">
        <f>VLOOKUP(E159,VIP!$A$2:$O8278,8,FALSE)</f>
        <v>SI</v>
      </c>
      <c r="K159" s="98" t="str">
        <f>VLOOKUP(E159,VIP!$A$2:$O11852,6,0)</f>
        <v>NO</v>
      </c>
      <c r="L159" s="128" t="s">
        <v>2463</v>
      </c>
      <c r="M159" s="129" t="s">
        <v>2470</v>
      </c>
      <c r="N159" s="130" t="s">
        <v>2477</v>
      </c>
      <c r="O159" s="98" t="s">
        <v>2478</v>
      </c>
      <c r="P159" s="131"/>
      <c r="Q159" s="87" t="s">
        <v>2463</v>
      </c>
    </row>
    <row r="160" spans="1:17" ht="17.399999999999999" x14ac:dyDescent="0.3">
      <c r="A160" s="98" t="str">
        <f>VLOOKUP(E160,'LISTADO ATM'!$A$2:$C$899,3,0)</f>
        <v>DISTRITO NACIONAL</v>
      </c>
      <c r="B160" s="113" t="s">
        <v>2564</v>
      </c>
      <c r="C160" s="127">
        <v>44250.422002314815</v>
      </c>
      <c r="D160" s="98" t="s">
        <v>2473</v>
      </c>
      <c r="E160" s="103">
        <v>183</v>
      </c>
      <c r="F160" s="98" t="str">
        <f>VLOOKUP(E160,VIP!$A$2:$O11438,2,0)</f>
        <v>DRBR183</v>
      </c>
      <c r="G160" s="98" t="str">
        <f>VLOOKUP(E160,'LISTADO ATM'!$A$2:$B$898,2,0)</f>
        <v>ATM Estación Nativa Km. 22 Aut. Duarte.</v>
      </c>
      <c r="H160" s="98" t="str">
        <f>VLOOKUP(E160,VIP!$A$2:$O16359,7,FALSE)</f>
        <v>N/A</v>
      </c>
      <c r="I160" s="98" t="str">
        <f>VLOOKUP(E160,VIP!$A$2:$O8324,8,FALSE)</f>
        <v>N/A</v>
      </c>
      <c r="J160" s="98" t="str">
        <f>VLOOKUP(E160,VIP!$A$2:$O8274,8,FALSE)</f>
        <v>N/A</v>
      </c>
      <c r="K160" s="98" t="str">
        <f>VLOOKUP(E160,VIP!$A$2:$O11848,6,0)</f>
        <v>N/A</v>
      </c>
      <c r="L160" s="128" t="s">
        <v>2463</v>
      </c>
      <c r="M160" s="129" t="s">
        <v>2470</v>
      </c>
      <c r="N160" s="130" t="s">
        <v>2477</v>
      </c>
      <c r="O160" s="98" t="s">
        <v>2478</v>
      </c>
      <c r="P160" s="129"/>
      <c r="Q160" s="129" t="s">
        <v>2463</v>
      </c>
    </row>
    <row r="161" spans="1:17" ht="17.399999999999999" x14ac:dyDescent="0.3">
      <c r="A161" s="98" t="str">
        <f>VLOOKUP(E161,'LISTADO ATM'!$A$2:$C$899,3,0)</f>
        <v>DISTRITO NACIONAL</v>
      </c>
      <c r="B161" s="113" t="s">
        <v>2592</v>
      </c>
      <c r="C161" s="127">
        <v>44250.589687500003</v>
      </c>
      <c r="D161" s="98" t="s">
        <v>2473</v>
      </c>
      <c r="E161" s="103">
        <v>769</v>
      </c>
      <c r="F161" s="98" t="str">
        <f>VLOOKUP(E161,VIP!$A$2:$O11444,2,0)</f>
        <v>DRBR769</v>
      </c>
      <c r="G161" s="98" t="str">
        <f>VLOOKUP(E161,'LISTADO ATM'!$A$2:$B$898,2,0)</f>
        <v>ATM UNP Pablo Mella Morales</v>
      </c>
      <c r="H161" s="98" t="str">
        <f>VLOOKUP(E161,VIP!$A$2:$O16365,7,FALSE)</f>
        <v>Si</v>
      </c>
      <c r="I161" s="98" t="str">
        <f>VLOOKUP(E161,VIP!$A$2:$O8330,8,FALSE)</f>
        <v>Si</v>
      </c>
      <c r="J161" s="98" t="str">
        <f>VLOOKUP(E161,VIP!$A$2:$O8280,8,FALSE)</f>
        <v>Si</v>
      </c>
      <c r="K161" s="98" t="str">
        <f>VLOOKUP(E161,VIP!$A$2:$O11854,6,0)</f>
        <v>NO</v>
      </c>
      <c r="L161" s="128" t="s">
        <v>2463</v>
      </c>
      <c r="M161" s="129" t="s">
        <v>2470</v>
      </c>
      <c r="N161" s="130" t="s">
        <v>2477</v>
      </c>
      <c r="O161" s="98" t="s">
        <v>2478</v>
      </c>
      <c r="P161" s="129"/>
      <c r="Q161" s="87" t="s">
        <v>2463</v>
      </c>
    </row>
    <row r="162" spans="1:17" ht="17.399999999999999" x14ac:dyDescent="0.3">
      <c r="A162" s="98" t="str">
        <f>VLOOKUP(E162,'LISTADO ATM'!$A$2:$C$899,3,0)</f>
        <v>NORTE</v>
      </c>
      <c r="B162" s="113" t="s">
        <v>2596</v>
      </c>
      <c r="C162" s="127">
        <v>44250.527233796296</v>
      </c>
      <c r="D162" s="98" t="s">
        <v>2488</v>
      </c>
      <c r="E162" s="103">
        <v>888</v>
      </c>
      <c r="F162" s="98" t="str">
        <f>VLOOKUP(E162,VIP!$A$2:$O11448,2,0)</f>
        <v>DRBR888</v>
      </c>
      <c r="G162" s="98" t="str">
        <f>VLOOKUP(E162,'LISTADO ATM'!$A$2:$B$898,2,0)</f>
        <v>ATM Oficina galeria 56 II (SFM)</v>
      </c>
      <c r="H162" s="98" t="str">
        <f>VLOOKUP(E162,VIP!$A$2:$O16369,7,FALSE)</f>
        <v>Si</v>
      </c>
      <c r="I162" s="98" t="str">
        <f>VLOOKUP(E162,VIP!$A$2:$O8334,8,FALSE)</f>
        <v>Si</v>
      </c>
      <c r="J162" s="98" t="str">
        <f>VLOOKUP(E162,VIP!$A$2:$O8284,8,FALSE)</f>
        <v>Si</v>
      </c>
      <c r="K162" s="98" t="str">
        <f>VLOOKUP(E162,VIP!$A$2:$O11858,6,0)</f>
        <v>SI</v>
      </c>
      <c r="L162" s="128" t="s">
        <v>2463</v>
      </c>
      <c r="M162" s="129" t="s">
        <v>2470</v>
      </c>
      <c r="N162" s="130" t="s">
        <v>2477</v>
      </c>
      <c r="O162" s="98" t="s">
        <v>2491</v>
      </c>
      <c r="P162" s="129"/>
      <c r="Q162" s="129" t="s">
        <v>2463</v>
      </c>
    </row>
    <row r="163" spans="1:17" ht="17.399999999999999" x14ac:dyDescent="0.3">
      <c r="A163" s="98" t="str">
        <f>VLOOKUP(E163,'LISTADO ATM'!$A$2:$C$899,3,0)</f>
        <v>DISTRITO NACIONAL</v>
      </c>
      <c r="B163" s="113" t="s">
        <v>2598</v>
      </c>
      <c r="C163" s="127">
        <v>44250.51053240741</v>
      </c>
      <c r="D163" s="98" t="s">
        <v>2473</v>
      </c>
      <c r="E163" s="103">
        <v>566</v>
      </c>
      <c r="F163" s="98" t="str">
        <f>VLOOKUP(E163,VIP!$A$2:$O11450,2,0)</f>
        <v>DRBR508</v>
      </c>
      <c r="G163" s="98" t="str">
        <f>VLOOKUP(E163,'LISTADO ATM'!$A$2:$B$898,2,0)</f>
        <v xml:space="preserve">ATM Hiper Olé Aut. Duarte </v>
      </c>
      <c r="H163" s="98" t="str">
        <f>VLOOKUP(E163,VIP!$A$2:$O16371,7,FALSE)</f>
        <v>Si</v>
      </c>
      <c r="I163" s="98" t="str">
        <f>VLOOKUP(E163,VIP!$A$2:$O8336,8,FALSE)</f>
        <v>Si</v>
      </c>
      <c r="J163" s="98" t="str">
        <f>VLOOKUP(E163,VIP!$A$2:$O8286,8,FALSE)</f>
        <v>Si</v>
      </c>
      <c r="K163" s="98" t="str">
        <f>VLOOKUP(E163,VIP!$A$2:$O11860,6,0)</f>
        <v>NO</v>
      </c>
      <c r="L163" s="128" t="s">
        <v>2463</v>
      </c>
      <c r="M163" s="129" t="s">
        <v>2470</v>
      </c>
      <c r="N163" s="130" t="s">
        <v>2477</v>
      </c>
      <c r="O163" s="98" t="s">
        <v>2478</v>
      </c>
      <c r="P163" s="129"/>
      <c r="Q163" s="87" t="s">
        <v>2463</v>
      </c>
    </row>
    <row r="164" spans="1:17" ht="17.399999999999999" x14ac:dyDescent="0.3">
      <c r="A164" s="98" t="str">
        <f>VLOOKUP(E164,'LISTADO ATM'!$A$2:$C$899,3,0)</f>
        <v>NORTE</v>
      </c>
      <c r="B164" s="113" t="s">
        <v>2522</v>
      </c>
      <c r="C164" s="127">
        <v>44250.247986111113</v>
      </c>
      <c r="D164" s="98" t="s">
        <v>2190</v>
      </c>
      <c r="E164" s="103">
        <v>372</v>
      </c>
      <c r="F164" s="98" t="str">
        <f>VLOOKUP(E164,VIP!$A$2:$O11448,2,0)</f>
        <v>DRBR372</v>
      </c>
      <c r="G164" s="98" t="str">
        <f>VLOOKUP(E164,'LISTADO ATM'!$A$2:$B$898,2,0)</f>
        <v>ATM Oficina Sánchez II</v>
      </c>
      <c r="H164" s="98" t="str">
        <f>VLOOKUP(E164,VIP!$A$2:$O16369,7,FALSE)</f>
        <v>N/A</v>
      </c>
      <c r="I164" s="98" t="str">
        <f>VLOOKUP(E164,VIP!$A$2:$O8334,8,FALSE)</f>
        <v>N/A</v>
      </c>
      <c r="J164" s="98" t="str">
        <f>VLOOKUP(E164,VIP!$A$2:$O8284,8,FALSE)</f>
        <v>N/A</v>
      </c>
      <c r="K164" s="98" t="str">
        <f>VLOOKUP(E164,VIP!$A$2:$O11858,6,0)</f>
        <v>N/A</v>
      </c>
      <c r="L164" s="128" t="s">
        <v>2441</v>
      </c>
      <c r="M164" s="129" t="s">
        <v>2470</v>
      </c>
      <c r="N164" s="130" t="s">
        <v>2477</v>
      </c>
      <c r="O164" s="98" t="s">
        <v>2499</v>
      </c>
      <c r="P164" s="131"/>
      <c r="Q164" s="87" t="s">
        <v>2441</v>
      </c>
    </row>
    <row r="165" spans="1:17" ht="17.399999999999999" x14ac:dyDescent="0.3">
      <c r="A165" s="98" t="str">
        <f>VLOOKUP(E165,'[1]LISTADO ATM'!$A$2:$C$898,3,0)</f>
        <v>DISTRITO NACIONAL</v>
      </c>
      <c r="B165" s="113">
        <v>335799996</v>
      </c>
      <c r="C165" s="127">
        <v>44249.63449074074</v>
      </c>
      <c r="D165" s="98" t="s">
        <v>2189</v>
      </c>
      <c r="E165" s="103">
        <v>628</v>
      </c>
      <c r="F165" s="98" t="str">
        <f>VLOOKUP(E165,[1]VIP!$A$2:$O11444,2,0)</f>
        <v>DRBR086</v>
      </c>
      <c r="G165" s="98" t="str">
        <f>VLOOKUP(E165,'[1]LISTADO ATM'!$A$2:$B$897,2,0)</f>
        <v xml:space="preserve">ATM Autobanco San Isidro </v>
      </c>
      <c r="H165" s="98" t="str">
        <f>VLOOKUP(E165,[1]VIP!$A$2:$O16365,7,FALSE)</f>
        <v>Si</v>
      </c>
      <c r="I165" s="98" t="str">
        <f>VLOOKUP(E165,[1]VIP!$A$2:$O8330,8,FALSE)</f>
        <v>Si</v>
      </c>
      <c r="J165" s="98" t="str">
        <f>VLOOKUP(E165,[1]VIP!$A$2:$O8280,8,FALSE)</f>
        <v>Si</v>
      </c>
      <c r="K165" s="98" t="str">
        <f>VLOOKUP(E165,[1]VIP!$A$2:$O11854,6,0)</f>
        <v>SI</v>
      </c>
      <c r="L165" s="128" t="s">
        <v>2435</v>
      </c>
      <c r="M165" s="129" t="s">
        <v>2470</v>
      </c>
      <c r="N165" s="130" t="s">
        <v>2477</v>
      </c>
      <c r="O165" s="98" t="s">
        <v>2479</v>
      </c>
      <c r="P165" s="131"/>
      <c r="Q165" s="129" t="s">
        <v>2435</v>
      </c>
    </row>
    <row r="166" spans="1:17" ht="17.399999999999999" x14ac:dyDescent="0.3">
      <c r="A166" s="98" t="str">
        <f>VLOOKUP(E166,'LISTADO ATM'!$A$2:$C$899,3,0)</f>
        <v>SUR</v>
      </c>
      <c r="B166" s="113" t="s">
        <v>2595</v>
      </c>
      <c r="C166" s="127">
        <v>44250.565497685187</v>
      </c>
      <c r="D166" s="98" t="s">
        <v>2189</v>
      </c>
      <c r="E166" s="103">
        <v>764</v>
      </c>
      <c r="F166" s="98" t="str">
        <f>VLOOKUP(E166,VIP!$A$2:$O11447,2,0)</f>
        <v>DRBR451</v>
      </c>
      <c r="G166" s="98" t="str">
        <f>VLOOKUP(E166,'LISTADO ATM'!$A$2:$B$898,2,0)</f>
        <v xml:space="preserve">ATM Oficina Elías Piña </v>
      </c>
      <c r="H166" s="98" t="str">
        <f>VLOOKUP(E166,VIP!$A$2:$O16368,7,FALSE)</f>
        <v>Si</v>
      </c>
      <c r="I166" s="98" t="str">
        <f>VLOOKUP(E166,VIP!$A$2:$O8333,8,FALSE)</f>
        <v>Si</v>
      </c>
      <c r="J166" s="98" t="str">
        <f>VLOOKUP(E166,VIP!$A$2:$O8283,8,FALSE)</f>
        <v>Si</v>
      </c>
      <c r="K166" s="98" t="str">
        <f>VLOOKUP(E166,VIP!$A$2:$O11857,6,0)</f>
        <v>NO</v>
      </c>
      <c r="L166" s="128" t="s">
        <v>2435</v>
      </c>
      <c r="M166" s="129" t="s">
        <v>2470</v>
      </c>
      <c r="N166" s="130" t="s">
        <v>2477</v>
      </c>
      <c r="O166" s="98" t="s">
        <v>2479</v>
      </c>
      <c r="P166" s="129"/>
      <c r="Q166" s="87" t="s">
        <v>2435</v>
      </c>
    </row>
    <row r="167" spans="1:17" ht="17.399999999999999" x14ac:dyDescent="0.3">
      <c r="A167" s="98" t="str">
        <f>VLOOKUP(E167,'LISTADO ATM'!$A$2:$C$899,3,0)</f>
        <v>DISTRITO NACIONAL</v>
      </c>
      <c r="B167" s="113">
        <v>335797917</v>
      </c>
      <c r="C167" s="127">
        <v>44246.539085648146</v>
      </c>
      <c r="D167" s="98" t="s">
        <v>2473</v>
      </c>
      <c r="E167" s="103">
        <v>658</v>
      </c>
      <c r="F167" s="98" t="str">
        <f>VLOOKUP(E167,VIP!$A$2:$O11456,2,0)</f>
        <v>DRBR658</v>
      </c>
      <c r="G167" s="98" t="str">
        <f>VLOOKUP(E167,'LISTADO ATM'!$A$2:$B$898,2,0)</f>
        <v>ATM Cámara de Cuentas</v>
      </c>
      <c r="H167" s="98" t="str">
        <f>VLOOKUP(E167,VIP!$A$2:$O16377,7,FALSE)</f>
        <v>Si</v>
      </c>
      <c r="I167" s="98" t="str">
        <f>VLOOKUP(E167,VIP!$A$2:$O8342,8,FALSE)</f>
        <v>Si</v>
      </c>
      <c r="J167" s="98" t="str">
        <f>VLOOKUP(E167,VIP!$A$2:$O8292,8,FALSE)</f>
        <v>Si</v>
      </c>
      <c r="K167" s="98" t="str">
        <f>VLOOKUP(E167,VIP!$A$2:$O11866,6,0)</f>
        <v>NO</v>
      </c>
      <c r="L167" s="128" t="s">
        <v>2430</v>
      </c>
      <c r="M167" s="129" t="s">
        <v>2470</v>
      </c>
      <c r="N167" s="130" t="s">
        <v>2477</v>
      </c>
      <c r="O167" s="98" t="s">
        <v>2478</v>
      </c>
      <c r="P167" s="131"/>
      <c r="Q167" s="87" t="s">
        <v>2430</v>
      </c>
    </row>
    <row r="168" spans="1:17" ht="17.399999999999999" x14ac:dyDescent="0.3">
      <c r="A168" s="98" t="str">
        <f>VLOOKUP(E168,'LISTADO ATM'!$A$2:$C$899,3,0)</f>
        <v>DISTRITO NACIONAL</v>
      </c>
      <c r="B168" s="113">
        <v>335798819</v>
      </c>
      <c r="C168" s="127">
        <v>44248.529791666668</v>
      </c>
      <c r="D168" s="98" t="s">
        <v>2488</v>
      </c>
      <c r="E168" s="103">
        <v>527</v>
      </c>
      <c r="F168" s="98" t="str">
        <f>VLOOKUP(E168,VIP!$A$2:$O11451,2,0)</f>
        <v>DRBR527</v>
      </c>
      <c r="G168" s="98" t="str">
        <f>VLOOKUP(E168,'LISTADO ATM'!$A$2:$B$898,2,0)</f>
        <v>ATM Oficina Zona Oriental II</v>
      </c>
      <c r="H168" s="98" t="str">
        <f>VLOOKUP(E168,VIP!$A$2:$O16372,7,FALSE)</f>
        <v>Si</v>
      </c>
      <c r="I168" s="98" t="str">
        <f>VLOOKUP(E168,VIP!$A$2:$O8337,8,FALSE)</f>
        <v>Si</v>
      </c>
      <c r="J168" s="98" t="str">
        <f>VLOOKUP(E168,VIP!$A$2:$O8287,8,FALSE)</f>
        <v>Si</v>
      </c>
      <c r="K168" s="98" t="str">
        <f>VLOOKUP(E168,VIP!$A$2:$O11861,6,0)</f>
        <v>SI</v>
      </c>
      <c r="L168" s="128" t="s">
        <v>2430</v>
      </c>
      <c r="M168" s="129" t="s">
        <v>2470</v>
      </c>
      <c r="N168" s="130" t="s">
        <v>2477</v>
      </c>
      <c r="O168" s="98" t="s">
        <v>2491</v>
      </c>
      <c r="P168" s="131"/>
      <c r="Q168" s="87" t="s">
        <v>2430</v>
      </c>
    </row>
    <row r="169" spans="1:17" ht="17.399999999999999" x14ac:dyDescent="0.3">
      <c r="A169" s="98" t="str">
        <f>VLOOKUP(E169,'[1]LISTADO ATM'!$A$2:$C$898,3,0)</f>
        <v>DISTRITO NACIONAL</v>
      </c>
      <c r="B169" s="113">
        <v>335799670</v>
      </c>
      <c r="C169" s="127">
        <v>44249.51394675926</v>
      </c>
      <c r="D169" s="98" t="s">
        <v>2473</v>
      </c>
      <c r="E169" s="103">
        <v>896</v>
      </c>
      <c r="F169" s="98" t="str">
        <f>VLOOKUP(E169,[1]VIP!$A$2:$O11445,2,0)</f>
        <v>DRBR896</v>
      </c>
      <c r="G169" s="98" t="str">
        <f>VLOOKUP(E169,'[1]LISTADO ATM'!$A$2:$B$897,2,0)</f>
        <v xml:space="preserve">ATM Campamento Militar 16 de Agosto I </v>
      </c>
      <c r="H169" s="98" t="str">
        <f>VLOOKUP(E169,[1]VIP!$A$2:$O16366,7,FALSE)</f>
        <v>Si</v>
      </c>
      <c r="I169" s="98" t="str">
        <f>VLOOKUP(E169,[1]VIP!$A$2:$O8331,8,FALSE)</f>
        <v>Si</v>
      </c>
      <c r="J169" s="98" t="str">
        <f>VLOOKUP(E169,[1]VIP!$A$2:$O8281,8,FALSE)</f>
        <v>Si</v>
      </c>
      <c r="K169" s="98" t="str">
        <f>VLOOKUP(E169,[1]VIP!$A$2:$O11855,6,0)</f>
        <v>NO</v>
      </c>
      <c r="L169" s="128" t="s">
        <v>2430</v>
      </c>
      <c r="M169" s="129" t="s">
        <v>2470</v>
      </c>
      <c r="N169" s="130" t="s">
        <v>2477</v>
      </c>
      <c r="O169" s="98" t="s">
        <v>2478</v>
      </c>
      <c r="P169" s="131"/>
      <c r="Q169" s="87" t="s">
        <v>2430</v>
      </c>
    </row>
    <row r="170" spans="1:17" ht="17.399999999999999" x14ac:dyDescent="0.3">
      <c r="A170" s="98" t="str">
        <f>VLOOKUP(E170,'[1]LISTADO ATM'!$A$2:$C$898,3,0)</f>
        <v>NORTE</v>
      </c>
      <c r="B170" s="113">
        <v>335799819</v>
      </c>
      <c r="C170" s="127">
        <v>44249.566724537035</v>
      </c>
      <c r="D170" s="98" t="s">
        <v>2502</v>
      </c>
      <c r="E170" s="103">
        <v>732</v>
      </c>
      <c r="F170" s="98" t="str">
        <f>VLOOKUP(E170,[1]VIP!$A$2:$O11447,2,0)</f>
        <v>DRBR12H</v>
      </c>
      <c r="G170" s="98" t="str">
        <f>VLOOKUP(E170,'[1]LISTADO ATM'!$A$2:$B$897,2,0)</f>
        <v xml:space="preserve">ATM Molino del Valle (Santiago) </v>
      </c>
      <c r="H170" s="98" t="str">
        <f>VLOOKUP(E170,[1]VIP!$A$2:$O16368,7,FALSE)</f>
        <v>Si</v>
      </c>
      <c r="I170" s="98" t="str">
        <f>VLOOKUP(E170,[1]VIP!$A$2:$O8333,8,FALSE)</f>
        <v>Si</v>
      </c>
      <c r="J170" s="98" t="str">
        <f>VLOOKUP(E170,[1]VIP!$A$2:$O8283,8,FALSE)</f>
        <v>Si</v>
      </c>
      <c r="K170" s="98" t="str">
        <f>VLOOKUP(E170,[1]VIP!$A$2:$O11857,6,0)</f>
        <v>NO</v>
      </c>
      <c r="L170" s="128" t="s">
        <v>2430</v>
      </c>
      <c r="M170" s="129" t="s">
        <v>2470</v>
      </c>
      <c r="N170" s="130" t="s">
        <v>2477</v>
      </c>
      <c r="O170" s="98" t="s">
        <v>2503</v>
      </c>
      <c r="P170" s="131"/>
      <c r="Q170" s="87" t="s">
        <v>2430</v>
      </c>
    </row>
    <row r="171" spans="1:17" ht="17.399999999999999" x14ac:dyDescent="0.3">
      <c r="A171" s="98" t="str">
        <f>VLOOKUP(E171,'LISTADO ATM'!$A$2:$C$899,3,0)</f>
        <v>DISTRITO NACIONAL</v>
      </c>
      <c r="B171" s="113">
        <v>335800419</v>
      </c>
      <c r="C171" s="127">
        <v>44250.023599537039</v>
      </c>
      <c r="D171" s="98" t="s">
        <v>2473</v>
      </c>
      <c r="E171" s="103">
        <v>583</v>
      </c>
      <c r="F171" s="98" t="str">
        <f>VLOOKUP(E171,VIP!$A$2:$O11444,2,0)</f>
        <v>DRBR431</v>
      </c>
      <c r="G171" s="98" t="str">
        <f>VLOOKUP(E171,'LISTADO ATM'!$A$2:$B$898,2,0)</f>
        <v xml:space="preserve">ATM Ministerio Fuerzas Armadas I </v>
      </c>
      <c r="H171" s="98" t="str">
        <f>VLOOKUP(E171,VIP!$A$2:$O16365,7,FALSE)</f>
        <v>Si</v>
      </c>
      <c r="I171" s="98" t="str">
        <f>VLOOKUP(E171,VIP!$A$2:$O8330,8,FALSE)</f>
        <v>Si</v>
      </c>
      <c r="J171" s="98" t="str">
        <f>VLOOKUP(E171,VIP!$A$2:$O8280,8,FALSE)</f>
        <v>Si</v>
      </c>
      <c r="K171" s="98" t="str">
        <f>VLOOKUP(E171,VIP!$A$2:$O11854,6,0)</f>
        <v>NO</v>
      </c>
      <c r="L171" s="128" t="s">
        <v>2430</v>
      </c>
      <c r="M171" s="129" t="s">
        <v>2470</v>
      </c>
      <c r="N171" s="130" t="s">
        <v>2477</v>
      </c>
      <c r="O171" s="98" t="s">
        <v>2478</v>
      </c>
      <c r="P171" s="131"/>
      <c r="Q171" s="87" t="s">
        <v>2430</v>
      </c>
    </row>
    <row r="172" spans="1:17" ht="17.399999999999999" x14ac:dyDescent="0.3">
      <c r="A172" s="98" t="str">
        <f>VLOOKUP(E172,'LISTADO ATM'!$A$2:$C$899,3,0)</f>
        <v>NORTE</v>
      </c>
      <c r="B172" s="113" t="s">
        <v>2585</v>
      </c>
      <c r="C172" s="127">
        <v>44250.430081018516</v>
      </c>
      <c r="D172" s="98" t="s">
        <v>2488</v>
      </c>
      <c r="E172" s="103">
        <v>944</v>
      </c>
      <c r="F172" s="98" t="str">
        <f>VLOOKUP(E172,VIP!$A$2:$O11456,2,0)</f>
        <v>DRBR944</v>
      </c>
      <c r="G172" s="98" t="str">
        <f>VLOOKUP(E172,'LISTADO ATM'!$A$2:$B$898,2,0)</f>
        <v xml:space="preserve">ATM UNP Mao </v>
      </c>
      <c r="H172" s="98" t="str">
        <f>VLOOKUP(E172,VIP!$A$2:$O16377,7,FALSE)</f>
        <v>Si</v>
      </c>
      <c r="I172" s="98" t="str">
        <f>VLOOKUP(E172,VIP!$A$2:$O8342,8,FALSE)</f>
        <v>Si</v>
      </c>
      <c r="J172" s="98" t="str">
        <f>VLOOKUP(E172,VIP!$A$2:$O8292,8,FALSE)</f>
        <v>Si</v>
      </c>
      <c r="K172" s="98" t="str">
        <f>VLOOKUP(E172,VIP!$A$2:$O11866,6,0)</f>
        <v>NO</v>
      </c>
      <c r="L172" s="128" t="s">
        <v>2430</v>
      </c>
      <c r="M172" s="129" t="s">
        <v>2470</v>
      </c>
      <c r="N172" s="130" t="s">
        <v>2477</v>
      </c>
      <c r="O172" s="98" t="s">
        <v>2491</v>
      </c>
      <c r="P172" s="129"/>
      <c r="Q172" s="129" t="s">
        <v>2430</v>
      </c>
    </row>
    <row r="173" spans="1:17" ht="17.399999999999999" x14ac:dyDescent="0.3">
      <c r="A173" s="98" t="str">
        <f>VLOOKUP(E173,'LISTADO ATM'!$A$2:$C$899,3,0)</f>
        <v>ESTE</v>
      </c>
      <c r="B173" s="113" t="s">
        <v>2599</v>
      </c>
      <c r="C173" s="127">
        <v>44250.508819444447</v>
      </c>
      <c r="D173" s="98" t="s">
        <v>2473</v>
      </c>
      <c r="E173" s="103">
        <v>1</v>
      </c>
      <c r="F173" s="98" t="str">
        <f>VLOOKUP(E173,VIP!$A$2:$O11451,2,0)</f>
        <v>DRBR001</v>
      </c>
      <c r="G173" s="98" t="str">
        <f>VLOOKUP(E173,'LISTADO ATM'!$A$2:$B$898,2,0)</f>
        <v>ATM S/M San Rafael del Yuma</v>
      </c>
      <c r="H173" s="98" t="str">
        <f>VLOOKUP(E173,VIP!$A$2:$O16372,7,FALSE)</f>
        <v>Si</v>
      </c>
      <c r="I173" s="98" t="str">
        <f>VLOOKUP(E173,VIP!$A$2:$O8337,8,FALSE)</f>
        <v>Si</v>
      </c>
      <c r="J173" s="98" t="str">
        <f>VLOOKUP(E173,VIP!$A$2:$O8287,8,FALSE)</f>
        <v>Si</v>
      </c>
      <c r="K173" s="98" t="str">
        <f>VLOOKUP(E173,VIP!$A$2:$O11861,6,0)</f>
        <v>NO</v>
      </c>
      <c r="L173" s="128" t="s">
        <v>2430</v>
      </c>
      <c r="M173" s="129" t="s">
        <v>2470</v>
      </c>
      <c r="N173" s="130" t="s">
        <v>2477</v>
      </c>
      <c r="O173" s="98" t="s">
        <v>2478</v>
      </c>
      <c r="P173" s="129"/>
      <c r="Q173" s="129" t="s">
        <v>2430</v>
      </c>
    </row>
    <row r="174" spans="1:17" ht="17.399999999999999" x14ac:dyDescent="0.3">
      <c r="A174" s="98" t="str">
        <f>VLOOKUP(E174,'[1]LISTADO ATM'!$A$2:$C$898,3,0)</f>
        <v>DISTRITO NACIONAL</v>
      </c>
      <c r="B174" s="113">
        <v>335799636</v>
      </c>
      <c r="C174" s="127">
        <v>44249.501296296294</v>
      </c>
      <c r="D174" s="98" t="s">
        <v>2189</v>
      </c>
      <c r="E174" s="103">
        <v>238</v>
      </c>
      <c r="F174" s="98" t="str">
        <f>VLOOKUP(E174,[1]VIP!$A$2:$O11453,2,0)</f>
        <v>DRBR238</v>
      </c>
      <c r="G174" s="98" t="str">
        <f>VLOOKUP(E174,'[1]LISTADO ATM'!$A$2:$B$897,2,0)</f>
        <v xml:space="preserve">ATM Multicentro La Sirena Charles de Gaulle </v>
      </c>
      <c r="H174" s="98" t="str">
        <f>VLOOKUP(E174,[1]VIP!$A$2:$O16374,7,FALSE)</f>
        <v>Si</v>
      </c>
      <c r="I174" s="98" t="str">
        <f>VLOOKUP(E174,[1]VIP!$A$2:$O8339,8,FALSE)</f>
        <v>Si</v>
      </c>
      <c r="J174" s="98" t="str">
        <f>VLOOKUP(E174,[1]VIP!$A$2:$O8289,8,FALSE)</f>
        <v>Si</v>
      </c>
      <c r="K174" s="98" t="str">
        <f>VLOOKUP(E174,[1]VIP!$A$2:$O11863,6,0)</f>
        <v>No</v>
      </c>
      <c r="L174" s="128" t="s">
        <v>2497</v>
      </c>
      <c r="M174" s="129" t="s">
        <v>2470</v>
      </c>
      <c r="N174" s="130" t="s">
        <v>2477</v>
      </c>
      <c r="O174" s="98" t="s">
        <v>2479</v>
      </c>
      <c r="P174" s="131"/>
      <c r="Q174" s="87" t="s">
        <v>2497</v>
      </c>
    </row>
    <row r="175" spans="1:17" ht="17.399999999999999" x14ac:dyDescent="0.3">
      <c r="A175" s="98" t="str">
        <f>VLOOKUP(E175,'[1]LISTADO ATM'!$A$2:$C$898,3,0)</f>
        <v>DISTRITO NACIONAL</v>
      </c>
      <c r="B175" s="113">
        <v>335800021</v>
      </c>
      <c r="C175" s="127">
        <v>44249.638749999998</v>
      </c>
      <c r="D175" s="98" t="s">
        <v>2189</v>
      </c>
      <c r="E175" s="103">
        <v>896</v>
      </c>
      <c r="F175" s="98" t="str">
        <f>VLOOKUP(E175,[1]VIP!$A$2:$O11441,2,0)</f>
        <v>DRBR896</v>
      </c>
      <c r="G175" s="98" t="str">
        <f>VLOOKUP(E175,'[1]LISTADO ATM'!$A$2:$B$897,2,0)</f>
        <v xml:space="preserve">ATM Campamento Militar 16 de Agosto I </v>
      </c>
      <c r="H175" s="98" t="str">
        <f>VLOOKUP(E175,[1]VIP!$A$2:$O16362,7,FALSE)</f>
        <v>Si</v>
      </c>
      <c r="I175" s="98" t="str">
        <f>VLOOKUP(E175,[1]VIP!$A$2:$O8327,8,FALSE)</f>
        <v>Si</v>
      </c>
      <c r="J175" s="98" t="str">
        <f>VLOOKUP(E175,[1]VIP!$A$2:$O8277,8,FALSE)</f>
        <v>Si</v>
      </c>
      <c r="K175" s="98" t="str">
        <f>VLOOKUP(E175,[1]VIP!$A$2:$O11851,6,0)</f>
        <v>NO</v>
      </c>
      <c r="L175" s="128" t="s">
        <v>2497</v>
      </c>
      <c r="M175" s="129" t="s">
        <v>2470</v>
      </c>
      <c r="N175" s="130" t="s">
        <v>2477</v>
      </c>
      <c r="O175" s="98" t="s">
        <v>2479</v>
      </c>
      <c r="P175" s="131"/>
      <c r="Q175" s="87" t="s">
        <v>2497</v>
      </c>
    </row>
    <row r="176" spans="1:17" ht="17.399999999999999" x14ac:dyDescent="0.3">
      <c r="A176" s="98" t="str">
        <f>VLOOKUP(E176,'LISTADO ATM'!$A$2:$C$899,3,0)</f>
        <v>DISTRITO NACIONAL</v>
      </c>
      <c r="B176" s="113" t="s">
        <v>2574</v>
      </c>
      <c r="C176" s="127">
        <v>44250.491944444446</v>
      </c>
      <c r="D176" s="98" t="s">
        <v>2189</v>
      </c>
      <c r="E176" s="103">
        <v>515</v>
      </c>
      <c r="F176" s="98" t="str">
        <f>VLOOKUP(E176,VIP!$A$2:$O11445,2,0)</f>
        <v>DRBR515</v>
      </c>
      <c r="G176" s="98" t="str">
        <f>VLOOKUP(E176,'LISTADO ATM'!$A$2:$B$898,2,0)</f>
        <v xml:space="preserve">ATM Oficina Agora Mall I </v>
      </c>
      <c r="H176" s="98" t="str">
        <f>VLOOKUP(E176,VIP!$A$2:$O16366,7,FALSE)</f>
        <v>Si</v>
      </c>
      <c r="I176" s="98" t="str">
        <f>VLOOKUP(E176,VIP!$A$2:$O8331,8,FALSE)</f>
        <v>Si</v>
      </c>
      <c r="J176" s="98" t="str">
        <f>VLOOKUP(E176,VIP!$A$2:$O8281,8,FALSE)</f>
        <v>Si</v>
      </c>
      <c r="K176" s="98" t="str">
        <f>VLOOKUP(E176,VIP!$A$2:$O11855,6,0)</f>
        <v>SI</v>
      </c>
      <c r="L176" s="128" t="s">
        <v>2497</v>
      </c>
      <c r="M176" s="129" t="s">
        <v>2470</v>
      </c>
      <c r="N176" s="130" t="s">
        <v>2477</v>
      </c>
      <c r="O176" s="98" t="s">
        <v>2479</v>
      </c>
      <c r="P176" s="129"/>
      <c r="Q176" s="87" t="s">
        <v>2497</v>
      </c>
    </row>
    <row r="177" spans="1:17" ht="17.399999999999999" x14ac:dyDescent="0.3">
      <c r="A177" s="98" t="str">
        <f>VLOOKUP(E177,'LISTADO ATM'!$A$2:$C$899,3,0)</f>
        <v>NORTE</v>
      </c>
      <c r="B177" s="113" t="s">
        <v>2568</v>
      </c>
      <c r="C177" s="127">
        <v>44250.497615740744</v>
      </c>
      <c r="D177" s="98" t="s">
        <v>2189</v>
      </c>
      <c r="E177" s="103">
        <v>63</v>
      </c>
      <c r="F177" s="98" t="str">
        <f>VLOOKUP(E177,VIP!$A$2:$O11439,2,0)</f>
        <v>DRBR063</v>
      </c>
      <c r="G177" s="98" t="str">
        <f>VLOOKUP(E177,'LISTADO ATM'!$A$2:$B$898,2,0)</f>
        <v xml:space="preserve">ATM Oficina Villa Vásquez (Montecristi) </v>
      </c>
      <c r="H177" s="98" t="str">
        <f>VLOOKUP(E177,VIP!$A$2:$O16360,7,FALSE)</f>
        <v>Si</v>
      </c>
      <c r="I177" s="98" t="str">
        <f>VLOOKUP(E177,VIP!$A$2:$O8325,8,FALSE)</f>
        <v>Si</v>
      </c>
      <c r="J177" s="98" t="str">
        <f>VLOOKUP(E177,VIP!$A$2:$O8275,8,FALSE)</f>
        <v>Si</v>
      </c>
      <c r="K177" s="98" t="str">
        <f>VLOOKUP(E177,VIP!$A$2:$O11849,6,0)</f>
        <v>NO</v>
      </c>
      <c r="L177" s="128" t="s">
        <v>2497</v>
      </c>
      <c r="M177" s="129" t="s">
        <v>2470</v>
      </c>
      <c r="N177" s="130" t="s">
        <v>2477</v>
      </c>
      <c r="O177" s="98" t="s">
        <v>2479</v>
      </c>
      <c r="P177" s="129"/>
      <c r="Q177" s="87" t="s">
        <v>2497</v>
      </c>
    </row>
  </sheetData>
  <autoFilter ref="A4:Q4">
    <sortState ref="A5:Q17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8 B1:B4 B125:B1048576">
    <cfRule type="duplicateValues" dxfId="238" priority="374596"/>
  </conditionalFormatting>
  <conditionalFormatting sqref="B32:B58 B125:B1048576">
    <cfRule type="duplicateValues" dxfId="237" priority="374600"/>
  </conditionalFormatting>
  <conditionalFormatting sqref="B32:B58 B1:B4 B125:B1048576">
    <cfRule type="duplicateValues" dxfId="236" priority="374604"/>
    <cfRule type="duplicateValues" dxfId="235" priority="374605"/>
    <cfRule type="duplicateValues" dxfId="234" priority="374606"/>
  </conditionalFormatting>
  <conditionalFormatting sqref="B32:B58 B1:B4 B125:B1048576">
    <cfRule type="duplicateValues" dxfId="233" priority="374616"/>
    <cfRule type="duplicateValues" dxfId="232" priority="374617"/>
  </conditionalFormatting>
  <conditionalFormatting sqref="B32:B58 B125:B1048576">
    <cfRule type="duplicateValues" dxfId="231" priority="374624"/>
    <cfRule type="duplicateValues" dxfId="230" priority="374625"/>
    <cfRule type="duplicateValues" dxfId="229" priority="374626"/>
  </conditionalFormatting>
  <conditionalFormatting sqref="B32:B58 B125:B1048576">
    <cfRule type="duplicateValues" dxfId="228" priority="374636"/>
    <cfRule type="duplicateValues" dxfId="227" priority="374637"/>
  </conditionalFormatting>
  <conditionalFormatting sqref="E1:E58 E78:E1048576">
    <cfRule type="duplicateValues" dxfId="226" priority="171"/>
  </conditionalFormatting>
  <conditionalFormatting sqref="E78:E1048576">
    <cfRule type="duplicateValues" dxfId="225" priority="130"/>
  </conditionalFormatting>
  <conditionalFormatting sqref="B68:B77">
    <cfRule type="duplicateValues" dxfId="224" priority="79"/>
  </conditionalFormatting>
  <conditionalFormatting sqref="B68:B77">
    <cfRule type="duplicateValues" dxfId="223" priority="78"/>
  </conditionalFormatting>
  <conditionalFormatting sqref="B68:B77">
    <cfRule type="duplicateValues" dxfId="222" priority="75"/>
    <cfRule type="duplicateValues" dxfId="221" priority="76"/>
    <cfRule type="duplicateValues" dxfId="220" priority="77"/>
  </conditionalFormatting>
  <conditionalFormatting sqref="B68:B77">
    <cfRule type="duplicateValues" dxfId="219" priority="73"/>
    <cfRule type="duplicateValues" dxfId="218" priority="74"/>
  </conditionalFormatting>
  <conditionalFormatting sqref="B68:B77">
    <cfRule type="duplicateValues" dxfId="217" priority="70"/>
    <cfRule type="duplicateValues" dxfId="216" priority="71"/>
    <cfRule type="duplicateValues" dxfId="215" priority="72"/>
  </conditionalFormatting>
  <conditionalFormatting sqref="B68:B77">
    <cfRule type="duplicateValues" dxfId="214" priority="68"/>
    <cfRule type="duplicateValues" dxfId="213" priority="69"/>
  </conditionalFormatting>
  <conditionalFormatting sqref="B68:B77">
    <cfRule type="duplicateValues" dxfId="212" priority="67"/>
  </conditionalFormatting>
  <conditionalFormatting sqref="B68:B77">
    <cfRule type="duplicateValues" dxfId="211" priority="65"/>
    <cfRule type="duplicateValues" dxfId="210" priority="66"/>
  </conditionalFormatting>
  <conditionalFormatting sqref="B68:B77">
    <cfRule type="duplicateValues" dxfId="209" priority="64"/>
  </conditionalFormatting>
  <conditionalFormatting sqref="B68:B77">
    <cfRule type="duplicateValues" dxfId="208" priority="60"/>
  </conditionalFormatting>
  <conditionalFormatting sqref="B68:B77">
    <cfRule type="duplicateValues" dxfId="207" priority="57"/>
    <cfRule type="duplicateValues" dxfId="206" priority="58"/>
    <cfRule type="duplicateValues" dxfId="205" priority="59"/>
  </conditionalFormatting>
  <conditionalFormatting sqref="B68:B77">
    <cfRule type="duplicateValues" dxfId="204" priority="55"/>
    <cfRule type="duplicateValues" dxfId="203" priority="56"/>
  </conditionalFormatting>
  <conditionalFormatting sqref="B44:B58">
    <cfRule type="duplicateValues" dxfId="202" priority="376112"/>
  </conditionalFormatting>
  <conditionalFormatting sqref="B44:B58">
    <cfRule type="duplicateValues" dxfId="201" priority="376113"/>
    <cfRule type="duplicateValues" dxfId="200" priority="376114"/>
    <cfRule type="duplicateValues" dxfId="199" priority="376115"/>
  </conditionalFormatting>
  <conditionalFormatting sqref="B44:B58">
    <cfRule type="duplicateValues" dxfId="198" priority="376116"/>
    <cfRule type="duplicateValues" dxfId="197" priority="376117"/>
  </conditionalFormatting>
  <conditionalFormatting sqref="B32:B58">
    <cfRule type="duplicateValues" dxfId="196" priority="376711"/>
  </conditionalFormatting>
  <conditionalFormatting sqref="B32:B58">
    <cfRule type="duplicateValues" dxfId="195" priority="376713"/>
    <cfRule type="duplicateValues" dxfId="194" priority="376714"/>
  </conditionalFormatting>
  <conditionalFormatting sqref="B5:B43">
    <cfRule type="duplicateValues" dxfId="193" priority="376717"/>
  </conditionalFormatting>
  <conditionalFormatting sqref="B5:B43">
    <cfRule type="duplicateValues" dxfId="192" priority="376719"/>
    <cfRule type="duplicateValues" dxfId="191" priority="376720"/>
    <cfRule type="duplicateValues" dxfId="190" priority="376721"/>
  </conditionalFormatting>
  <conditionalFormatting sqref="B5:B43">
    <cfRule type="duplicateValues" dxfId="189" priority="376725"/>
    <cfRule type="duplicateValues" dxfId="188" priority="376726"/>
  </conditionalFormatting>
  <conditionalFormatting sqref="E5:E58">
    <cfRule type="duplicateValues" dxfId="187" priority="376729"/>
  </conditionalFormatting>
  <conditionalFormatting sqref="B59:B67">
    <cfRule type="duplicateValues" dxfId="186" priority="376749"/>
  </conditionalFormatting>
  <conditionalFormatting sqref="B59:B67">
    <cfRule type="duplicateValues" dxfId="185" priority="376751"/>
    <cfRule type="duplicateValues" dxfId="184" priority="376752"/>
    <cfRule type="duplicateValues" dxfId="183" priority="376753"/>
  </conditionalFormatting>
  <conditionalFormatting sqref="B59:B67">
    <cfRule type="duplicateValues" dxfId="182" priority="376757"/>
    <cfRule type="duplicateValues" dxfId="181" priority="376758"/>
  </conditionalFormatting>
  <conditionalFormatting sqref="E59:E67">
    <cfRule type="duplicateValues" dxfId="180" priority="376761"/>
  </conditionalFormatting>
  <conditionalFormatting sqref="E68:E137">
    <cfRule type="duplicateValues" dxfId="179" priority="376787"/>
  </conditionalFormatting>
  <conditionalFormatting sqref="B78:B89">
    <cfRule type="duplicateValues" dxfId="178" priority="376793"/>
  </conditionalFormatting>
  <conditionalFormatting sqref="B78:B89">
    <cfRule type="duplicateValues" dxfId="177" priority="376797"/>
    <cfRule type="duplicateValues" dxfId="176" priority="376798"/>
    <cfRule type="duplicateValues" dxfId="175" priority="376799"/>
  </conditionalFormatting>
  <conditionalFormatting sqref="B78:B89">
    <cfRule type="duplicateValues" dxfId="174" priority="376803"/>
    <cfRule type="duplicateValues" dxfId="173" priority="376804"/>
  </conditionalFormatting>
  <conditionalFormatting sqref="B90:B105">
    <cfRule type="duplicateValues" dxfId="172" priority="32"/>
  </conditionalFormatting>
  <conditionalFormatting sqref="B90:B105">
    <cfRule type="duplicateValues" dxfId="171" priority="29"/>
    <cfRule type="duplicateValues" dxfId="170" priority="30"/>
    <cfRule type="duplicateValues" dxfId="169" priority="31"/>
  </conditionalFormatting>
  <conditionalFormatting sqref="B90:B105">
    <cfRule type="duplicateValues" dxfId="168" priority="27"/>
    <cfRule type="duplicateValues" dxfId="167" priority="28"/>
  </conditionalFormatting>
  <conditionalFormatting sqref="B106:B141">
    <cfRule type="duplicateValues" dxfId="166" priority="26"/>
  </conditionalFormatting>
  <conditionalFormatting sqref="B106:B141">
    <cfRule type="duplicateValues" dxfId="165" priority="23"/>
    <cfRule type="duplicateValues" dxfId="164" priority="24"/>
    <cfRule type="duplicateValues" dxfId="163" priority="25"/>
  </conditionalFormatting>
  <conditionalFormatting sqref="B106:B141">
    <cfRule type="duplicateValues" dxfId="162" priority="21"/>
    <cfRule type="duplicateValues" dxfId="161" priority="22"/>
  </conditionalFormatting>
  <conditionalFormatting sqref="E138:E173">
    <cfRule type="duplicateValues" dxfId="160" priority="20"/>
  </conditionalFormatting>
  <conditionalFormatting sqref="B142:B160">
    <cfRule type="duplicateValues" dxfId="18" priority="19"/>
  </conditionalFormatting>
  <conditionalFormatting sqref="B142:B160">
    <cfRule type="duplicateValues" dxfId="17" priority="16"/>
    <cfRule type="duplicateValues" dxfId="16" priority="17"/>
    <cfRule type="duplicateValues" dxfId="15" priority="18"/>
  </conditionalFormatting>
  <conditionalFormatting sqref="B142:B160">
    <cfRule type="duplicateValues" dxfId="14" priority="14"/>
    <cfRule type="duplicateValues" dxfId="13" priority="15"/>
  </conditionalFormatting>
  <conditionalFormatting sqref="B161:B173">
    <cfRule type="duplicateValues" dxfId="12" priority="13"/>
  </conditionalFormatting>
  <conditionalFormatting sqref="B161:B173">
    <cfRule type="duplicateValues" dxfId="11" priority="10"/>
    <cfRule type="duplicateValues" dxfId="10" priority="11"/>
    <cfRule type="duplicateValues" dxfId="9" priority="12"/>
  </conditionalFormatting>
  <conditionalFormatting sqref="B161:B173">
    <cfRule type="duplicateValues" dxfId="8" priority="8"/>
    <cfRule type="duplicateValues" dxfId="7" priority="9"/>
  </conditionalFormatting>
  <conditionalFormatting sqref="B174:B177">
    <cfRule type="duplicateValues" dxfId="6" priority="7"/>
  </conditionalFormatting>
  <conditionalFormatting sqref="B174:B177">
    <cfRule type="duplicateValues" dxfId="5" priority="4"/>
    <cfRule type="duplicateValues" dxfId="4" priority="5"/>
    <cfRule type="duplicateValues" dxfId="3" priority="6"/>
  </conditionalFormatting>
  <conditionalFormatting sqref="B174:B177">
    <cfRule type="duplicateValues" dxfId="2" priority="2"/>
    <cfRule type="duplicateValues" dxfId="1" priority="3"/>
  </conditionalFormatting>
  <conditionalFormatting sqref="E174:E17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7" t="s">
        <v>0</v>
      </c>
      <c r="B1" s="16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9" t="s">
        <v>8</v>
      </c>
      <c r="B9" s="17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1" t="s">
        <v>9</v>
      </c>
      <c r="B14" s="17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6640625" defaultRowHeight="14.4" x14ac:dyDescent="0.3"/>
  <cols>
    <col min="1" max="1" width="25.6640625" style="96" bestFit="1" customWidth="1"/>
    <col min="2" max="2" width="18" style="88" bestFit="1" customWidth="1"/>
    <col min="3" max="3" width="69.5546875" style="96" customWidth="1"/>
    <col min="4" max="4" width="39.33203125" style="96" bestFit="1" customWidth="1"/>
    <col min="5" max="5" width="23.44140625" style="96" customWidth="1"/>
    <col min="6" max="16384" width="52.6640625" style="96"/>
  </cols>
  <sheetData>
    <row r="1" spans="1:5" ht="22.5" customHeight="1" x14ac:dyDescent="0.3">
      <c r="A1" s="146" t="s">
        <v>2158</v>
      </c>
      <c r="B1" s="147"/>
      <c r="C1" s="147"/>
      <c r="D1" s="147"/>
      <c r="E1" s="148"/>
    </row>
    <row r="2" spans="1:5" ht="26.4" x14ac:dyDescent="0.3">
      <c r="A2" s="150" t="s">
        <v>2475</v>
      </c>
      <c r="B2" s="151"/>
      <c r="C2" s="151"/>
      <c r="D2" s="151"/>
      <c r="E2" s="152"/>
    </row>
    <row r="3" spans="1:5" ht="17.399999999999999" x14ac:dyDescent="0.3">
      <c r="A3" s="99"/>
      <c r="B3" s="100"/>
      <c r="C3" s="100"/>
      <c r="D3" s="100"/>
      <c r="E3" s="120"/>
    </row>
    <row r="4" spans="1:5" ht="18" thickBot="1" x14ac:dyDescent="0.35">
      <c r="A4" s="117" t="s">
        <v>2423</v>
      </c>
      <c r="B4" s="119">
        <v>44249.708333333336</v>
      </c>
      <c r="C4" s="118"/>
      <c r="D4" s="100"/>
      <c r="E4" s="121"/>
    </row>
    <row r="5" spans="1:5" ht="18" thickBot="1" x14ac:dyDescent="0.35">
      <c r="A5" s="117" t="s">
        <v>2424</v>
      </c>
      <c r="B5" s="119">
        <v>44250.25</v>
      </c>
      <c r="C5" s="118"/>
      <c r="D5" s="100"/>
      <c r="E5" s="121"/>
    </row>
    <row r="6" spans="1:5" ht="17.399999999999999" x14ac:dyDescent="0.3">
      <c r="A6" s="99"/>
      <c r="B6" s="100"/>
      <c r="C6" s="100"/>
      <c r="D6" s="100"/>
      <c r="E6" s="123"/>
    </row>
    <row r="7" spans="1:5" ht="17.399999999999999" x14ac:dyDescent="0.3">
      <c r="A7" s="149" t="s">
        <v>2425</v>
      </c>
      <c r="B7" s="149"/>
      <c r="C7" s="149"/>
      <c r="D7" s="149"/>
      <c r="E7" s="149"/>
    </row>
    <row r="8" spans="1:5" ht="17.399999999999999" x14ac:dyDescent="0.3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7.399999999999999" x14ac:dyDescent="0.3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" thickBot="1" x14ac:dyDescent="0.35">
      <c r="A10" s="106" t="s">
        <v>2428</v>
      </c>
      <c r="B10" s="114">
        <f>COUNT(B9:B9)</f>
        <v>0</v>
      </c>
      <c r="C10" s="153"/>
      <c r="D10" s="154"/>
      <c r="E10" s="155"/>
    </row>
    <row r="11" spans="1:5" ht="15" thickBot="1" x14ac:dyDescent="0.35">
      <c r="A11" s="99"/>
      <c r="B11" s="108"/>
      <c r="C11" s="99"/>
      <c r="D11" s="99"/>
      <c r="E11" s="108"/>
    </row>
    <row r="12" spans="1:5" ht="18.75" customHeight="1" thickBot="1" x14ac:dyDescent="0.35">
      <c r="A12" s="143" t="s">
        <v>2430</v>
      </c>
      <c r="B12" s="144"/>
      <c r="C12" s="144"/>
      <c r="D12" s="144"/>
      <c r="E12" s="145"/>
    </row>
    <row r="13" spans="1:5" ht="17.399999999999999" x14ac:dyDescent="0.3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7.399999999999999" x14ac:dyDescent="0.3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7.399999999999999" x14ac:dyDescent="0.3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7.399999999999999" x14ac:dyDescent="0.3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7.399999999999999" x14ac:dyDescent="0.3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7.399999999999999" x14ac:dyDescent="0.3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7.399999999999999" x14ac:dyDescent="0.3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7.399999999999999" x14ac:dyDescent="0.3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7.399999999999999" x14ac:dyDescent="0.3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7.399999999999999" x14ac:dyDescent="0.3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7.399999999999999" x14ac:dyDescent="0.3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7.399999999999999" x14ac:dyDescent="0.3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7.399999999999999" x14ac:dyDescent="0.3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7.399999999999999" x14ac:dyDescent="0.3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7.399999999999999" x14ac:dyDescent="0.3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7.399999999999999" x14ac:dyDescent="0.3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7.399999999999999" x14ac:dyDescent="0.3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7.399999999999999" x14ac:dyDescent="0.3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7.399999999999999" x14ac:dyDescent="0.3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7.399999999999999" x14ac:dyDescent="0.3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7.399999999999999" x14ac:dyDescent="0.3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7.399999999999999" x14ac:dyDescent="0.3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7.399999999999999" x14ac:dyDescent="0.3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7.399999999999999" x14ac:dyDescent="0.3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7.399999999999999" x14ac:dyDescent="0.3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7.399999999999999" x14ac:dyDescent="0.3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7.399999999999999" x14ac:dyDescent="0.3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7.399999999999999" x14ac:dyDescent="0.3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7.399999999999999" x14ac:dyDescent="0.3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7.399999999999999" x14ac:dyDescent="0.3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7.399999999999999" x14ac:dyDescent="0.3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7.399999999999999" x14ac:dyDescent="0.3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7.399999999999999" x14ac:dyDescent="0.3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" thickBot="1" x14ac:dyDescent="0.35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" thickBot="1" x14ac:dyDescent="0.35">
      <c r="B47" s="108"/>
      <c r="E47" s="108"/>
    </row>
    <row r="48" spans="1:6" s="99" customFormat="1" ht="18" thickBot="1" x14ac:dyDescent="0.35">
      <c r="A48" s="143" t="s">
        <v>2431</v>
      </c>
      <c r="B48" s="144"/>
      <c r="C48" s="144"/>
      <c r="D48" s="144"/>
      <c r="E48" s="145"/>
    </row>
    <row r="49" spans="1:5" ht="17.399999999999999" x14ac:dyDescent="0.3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7.399999999999999" x14ac:dyDescent="0.3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7.399999999999999" x14ac:dyDescent="0.3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7.399999999999999" x14ac:dyDescent="0.3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7.399999999999999" x14ac:dyDescent="0.3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7.399999999999999" x14ac:dyDescent="0.3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7.399999999999999" x14ac:dyDescent="0.3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7.399999999999999" x14ac:dyDescent="0.3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7.399999999999999" x14ac:dyDescent="0.3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7.399999999999999" x14ac:dyDescent="0.3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7.399999999999999" x14ac:dyDescent="0.3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7.399999999999999" x14ac:dyDescent="0.3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7.399999999999999" x14ac:dyDescent="0.3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7.399999999999999" x14ac:dyDescent="0.3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7.399999999999999" x14ac:dyDescent="0.3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7.399999999999999" x14ac:dyDescent="0.3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7.399999999999999" x14ac:dyDescent="0.3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7.399999999999999" x14ac:dyDescent="0.3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" thickBot="1" x14ac:dyDescent="0.35">
      <c r="A67" s="106" t="s">
        <v>2428</v>
      </c>
      <c r="B67" s="114">
        <f>COUNT(B50:B66)</f>
        <v>12</v>
      </c>
      <c r="C67" s="124"/>
      <c r="D67" s="104"/>
      <c r="E67" s="105"/>
    </row>
    <row r="68" spans="1:5" ht="15" thickBot="1" x14ac:dyDescent="0.35">
      <c r="A68" s="99"/>
      <c r="B68" s="108"/>
      <c r="C68" s="99"/>
      <c r="D68" s="99"/>
      <c r="E68" s="108"/>
    </row>
    <row r="69" spans="1:5" ht="18" thickBot="1" x14ac:dyDescent="0.35">
      <c r="A69" s="156" t="s">
        <v>2429</v>
      </c>
      <c r="B69" s="157"/>
      <c r="C69" s="99"/>
      <c r="D69" s="99"/>
      <c r="E69" s="108"/>
    </row>
    <row r="70" spans="1:5" ht="18" thickBot="1" x14ac:dyDescent="0.35">
      <c r="A70" s="158">
        <f>+B46+B67</f>
        <v>39</v>
      </c>
      <c r="B70" s="159"/>
      <c r="C70" s="99"/>
      <c r="D70" s="99"/>
      <c r="E70" s="108"/>
    </row>
    <row r="71" spans="1:5" ht="15" thickBot="1" x14ac:dyDescent="0.35">
      <c r="A71" s="99"/>
      <c r="B71" s="108"/>
      <c r="C71" s="99"/>
      <c r="D71" s="99"/>
      <c r="E71" s="108"/>
    </row>
    <row r="72" spans="1:5" ht="18" thickBot="1" x14ac:dyDescent="0.35">
      <c r="A72" s="143" t="s">
        <v>2432</v>
      </c>
      <c r="B72" s="144"/>
      <c r="C72" s="144"/>
      <c r="D72" s="144"/>
      <c r="E72" s="145"/>
    </row>
    <row r="73" spans="1:5" ht="17.399999999999999" x14ac:dyDescent="0.3">
      <c r="A73" s="116" t="s">
        <v>15</v>
      </c>
      <c r="B73" s="116" t="s">
        <v>2426</v>
      </c>
      <c r="C73" s="107" t="s">
        <v>46</v>
      </c>
      <c r="D73" s="160" t="s">
        <v>2433</v>
      </c>
      <c r="E73" s="161"/>
    </row>
    <row r="74" spans="1:5" ht="17.399999999999999" x14ac:dyDescent="0.3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41" t="s">
        <v>2495</v>
      </c>
      <c r="E74" s="142"/>
    </row>
    <row r="75" spans="1:5" ht="17.399999999999999" x14ac:dyDescent="0.3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41" t="s">
        <v>2495</v>
      </c>
      <c r="E75" s="142"/>
    </row>
    <row r="76" spans="1:5" ht="17.399999999999999" x14ac:dyDescent="0.3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41" t="s">
        <v>2501</v>
      </c>
      <c r="E76" s="142"/>
    </row>
    <row r="77" spans="1:5" ht="17.399999999999999" x14ac:dyDescent="0.3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41" t="s">
        <v>2495</v>
      </c>
      <c r="E77" s="142"/>
    </row>
    <row r="78" spans="1:5" ht="17.399999999999999" x14ac:dyDescent="0.3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41" t="s">
        <v>2495</v>
      </c>
      <c r="E78" s="142"/>
    </row>
    <row r="79" spans="1:5" ht="17.399999999999999" x14ac:dyDescent="0.3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41" t="s">
        <v>2495</v>
      </c>
      <c r="E79" s="142"/>
    </row>
    <row r="80" spans="1:5" ht="17.399999999999999" x14ac:dyDescent="0.3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41" t="s">
        <v>2495</v>
      </c>
      <c r="E80" s="142"/>
    </row>
    <row r="81" spans="1:5" s="99" customFormat="1" ht="17.399999999999999" x14ac:dyDescent="0.3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41" t="s">
        <v>2495</v>
      </c>
      <c r="E81" s="142"/>
    </row>
    <row r="82" spans="1:5" s="99" customFormat="1" ht="17.399999999999999" x14ac:dyDescent="0.3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41" t="s">
        <v>2501</v>
      </c>
      <c r="E82" s="142"/>
    </row>
    <row r="83" spans="1:5" s="99" customFormat="1" ht="17.399999999999999" x14ac:dyDescent="0.3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41" t="s">
        <v>2507</v>
      </c>
      <c r="E83" s="142"/>
    </row>
    <row r="84" spans="1:5" s="99" customFormat="1" ht="17.399999999999999" x14ac:dyDescent="0.3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41" t="s">
        <v>2495</v>
      </c>
      <c r="E84" s="142"/>
    </row>
    <row r="85" spans="1:5" s="99" customFormat="1" ht="17.399999999999999" x14ac:dyDescent="0.3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41" t="s">
        <v>2501</v>
      </c>
      <c r="E85" s="142"/>
    </row>
    <row r="86" spans="1:5" s="99" customFormat="1" ht="17.399999999999999" x14ac:dyDescent="0.3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41" t="s">
        <v>2495</v>
      </c>
      <c r="E86" s="142"/>
    </row>
    <row r="87" spans="1:5" s="99" customFormat="1" ht="17.399999999999999" x14ac:dyDescent="0.3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41" t="s">
        <v>2501</v>
      </c>
      <c r="E87" s="142"/>
    </row>
    <row r="88" spans="1:5" s="99" customFormat="1" ht="17.399999999999999" x14ac:dyDescent="0.3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41" t="s">
        <v>2495</v>
      </c>
      <c r="E88" s="142"/>
    </row>
    <row r="89" spans="1:5" s="99" customFormat="1" ht="17.399999999999999" x14ac:dyDescent="0.3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41" t="s">
        <v>2495</v>
      </c>
      <c r="E89" s="142"/>
    </row>
    <row r="90" spans="1:5" s="99" customFormat="1" ht="17.399999999999999" x14ac:dyDescent="0.3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41" t="s">
        <v>2501</v>
      </c>
      <c r="E90" s="142"/>
    </row>
    <row r="91" spans="1:5" s="99" customFormat="1" ht="17.399999999999999" x14ac:dyDescent="0.3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41" t="s">
        <v>2495</v>
      </c>
      <c r="E91" s="142"/>
    </row>
    <row r="92" spans="1:5" s="99" customFormat="1" ht="17.399999999999999" x14ac:dyDescent="0.3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41" t="s">
        <v>2495</v>
      </c>
      <c r="E92" s="142"/>
    </row>
    <row r="93" spans="1:5" s="99" customFormat="1" ht="17.399999999999999" x14ac:dyDescent="0.3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41" t="s">
        <v>2501</v>
      </c>
      <c r="E93" s="142"/>
    </row>
    <row r="94" spans="1:5" s="99" customFormat="1" ht="17.399999999999999" x14ac:dyDescent="0.3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41" t="s">
        <v>2495</v>
      </c>
      <c r="E94" s="142"/>
    </row>
    <row r="95" spans="1:5" s="99" customFormat="1" ht="17.399999999999999" x14ac:dyDescent="0.3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41" t="s">
        <v>2501</v>
      </c>
      <c r="E95" s="142"/>
    </row>
    <row r="96" spans="1:5" s="99" customFormat="1" ht="17.399999999999999" x14ac:dyDescent="0.3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41" t="s">
        <v>2495</v>
      </c>
      <c r="E96" s="142"/>
    </row>
    <row r="97" spans="1:5" s="99" customFormat="1" ht="17.399999999999999" x14ac:dyDescent="0.3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41" t="s">
        <v>2495</v>
      </c>
      <c r="E97" s="142"/>
    </row>
    <row r="98" spans="1:5" s="99" customFormat="1" ht="17.399999999999999" x14ac:dyDescent="0.3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41" t="s">
        <v>2495</v>
      </c>
      <c r="E98" s="142"/>
    </row>
    <row r="99" spans="1:5" s="99" customFormat="1" ht="17.399999999999999" x14ac:dyDescent="0.3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7.399999999999999" x14ac:dyDescent="0.3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7.399999999999999" x14ac:dyDescent="0.3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7.399999999999999" x14ac:dyDescent="0.3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" thickBot="1" x14ac:dyDescent="0.35">
      <c r="A103" s="106" t="s">
        <v>2428</v>
      </c>
      <c r="B103" s="114">
        <f>COUNT(B74:B102)</f>
        <v>25</v>
      </c>
      <c r="C103" s="124"/>
      <c r="D103" s="162"/>
      <c r="E103" s="155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159" priority="111"/>
    <cfRule type="duplicateValues" dxfId="158" priority="112"/>
  </conditionalFormatting>
  <conditionalFormatting sqref="B103 B69:B74 B1:B4 B6:B16 B46:B67">
    <cfRule type="duplicateValues" dxfId="157" priority="110"/>
  </conditionalFormatting>
  <conditionalFormatting sqref="B103 B69:B74 B1:B4 B6:B67">
    <cfRule type="duplicateValues" dxfId="156" priority="109"/>
  </conditionalFormatting>
  <conditionalFormatting sqref="B103 B69:B75 B1:B4 B6:B67">
    <cfRule type="duplicateValues" dxfId="155" priority="100"/>
  </conditionalFormatting>
  <conditionalFormatting sqref="E76">
    <cfRule type="duplicateValues" dxfId="154" priority="98"/>
  </conditionalFormatting>
  <conditionalFormatting sqref="B75">
    <cfRule type="duplicateValues" dxfId="153" priority="121"/>
    <cfRule type="duplicateValues" dxfId="152" priority="122"/>
  </conditionalFormatting>
  <conditionalFormatting sqref="B75">
    <cfRule type="duplicateValues" dxfId="151" priority="123"/>
  </conditionalFormatting>
  <conditionalFormatting sqref="E75">
    <cfRule type="duplicateValues" dxfId="150" priority="124"/>
  </conditionalFormatting>
  <conditionalFormatting sqref="E20:E22">
    <cfRule type="duplicateValues" dxfId="149" priority="125"/>
  </conditionalFormatting>
  <conditionalFormatting sqref="E23:E27">
    <cfRule type="duplicateValues" dxfId="148" priority="126"/>
  </conditionalFormatting>
  <conditionalFormatting sqref="E103 E67:E74 E46:E50 E1:E16">
    <cfRule type="duplicateValues" dxfId="147" priority="127"/>
  </conditionalFormatting>
  <conditionalFormatting sqref="E51">
    <cfRule type="duplicateValues" dxfId="146" priority="128"/>
  </conditionalFormatting>
  <conditionalFormatting sqref="B50">
    <cfRule type="duplicateValues" dxfId="145" priority="131"/>
    <cfRule type="duplicateValues" dxfId="144" priority="132"/>
  </conditionalFormatting>
  <conditionalFormatting sqref="E102 E77:E80">
    <cfRule type="duplicateValues" dxfId="143" priority="133"/>
  </conditionalFormatting>
  <conditionalFormatting sqref="E17:E19">
    <cfRule type="duplicateValues" dxfId="142" priority="134"/>
  </conditionalFormatting>
  <conditionalFormatting sqref="B5">
    <cfRule type="duplicateValues" dxfId="141" priority="43"/>
    <cfRule type="duplicateValues" dxfId="140" priority="44"/>
  </conditionalFormatting>
  <conditionalFormatting sqref="B5">
    <cfRule type="duplicateValues" dxfId="139" priority="42"/>
  </conditionalFormatting>
  <conditionalFormatting sqref="B5">
    <cfRule type="duplicateValues" dxfId="138" priority="41"/>
  </conditionalFormatting>
  <conditionalFormatting sqref="B5">
    <cfRule type="duplicateValues" dxfId="137" priority="40"/>
  </conditionalFormatting>
  <conditionalFormatting sqref="B5">
    <cfRule type="duplicateValues" dxfId="136" priority="39"/>
  </conditionalFormatting>
  <conditionalFormatting sqref="B1:B1048576">
    <cfRule type="duplicateValues" dxfId="135" priority="38"/>
  </conditionalFormatting>
  <conditionalFormatting sqref="E102:E1048576 E1:E80">
    <cfRule type="duplicateValues" dxfId="134" priority="37"/>
  </conditionalFormatting>
  <conditionalFormatting sqref="E52:E66">
    <cfRule type="duplicateValues" dxfId="133" priority="376010"/>
  </conditionalFormatting>
  <conditionalFormatting sqref="E81">
    <cfRule type="duplicateValues" dxfId="132" priority="36"/>
  </conditionalFormatting>
  <conditionalFormatting sqref="E81">
    <cfRule type="duplicateValues" dxfId="131" priority="35"/>
  </conditionalFormatting>
  <conditionalFormatting sqref="E82">
    <cfRule type="duplicateValues" dxfId="130" priority="34"/>
  </conditionalFormatting>
  <conditionalFormatting sqref="E82">
    <cfRule type="duplicateValues" dxfId="129" priority="33"/>
  </conditionalFormatting>
  <conditionalFormatting sqref="E83">
    <cfRule type="duplicateValues" dxfId="128" priority="32"/>
  </conditionalFormatting>
  <conditionalFormatting sqref="E83">
    <cfRule type="duplicateValues" dxfId="127" priority="31"/>
  </conditionalFormatting>
  <conditionalFormatting sqref="B32:B45">
    <cfRule type="duplicateValues" dxfId="126" priority="376236"/>
  </conditionalFormatting>
  <conditionalFormatting sqref="E32:E45">
    <cfRule type="duplicateValues" dxfId="125" priority="376246"/>
    <cfRule type="duplicateValues" dxfId="124" priority="376247"/>
  </conditionalFormatting>
  <conditionalFormatting sqref="E32:E45">
    <cfRule type="duplicateValues" dxfId="123" priority="376250"/>
  </conditionalFormatting>
  <conditionalFormatting sqref="E32:E45">
    <cfRule type="duplicateValues" dxfId="122" priority="376254"/>
    <cfRule type="duplicateValues" dxfId="121" priority="376255"/>
    <cfRule type="duplicateValues" dxfId="120" priority="376256"/>
  </conditionalFormatting>
  <conditionalFormatting sqref="E55:E66">
    <cfRule type="duplicateValues" dxfId="119" priority="376305"/>
  </conditionalFormatting>
  <conditionalFormatting sqref="B53:B66">
    <cfRule type="duplicateValues" dxfId="118" priority="376307"/>
    <cfRule type="duplicateValues" dxfId="117" priority="376308"/>
  </conditionalFormatting>
  <conditionalFormatting sqref="B51:B66">
    <cfRule type="duplicateValues" dxfId="116" priority="376316"/>
    <cfRule type="duplicateValues" dxfId="115" priority="376317"/>
  </conditionalFormatting>
  <conditionalFormatting sqref="B76:B102">
    <cfRule type="duplicateValues" dxfId="114" priority="376512"/>
  </conditionalFormatting>
  <conditionalFormatting sqref="B76:B102">
    <cfRule type="duplicateValues" dxfId="113" priority="376514"/>
    <cfRule type="duplicateValues" dxfId="112" priority="376515"/>
  </conditionalFormatting>
  <conditionalFormatting sqref="B69:B103 B1:B4 B6:B67">
    <cfRule type="duplicateValues" dxfId="111" priority="376518"/>
  </conditionalFormatting>
  <conditionalFormatting sqref="E84">
    <cfRule type="duplicateValues" dxfId="110" priority="30"/>
  </conditionalFormatting>
  <conditionalFormatting sqref="E84">
    <cfRule type="duplicateValues" dxfId="109" priority="29"/>
  </conditionalFormatting>
  <conditionalFormatting sqref="E85">
    <cfRule type="duplicateValues" dxfId="108" priority="28"/>
  </conditionalFormatting>
  <conditionalFormatting sqref="E85">
    <cfRule type="duplicateValues" dxfId="107" priority="27"/>
  </conditionalFormatting>
  <conditionalFormatting sqref="E86">
    <cfRule type="duplicateValues" dxfId="106" priority="26"/>
  </conditionalFormatting>
  <conditionalFormatting sqref="E86">
    <cfRule type="duplicateValues" dxfId="105" priority="25"/>
  </conditionalFormatting>
  <conditionalFormatting sqref="E87">
    <cfRule type="duplicateValues" dxfId="104" priority="24"/>
  </conditionalFormatting>
  <conditionalFormatting sqref="E87">
    <cfRule type="duplicateValues" dxfId="103" priority="23"/>
  </conditionalFormatting>
  <conditionalFormatting sqref="E88">
    <cfRule type="duplicateValues" dxfId="102" priority="22"/>
  </conditionalFormatting>
  <conditionalFormatting sqref="E88">
    <cfRule type="duplicateValues" dxfId="101" priority="21"/>
  </conditionalFormatting>
  <conditionalFormatting sqref="E89">
    <cfRule type="duplicateValues" dxfId="100" priority="20"/>
  </conditionalFormatting>
  <conditionalFormatting sqref="E89">
    <cfRule type="duplicateValues" dxfId="99" priority="19"/>
  </conditionalFormatting>
  <conditionalFormatting sqref="E90">
    <cfRule type="duplicateValues" dxfId="98" priority="18"/>
  </conditionalFormatting>
  <conditionalFormatting sqref="E90">
    <cfRule type="duplicateValues" dxfId="97" priority="17"/>
  </conditionalFormatting>
  <conditionalFormatting sqref="E91">
    <cfRule type="duplicateValues" dxfId="96" priority="16"/>
  </conditionalFormatting>
  <conditionalFormatting sqref="E91">
    <cfRule type="duplicateValues" dxfId="95" priority="15"/>
  </conditionalFormatting>
  <conditionalFormatting sqref="E92">
    <cfRule type="duplicateValues" dxfId="94" priority="14"/>
  </conditionalFormatting>
  <conditionalFormatting sqref="E92">
    <cfRule type="duplicateValues" dxfId="93" priority="13"/>
  </conditionalFormatting>
  <conditionalFormatting sqref="E93">
    <cfRule type="duplicateValues" dxfId="92" priority="12"/>
  </conditionalFormatting>
  <conditionalFormatting sqref="E93">
    <cfRule type="duplicateValues" dxfId="91" priority="11"/>
  </conditionalFormatting>
  <conditionalFormatting sqref="E94">
    <cfRule type="duplicateValues" dxfId="90" priority="10"/>
  </conditionalFormatting>
  <conditionalFormatting sqref="E94">
    <cfRule type="duplicateValues" dxfId="89" priority="9"/>
  </conditionalFormatting>
  <conditionalFormatting sqref="E95">
    <cfRule type="duplicateValues" dxfId="88" priority="8"/>
  </conditionalFormatting>
  <conditionalFormatting sqref="E95">
    <cfRule type="duplicateValues" dxfId="87" priority="7"/>
  </conditionalFormatting>
  <conditionalFormatting sqref="E96 E99:E101">
    <cfRule type="duplicateValues" dxfId="86" priority="6"/>
  </conditionalFormatting>
  <conditionalFormatting sqref="E96">
    <cfRule type="duplicateValues" dxfId="85" priority="5"/>
  </conditionalFormatting>
  <conditionalFormatting sqref="E97">
    <cfRule type="duplicateValues" dxfId="84" priority="4"/>
  </conditionalFormatting>
  <conditionalFormatting sqref="E97">
    <cfRule type="duplicateValues" dxfId="83" priority="3"/>
  </conditionalFormatting>
  <conditionalFormatting sqref="E98">
    <cfRule type="duplicateValues" dxfId="82" priority="2"/>
  </conditionalFormatting>
  <conditionalFormatting sqref="E98">
    <cfRule type="duplicateValues" dxfId="81" priority="1"/>
  </conditionalFormatting>
  <conditionalFormatting sqref="E28:E31">
    <cfRule type="duplicateValues" dxfId="80" priority="376545"/>
  </conditionalFormatting>
  <conditionalFormatting sqref="B20:B45">
    <cfRule type="duplicateValues" dxfId="79" priority="376551"/>
    <cfRule type="duplicateValues" dxfId="78" priority="376552"/>
  </conditionalFormatting>
  <conditionalFormatting sqref="B20:B45">
    <cfRule type="duplicateValues" dxfId="77" priority="376555"/>
  </conditionalFormatting>
  <conditionalFormatting sqref="B17:B45">
    <cfRule type="duplicateValues" dxfId="76" priority="376557"/>
    <cfRule type="duplicateValues" dxfId="75" priority="376558"/>
  </conditionalFormatting>
  <conditionalFormatting sqref="B17:B45">
    <cfRule type="duplicateValues" dxfId="74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2471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2480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5">
        <v>365</v>
      </c>
      <c r="B259" s="95" t="s">
        <v>2504</v>
      </c>
      <c r="C259" s="95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2461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1">
        <v>384</v>
      </c>
      <c r="B269" s="91" t="s">
        <v>2489</v>
      </c>
      <c r="C269" s="91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2472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2474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2467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2485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2481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5">
        <v>600</v>
      </c>
      <c r="B451" s="95" t="s">
        <v>2490</v>
      </c>
      <c r="C451" s="95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5">
        <v>614</v>
      </c>
      <c r="B465" s="95" t="s">
        <v>2496</v>
      </c>
      <c r="C465" s="95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5">
        <v>797</v>
      </c>
      <c r="B637" s="95" t="s">
        <v>2493</v>
      </c>
      <c r="C637" s="95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3" t="s">
        <v>2437</v>
      </c>
      <c r="B1" s="164"/>
      <c r="C1" s="164"/>
      <c r="D1" s="164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3" t="s">
        <v>2447</v>
      </c>
      <c r="B25" s="164"/>
      <c r="C25" s="164"/>
      <c r="D25" s="164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6" x14ac:dyDescent="0.3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6" x14ac:dyDescent="0.3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6" x14ac:dyDescent="0.3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6" x14ac:dyDescent="0.3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6" x14ac:dyDescent="0.3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6" x14ac:dyDescent="0.3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6" x14ac:dyDescent="0.3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6" x14ac:dyDescent="0.3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6" x14ac:dyDescent="0.3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6" x14ac:dyDescent="0.3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6" x14ac:dyDescent="0.3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6" x14ac:dyDescent="0.3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6" x14ac:dyDescent="0.3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6" x14ac:dyDescent="0.3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6" x14ac:dyDescent="0.3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6" x14ac:dyDescent="0.3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6" x14ac:dyDescent="0.3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6" x14ac:dyDescent="0.3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" priority="119152"/>
  </conditionalFormatting>
  <conditionalFormatting sqref="A7:A11">
    <cfRule type="duplicateValues" dxfId="72" priority="119156"/>
    <cfRule type="duplicateValues" dxfId="71" priority="119157"/>
  </conditionalFormatting>
  <conditionalFormatting sqref="A7:A11">
    <cfRule type="duplicateValues" dxfId="70" priority="119160"/>
    <cfRule type="duplicateValues" dxfId="69" priority="119161"/>
  </conditionalFormatting>
  <conditionalFormatting sqref="B37:B39">
    <cfRule type="duplicateValues" dxfId="68" priority="219"/>
    <cfRule type="duplicateValues" dxfId="67" priority="220"/>
  </conditionalFormatting>
  <conditionalFormatting sqref="B37:B39">
    <cfRule type="duplicateValues" dxfId="66" priority="218"/>
  </conditionalFormatting>
  <conditionalFormatting sqref="B37:B39">
    <cfRule type="duplicateValues" dxfId="65" priority="217"/>
  </conditionalFormatting>
  <conditionalFormatting sqref="B37:B39">
    <cfRule type="duplicateValues" dxfId="64" priority="215"/>
    <cfRule type="duplicateValues" dxfId="63" priority="216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51"/>
  </conditionalFormatting>
  <conditionalFormatting sqref="E9:E1048576 E1:E2">
    <cfRule type="duplicateValues" dxfId="39" priority="99232"/>
  </conditionalFormatting>
  <conditionalFormatting sqref="E4">
    <cfRule type="duplicateValues" dxfId="38" priority="44"/>
  </conditionalFormatting>
  <conditionalFormatting sqref="E5:E8">
    <cfRule type="duplicateValues" dxfId="37" priority="42"/>
  </conditionalFormatting>
  <conditionalFormatting sqref="B12">
    <cfRule type="duplicateValues" dxfId="36" priority="16"/>
    <cfRule type="duplicateValues" dxfId="35" priority="17"/>
    <cfRule type="duplicateValues" dxfId="34" priority="18"/>
  </conditionalFormatting>
  <conditionalFormatting sqref="B12">
    <cfRule type="duplicateValues" dxfId="33" priority="15"/>
  </conditionalFormatting>
  <conditionalFormatting sqref="B12">
    <cfRule type="duplicateValues" dxfId="32" priority="13"/>
    <cfRule type="duplicateValues" dxfId="31" priority="14"/>
  </conditionalFormatting>
  <conditionalFormatting sqref="B12">
    <cfRule type="duplicateValues" dxfId="30" priority="10"/>
    <cfRule type="duplicateValues" dxfId="29" priority="11"/>
    <cfRule type="duplicateValues" dxfId="28" priority="12"/>
  </conditionalFormatting>
  <conditionalFormatting sqref="B12">
    <cfRule type="duplicateValues" dxfId="27" priority="9"/>
  </conditionalFormatting>
  <conditionalFormatting sqref="B12">
    <cfRule type="duplicateValues" dxfId="26" priority="7"/>
    <cfRule type="duplicateValues" dxfId="25" priority="8"/>
  </conditionalFormatting>
  <conditionalFormatting sqref="B12">
    <cfRule type="duplicateValues" dxfId="24" priority="6"/>
  </conditionalFormatting>
  <conditionalFormatting sqref="B12">
    <cfRule type="duplicateValues" dxfId="23" priority="3"/>
    <cfRule type="duplicateValues" dxfId="22" priority="4"/>
    <cfRule type="duplicateValues" dxfId="21" priority="5"/>
  </conditionalFormatting>
  <conditionalFormatting sqref="B12">
    <cfRule type="duplicateValues" dxfId="20" priority="2"/>
  </conditionalFormatting>
  <conditionalFormatting sqref="B12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2021-02-23T19:10:28Z</dcterms:modified>
</cp:coreProperties>
</file>