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69" i="1"/>
  <c r="G69" i="1"/>
  <c r="H69" i="1"/>
  <c r="I69" i="1"/>
  <c r="J69" i="1"/>
  <c r="K69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69" i="1"/>
  <c r="B46" i="16" l="1"/>
  <c r="A68" i="1"/>
  <c r="A65" i="1"/>
  <c r="A97" i="1"/>
  <c r="A64" i="1"/>
  <c r="A36" i="1"/>
  <c r="A35" i="1"/>
  <c r="A63" i="1"/>
  <c r="A62" i="1"/>
  <c r="A61" i="1"/>
  <c r="A106" i="1"/>
  <c r="A96" i="1"/>
  <c r="A34" i="1"/>
  <c r="A105" i="1"/>
  <c r="A104" i="1"/>
  <c r="F68" i="1"/>
  <c r="G68" i="1"/>
  <c r="H68" i="1"/>
  <c r="I68" i="1"/>
  <c r="J68" i="1"/>
  <c r="K68" i="1"/>
  <c r="F65" i="1"/>
  <c r="G65" i="1"/>
  <c r="H65" i="1"/>
  <c r="I65" i="1"/>
  <c r="J65" i="1"/>
  <c r="K65" i="1"/>
  <c r="F97" i="1"/>
  <c r="G97" i="1"/>
  <c r="H97" i="1"/>
  <c r="I97" i="1"/>
  <c r="J97" i="1"/>
  <c r="K97" i="1"/>
  <c r="F64" i="1"/>
  <c r="G64" i="1"/>
  <c r="H64" i="1"/>
  <c r="I64" i="1"/>
  <c r="J64" i="1"/>
  <c r="K64" i="1"/>
  <c r="F36" i="1"/>
  <c r="G36" i="1"/>
  <c r="H36" i="1"/>
  <c r="I36" i="1"/>
  <c r="J36" i="1"/>
  <c r="K36" i="1"/>
  <c r="F35" i="1"/>
  <c r="G35" i="1"/>
  <c r="H35" i="1"/>
  <c r="I35" i="1"/>
  <c r="J35" i="1"/>
  <c r="K3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06" i="1"/>
  <c r="G106" i="1"/>
  <c r="H106" i="1"/>
  <c r="I106" i="1"/>
  <c r="J106" i="1"/>
  <c r="K106" i="1"/>
  <c r="F96" i="1"/>
  <c r="G96" i="1"/>
  <c r="H96" i="1"/>
  <c r="I96" i="1"/>
  <c r="J96" i="1"/>
  <c r="K96" i="1"/>
  <c r="F34" i="1"/>
  <c r="G34" i="1"/>
  <c r="H34" i="1"/>
  <c r="I34" i="1"/>
  <c r="J34" i="1"/>
  <c r="K3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54" i="1"/>
  <c r="G54" i="1"/>
  <c r="H54" i="1"/>
  <c r="I54" i="1"/>
  <c r="J54" i="1"/>
  <c r="K5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95" i="1"/>
  <c r="A94" i="1"/>
  <c r="A93" i="1"/>
  <c r="A92" i="1"/>
  <c r="A91" i="1"/>
  <c r="A54" i="1"/>
  <c r="A33" i="1"/>
  <c r="A32" i="1"/>
  <c r="A31" i="1"/>
  <c r="F53" i="1" l="1"/>
  <c r="G53" i="1"/>
  <c r="H53" i="1"/>
  <c r="I53" i="1"/>
  <c r="J53" i="1"/>
  <c r="K53" i="1"/>
  <c r="F30" i="1"/>
  <c r="G30" i="1"/>
  <c r="H30" i="1"/>
  <c r="I30" i="1"/>
  <c r="J30" i="1"/>
  <c r="K30" i="1"/>
  <c r="F29" i="1"/>
  <c r="G29" i="1"/>
  <c r="H29" i="1"/>
  <c r="I29" i="1"/>
  <c r="J29" i="1"/>
  <c r="K29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66" i="1"/>
  <c r="G66" i="1"/>
  <c r="H66" i="1"/>
  <c r="I66" i="1"/>
  <c r="J66" i="1"/>
  <c r="K66" i="1"/>
  <c r="F87" i="1"/>
  <c r="G87" i="1"/>
  <c r="H87" i="1"/>
  <c r="I87" i="1"/>
  <c r="J87" i="1"/>
  <c r="K87" i="1"/>
  <c r="F28" i="1"/>
  <c r="G28" i="1"/>
  <c r="H28" i="1"/>
  <c r="I28" i="1"/>
  <c r="J28" i="1"/>
  <c r="K28" i="1"/>
  <c r="A53" i="1"/>
  <c r="A30" i="1"/>
  <c r="A29" i="1"/>
  <c r="A90" i="1"/>
  <c r="A89" i="1"/>
  <c r="A88" i="1"/>
  <c r="A66" i="1"/>
  <c r="A87" i="1"/>
  <c r="A28" i="1"/>
  <c r="F103" i="1" l="1"/>
  <c r="G103" i="1"/>
  <c r="H103" i="1"/>
  <c r="I103" i="1"/>
  <c r="J103" i="1"/>
  <c r="K103" i="1"/>
  <c r="F27" i="1"/>
  <c r="G27" i="1"/>
  <c r="H27" i="1"/>
  <c r="I27" i="1"/>
  <c r="J27" i="1"/>
  <c r="K27" i="1"/>
  <c r="F26" i="1"/>
  <c r="G26" i="1"/>
  <c r="H26" i="1"/>
  <c r="I26" i="1"/>
  <c r="J26" i="1"/>
  <c r="K26" i="1"/>
  <c r="F70" i="1"/>
  <c r="G70" i="1"/>
  <c r="H70" i="1"/>
  <c r="I70" i="1"/>
  <c r="J70" i="1"/>
  <c r="K70" i="1"/>
  <c r="F25" i="1"/>
  <c r="G25" i="1"/>
  <c r="H25" i="1"/>
  <c r="I25" i="1"/>
  <c r="J25" i="1"/>
  <c r="K25" i="1"/>
  <c r="F86" i="1"/>
  <c r="G86" i="1"/>
  <c r="H86" i="1"/>
  <c r="I86" i="1"/>
  <c r="J86" i="1"/>
  <c r="K86" i="1"/>
  <c r="F60" i="1"/>
  <c r="G60" i="1"/>
  <c r="H60" i="1"/>
  <c r="I60" i="1"/>
  <c r="J60" i="1"/>
  <c r="K60" i="1"/>
  <c r="F59" i="1"/>
  <c r="G59" i="1"/>
  <c r="H59" i="1"/>
  <c r="I59" i="1"/>
  <c r="J59" i="1"/>
  <c r="K59" i="1"/>
  <c r="F85" i="1"/>
  <c r="G85" i="1"/>
  <c r="H85" i="1"/>
  <c r="I85" i="1"/>
  <c r="J85" i="1"/>
  <c r="K85" i="1"/>
  <c r="A103" i="1"/>
  <c r="A27" i="1"/>
  <c r="A26" i="1"/>
  <c r="A70" i="1"/>
  <c r="A25" i="1"/>
  <c r="A86" i="1"/>
  <c r="A60" i="1"/>
  <c r="A59" i="1"/>
  <c r="A85" i="1"/>
  <c r="F52" i="1" l="1"/>
  <c r="G52" i="1"/>
  <c r="H52" i="1"/>
  <c r="I52" i="1"/>
  <c r="J52" i="1"/>
  <c r="K52" i="1"/>
  <c r="F102" i="1"/>
  <c r="G102" i="1"/>
  <c r="H102" i="1"/>
  <c r="I102" i="1"/>
  <c r="J102" i="1"/>
  <c r="K102" i="1"/>
  <c r="F24" i="1"/>
  <c r="G24" i="1"/>
  <c r="H24" i="1"/>
  <c r="I24" i="1"/>
  <c r="J24" i="1"/>
  <c r="K24" i="1"/>
  <c r="F84" i="1"/>
  <c r="G84" i="1"/>
  <c r="H84" i="1"/>
  <c r="I84" i="1"/>
  <c r="J84" i="1"/>
  <c r="K84" i="1"/>
  <c r="F83" i="1"/>
  <c r="G83" i="1"/>
  <c r="H83" i="1"/>
  <c r="I83" i="1"/>
  <c r="J83" i="1"/>
  <c r="K83" i="1"/>
  <c r="F58" i="1"/>
  <c r="G58" i="1"/>
  <c r="H58" i="1"/>
  <c r="I58" i="1"/>
  <c r="J58" i="1"/>
  <c r="K58" i="1"/>
  <c r="F23" i="1"/>
  <c r="G23" i="1"/>
  <c r="H23" i="1"/>
  <c r="I23" i="1"/>
  <c r="J23" i="1"/>
  <c r="K23" i="1"/>
  <c r="F82" i="1"/>
  <c r="G82" i="1"/>
  <c r="H82" i="1"/>
  <c r="I82" i="1"/>
  <c r="J82" i="1"/>
  <c r="K82" i="1"/>
  <c r="F22" i="1"/>
  <c r="G22" i="1"/>
  <c r="H22" i="1"/>
  <c r="I22" i="1"/>
  <c r="J22" i="1"/>
  <c r="K22" i="1"/>
  <c r="F81" i="1"/>
  <c r="G81" i="1"/>
  <c r="H81" i="1"/>
  <c r="I81" i="1"/>
  <c r="J81" i="1"/>
  <c r="K81" i="1"/>
  <c r="F21" i="1"/>
  <c r="G21" i="1"/>
  <c r="H21" i="1"/>
  <c r="I21" i="1"/>
  <c r="J21" i="1"/>
  <c r="K21" i="1"/>
  <c r="F20" i="1"/>
  <c r="G20" i="1"/>
  <c r="H20" i="1"/>
  <c r="I20" i="1"/>
  <c r="J20" i="1"/>
  <c r="K20" i="1"/>
  <c r="A52" i="1"/>
  <c r="A102" i="1"/>
  <c r="A24" i="1"/>
  <c r="A84" i="1"/>
  <c r="A83" i="1"/>
  <c r="A58" i="1"/>
  <c r="A23" i="1"/>
  <c r="A82" i="1"/>
  <c r="A22" i="1"/>
  <c r="A81" i="1"/>
  <c r="A21" i="1"/>
  <c r="A20" i="1"/>
  <c r="F19" i="1"/>
  <c r="G19" i="1"/>
  <c r="H19" i="1"/>
  <c r="I19" i="1"/>
  <c r="J19" i="1"/>
  <c r="K1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0" i="1"/>
  <c r="G80" i="1"/>
  <c r="H80" i="1"/>
  <c r="I80" i="1"/>
  <c r="J80" i="1"/>
  <c r="K80" i="1"/>
  <c r="F79" i="1"/>
  <c r="G79" i="1"/>
  <c r="H79" i="1"/>
  <c r="I79" i="1"/>
  <c r="J79" i="1"/>
  <c r="K79" i="1"/>
  <c r="F18" i="1"/>
  <c r="G18" i="1"/>
  <c r="H18" i="1"/>
  <c r="I18" i="1"/>
  <c r="J18" i="1"/>
  <c r="K18" i="1"/>
  <c r="F17" i="1"/>
  <c r="G17" i="1"/>
  <c r="H17" i="1"/>
  <c r="I17" i="1"/>
  <c r="J17" i="1"/>
  <c r="K17" i="1"/>
  <c r="F99" i="1"/>
  <c r="G99" i="1"/>
  <c r="H99" i="1"/>
  <c r="I99" i="1"/>
  <c r="J99" i="1"/>
  <c r="K99" i="1"/>
  <c r="F78" i="1"/>
  <c r="G78" i="1"/>
  <c r="H78" i="1"/>
  <c r="I78" i="1"/>
  <c r="J78" i="1"/>
  <c r="K78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9" i="1"/>
  <c r="A101" i="1"/>
  <c r="A100" i="1"/>
  <c r="A80" i="1"/>
  <c r="A79" i="1"/>
  <c r="A18" i="1"/>
  <c r="A17" i="1"/>
  <c r="A99" i="1"/>
  <c r="A78" i="1"/>
  <c r="A16" i="1"/>
  <c r="A15" i="1"/>
  <c r="A14" i="1"/>
  <c r="A13" i="1"/>
  <c r="A12" i="1"/>
  <c r="F77" i="1" l="1"/>
  <c r="G77" i="1"/>
  <c r="H77" i="1"/>
  <c r="I77" i="1"/>
  <c r="J77" i="1"/>
  <c r="K77" i="1"/>
  <c r="F57" i="1"/>
  <c r="G57" i="1"/>
  <c r="H57" i="1"/>
  <c r="I57" i="1"/>
  <c r="J57" i="1"/>
  <c r="K57" i="1"/>
  <c r="F11" i="1"/>
  <c r="G11" i="1"/>
  <c r="H11" i="1"/>
  <c r="I11" i="1"/>
  <c r="J11" i="1"/>
  <c r="K11" i="1"/>
  <c r="A77" i="1"/>
  <c r="A57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98" i="1"/>
  <c r="G98" i="1"/>
  <c r="H98" i="1"/>
  <c r="I98" i="1"/>
  <c r="J98" i="1"/>
  <c r="K98" i="1"/>
  <c r="A10" i="1"/>
  <c r="A9" i="1"/>
  <c r="A98" i="1"/>
  <c r="K51" i="1" l="1"/>
  <c r="J51" i="1"/>
  <c r="I51" i="1"/>
  <c r="H51" i="1"/>
  <c r="G51" i="1"/>
  <c r="F51" i="1"/>
  <c r="A51" i="1"/>
  <c r="A8" i="1" l="1"/>
  <c r="F8" i="1"/>
  <c r="G8" i="1"/>
  <c r="H8" i="1"/>
  <c r="I8" i="1"/>
  <c r="J8" i="1"/>
  <c r="K8" i="1"/>
  <c r="A76" i="1" l="1"/>
  <c r="F76" i="1"/>
  <c r="G76" i="1"/>
  <c r="H76" i="1"/>
  <c r="I76" i="1"/>
  <c r="J76" i="1"/>
  <c r="K76" i="1"/>
  <c r="A56" i="1"/>
  <c r="A75" i="1"/>
  <c r="A67" i="1"/>
  <c r="F56" i="1"/>
  <c r="G56" i="1"/>
  <c r="H56" i="1"/>
  <c r="I56" i="1"/>
  <c r="J56" i="1"/>
  <c r="K56" i="1"/>
  <c r="F75" i="1"/>
  <c r="G75" i="1"/>
  <c r="H75" i="1"/>
  <c r="I75" i="1"/>
  <c r="J75" i="1"/>
  <c r="K75" i="1"/>
  <c r="F67" i="1"/>
  <c r="G67" i="1"/>
  <c r="H67" i="1"/>
  <c r="I67" i="1"/>
  <c r="J67" i="1"/>
  <c r="K67" i="1"/>
  <c r="A74" i="1" l="1"/>
  <c r="F74" i="1"/>
  <c r="G74" i="1"/>
  <c r="H74" i="1"/>
  <c r="I74" i="1"/>
  <c r="J74" i="1"/>
  <c r="K74" i="1"/>
  <c r="A73" i="1" l="1"/>
  <c r="A72" i="1"/>
  <c r="A55" i="1"/>
  <c r="F73" i="1"/>
  <c r="G73" i="1"/>
  <c r="H73" i="1"/>
  <c r="I73" i="1"/>
  <c r="J73" i="1"/>
  <c r="K73" i="1"/>
  <c r="F72" i="1"/>
  <c r="G72" i="1"/>
  <c r="H72" i="1"/>
  <c r="I72" i="1"/>
  <c r="J72" i="1"/>
  <c r="K72" i="1"/>
  <c r="F55" i="1"/>
  <c r="G55" i="1"/>
  <c r="H55" i="1"/>
  <c r="I55" i="1"/>
  <c r="J55" i="1"/>
  <c r="K55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A71" i="1" l="1"/>
  <c r="F71" i="1"/>
  <c r="G71" i="1"/>
  <c r="H71" i="1"/>
  <c r="I71" i="1"/>
  <c r="J71" i="1"/>
  <c r="K71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<sst xmlns="http://schemas.openxmlformats.org/spreadsheetml/2006/main" count="13419" uniqueCount="2523">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</sst>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9"/>
      <tableStyleElement type="headerRow" dxfId="218"/>
      <tableStyleElement type="totalRow" dxfId="217"/>
      <tableStyleElement type="firstColumn" dxfId="216"/>
      <tableStyleElement type="lastColumn" dxfId="215"/>
      <tableStyleElement type="firstRowStripe" dxfId="214"/>
      <tableStyleElement type="firstColumnStripe" dxfId="2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"/>
  <sheetViews>
    <sheetView tabSelected="1" topLeftCell="J1" zoomScale="85" zoomScaleNormal="85" workbookViewId="0">
      <pane ySplit="4" topLeftCell="A53" activePane="bottomLeft" state="frozen"/>
      <selection pane="bottomLeft" activeCell="Q55" sqref="Q55:Q66"/>
    </sheetView>
  </sheetViews>
  <sheetFormatPr baseColWidth="10" defaultColWidth="25.6640625" defaultRowHeight="14.4" x14ac:dyDescent="0.3"/>
  <cols>
    <col min="1" max="1" width="27.109375" style="96" customWidth="1"/>
    <col min="2" max="2" width="20.109375" style="93" bestFit="1" customWidth="1"/>
    <col min="3" max="3" width="17" style="47" bestFit="1" customWidth="1"/>
    <col min="4" max="4" width="29.33203125" style="96" bestFit="1" customWidth="1"/>
    <col min="5" max="5" width="12.109375" style="92" bestFit="1" customWidth="1"/>
    <col min="6" max="6" width="11.33203125" style="48" bestFit="1" customWidth="1"/>
    <col min="7" max="7" width="59.44140625" style="48" bestFit="1" customWidth="1"/>
    <col min="8" max="11" width="6.44140625" style="48" bestFit="1" customWidth="1"/>
    <col min="12" max="12" width="51.88671875" style="48" customWidth="1"/>
    <col min="13" max="13" width="20" style="96" bestFit="1" customWidth="1"/>
    <col min="14" max="14" width="17.5546875" style="96" customWidth="1"/>
    <col min="15" max="15" width="42.88671875" style="96" customWidth="1"/>
    <col min="16" max="16" width="24.33203125" style="74" customWidth="1"/>
    <col min="17" max="17" width="51.886718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7.399999999999999" x14ac:dyDescent="0.3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" thickBot="1" x14ac:dyDescent="0.35">
      <c r="A3" s="138" t="s">
        <v>2506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7.399999999999999" x14ac:dyDescent="0.3">
      <c r="A5" s="98" t="str">
        <f>VLOOKUP(E5,'LISTADO ATM'!$A$2:$C$899,3,0)</f>
        <v>DISTRITO NACIONAL</v>
      </c>
      <c r="B5" s="113">
        <v>335797160</v>
      </c>
      <c r="C5" s="127">
        <v>44245.731296296297</v>
      </c>
      <c r="D5" s="98" t="s">
        <v>2189</v>
      </c>
      <c r="E5" s="103">
        <v>686</v>
      </c>
      <c r="F5" s="98" t="str">
        <f>VLOOKUP(E5,VIP!$A$2:$O11454,2,0)</f>
        <v>DRBR686</v>
      </c>
      <c r="G5" s="98" t="str">
        <f>VLOOKUP(E5,'LISTADO ATM'!$A$2:$B$898,2,0)</f>
        <v>ATM Autoservicio Oficina Máximo Gómez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NO</v>
      </c>
      <c r="L5" s="128" t="s">
        <v>2228</v>
      </c>
      <c r="M5" s="129" t="s">
        <v>2470</v>
      </c>
      <c r="N5" s="130" t="s">
        <v>2477</v>
      </c>
      <c r="O5" s="98" t="s">
        <v>2479</v>
      </c>
      <c r="P5" s="131"/>
      <c r="Q5" s="87" t="s">
        <v>2228</v>
      </c>
    </row>
    <row r="6" spans="1:17" ht="17.399999999999999" x14ac:dyDescent="0.3">
      <c r="A6" s="98" t="str">
        <f>VLOOKUP(E6,'LISTADO ATM'!$A$2:$C$899,3,0)</f>
        <v>DISTRITO NACIONAL</v>
      </c>
      <c r="B6" s="113">
        <v>335798643</v>
      </c>
      <c r="C6" s="127">
        <v>44247.533587962964</v>
      </c>
      <c r="D6" s="98" t="s">
        <v>2189</v>
      </c>
      <c r="E6" s="103">
        <v>435</v>
      </c>
      <c r="F6" s="98" t="str">
        <f>VLOOKUP(E6,VIP!$A$2:$O11468,2,0)</f>
        <v>DRBR435</v>
      </c>
      <c r="G6" s="98" t="str">
        <f>VLOOKUP(E6,'LISTADO ATM'!$A$2:$B$898,2,0)</f>
        <v xml:space="preserve">ATM Autobanco Torre I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SI</v>
      </c>
      <c r="L6" s="128" t="s">
        <v>2228</v>
      </c>
      <c r="M6" s="129" t="s">
        <v>2470</v>
      </c>
      <c r="N6" s="130" t="s">
        <v>2477</v>
      </c>
      <c r="O6" s="98" t="s">
        <v>2479</v>
      </c>
      <c r="P6" s="131"/>
      <c r="Q6" s="87" t="s">
        <v>2228</v>
      </c>
    </row>
    <row r="7" spans="1:17" ht="17.399999999999999" x14ac:dyDescent="0.3">
      <c r="A7" s="98" t="str">
        <f>VLOOKUP(E7,'LISTADO ATM'!$A$2:$C$899,3,0)</f>
        <v>DISTRITO NACIONAL</v>
      </c>
      <c r="B7" s="113">
        <v>335798683</v>
      </c>
      <c r="C7" s="127">
        <v>44247.561006944445</v>
      </c>
      <c r="D7" s="98" t="s">
        <v>2189</v>
      </c>
      <c r="E7" s="103">
        <v>792</v>
      </c>
      <c r="F7" s="98" t="str">
        <f>VLOOKUP(E7,VIP!$A$2:$O11460,2,0)</f>
        <v>DRBR792</v>
      </c>
      <c r="G7" s="98" t="str">
        <f>VLOOKUP(E7,'LISTADO ATM'!$A$2:$B$898,2,0)</f>
        <v>ATM Hospital Salvador de Gautier</v>
      </c>
      <c r="H7" s="98" t="str">
        <f>VLOOKUP(E7,VIP!$A$2:$O16381,7,FALSE)</f>
        <v>Si</v>
      </c>
      <c r="I7" s="98" t="str">
        <f>VLOOKUP(E7,VIP!$A$2:$O8346,8,FALSE)</f>
        <v>Si</v>
      </c>
      <c r="J7" s="98" t="str">
        <f>VLOOKUP(E7,VIP!$A$2:$O8296,8,FALSE)</f>
        <v>Si</v>
      </c>
      <c r="K7" s="98" t="str">
        <f>VLOOKUP(E7,VIP!$A$2:$O11870,6,0)</f>
        <v>NO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87" t="s">
        <v>2228</v>
      </c>
    </row>
    <row r="8" spans="1:17" ht="17.399999999999999" x14ac:dyDescent="0.3">
      <c r="A8" s="98" t="str">
        <f>VLOOKUP(E8,'LISTADO ATM'!$A$2:$C$899,3,0)</f>
        <v>SUR</v>
      </c>
      <c r="B8" s="113">
        <v>335798863</v>
      </c>
      <c r="C8" s="127">
        <v>44248.743113425924</v>
      </c>
      <c r="D8" s="98" t="s">
        <v>2189</v>
      </c>
      <c r="E8" s="103">
        <v>576</v>
      </c>
      <c r="F8" s="98" t="str">
        <f>VLOOKUP(E8,VIP!$A$2:$O11457,2,0)</f>
        <v>DRBR576</v>
      </c>
      <c r="G8" s="98" t="str">
        <f>VLOOKUP(E8,'LISTADO ATM'!$A$2:$B$898,2,0)</f>
        <v>ATM Nizao</v>
      </c>
      <c r="H8" s="98">
        <f>VLOOKUP(E8,VIP!$A$2:$O16378,7,FALSE)</f>
        <v>0</v>
      </c>
      <c r="I8" s="98">
        <f>VLOOKUP(E8,VIP!$A$2:$O8343,8,FALSE)</f>
        <v>0</v>
      </c>
      <c r="J8" s="98">
        <f>VLOOKUP(E8,VIP!$A$2:$O8293,8,FALSE)</f>
        <v>0</v>
      </c>
      <c r="K8" s="98">
        <f>VLOOKUP(E8,VIP!$A$2:$O11867,6,0)</f>
        <v>0</v>
      </c>
      <c r="L8" s="128" t="s">
        <v>2228</v>
      </c>
      <c r="M8" s="129" t="s">
        <v>2470</v>
      </c>
      <c r="N8" s="130" t="s">
        <v>2477</v>
      </c>
      <c r="O8" s="98" t="s">
        <v>2479</v>
      </c>
      <c r="P8" s="131"/>
      <c r="Q8" s="87" t="s">
        <v>2228</v>
      </c>
    </row>
    <row r="9" spans="1:17" ht="17.399999999999999" x14ac:dyDescent="0.3">
      <c r="A9" s="98" t="str">
        <f>VLOOKUP(E9,'[1]LISTADO ATM'!$A$2:$C$898,3,0)</f>
        <v>DISTRITO NACIONAL</v>
      </c>
      <c r="B9" s="113">
        <v>335798900</v>
      </c>
      <c r="C9" s="127">
        <v>44249.2971412037</v>
      </c>
      <c r="D9" s="98" t="s">
        <v>2189</v>
      </c>
      <c r="E9" s="103">
        <v>37</v>
      </c>
      <c r="F9" s="98" t="str">
        <f>VLOOKUP(E9,[1]VIP!$A$2:$O11453,2,0)</f>
        <v>DRBR037</v>
      </c>
      <c r="G9" s="98" t="str">
        <f>VLOOKUP(E9,'[1]LISTADO ATM'!$A$2:$B$897,2,0)</f>
        <v xml:space="preserve">ATM Oficina Villa Mella </v>
      </c>
      <c r="H9" s="98" t="str">
        <f>VLOOKUP(E9,[1]VIP!$A$2:$O16374,7,FALSE)</f>
        <v>Si</v>
      </c>
      <c r="I9" s="98" t="str">
        <f>VLOOKUP(E9,[1]VIP!$A$2:$O8339,8,FALSE)</f>
        <v>Si</v>
      </c>
      <c r="J9" s="98" t="str">
        <f>VLOOKUP(E9,[1]VIP!$A$2:$O8289,8,FALSE)</f>
        <v>Si</v>
      </c>
      <c r="K9" s="98" t="str">
        <f>VLOOKUP(E9,[1]VIP!$A$2:$O11863,6,0)</f>
        <v>SI</v>
      </c>
      <c r="L9" s="128" t="s">
        <v>2228</v>
      </c>
      <c r="M9" s="129" t="s">
        <v>2470</v>
      </c>
      <c r="N9" s="130" t="s">
        <v>2477</v>
      </c>
      <c r="O9" s="98" t="s">
        <v>2479</v>
      </c>
      <c r="P9" s="131"/>
      <c r="Q9" s="87" t="s">
        <v>2228</v>
      </c>
    </row>
    <row r="10" spans="1:17" ht="17.399999999999999" x14ac:dyDescent="0.3">
      <c r="A10" s="98" t="str">
        <f>VLOOKUP(E10,'[1]LISTADO ATM'!$A$2:$C$898,3,0)</f>
        <v>DISTRITO NACIONAL</v>
      </c>
      <c r="B10" s="113">
        <v>335798908</v>
      </c>
      <c r="C10" s="127">
        <v>44249.300868055558</v>
      </c>
      <c r="D10" s="98" t="s">
        <v>2189</v>
      </c>
      <c r="E10" s="103">
        <v>239</v>
      </c>
      <c r="F10" s="98" t="str">
        <f>VLOOKUP(E10,[1]VIP!$A$2:$O11445,2,0)</f>
        <v>DRBR239</v>
      </c>
      <c r="G10" s="98" t="str">
        <f>VLOOKUP(E10,'[1]LISTADO ATM'!$A$2:$B$897,2,0)</f>
        <v xml:space="preserve">ATM Autobanco Charles de Gaulle </v>
      </c>
      <c r="H10" s="98" t="str">
        <f>VLOOKUP(E10,[1]VIP!$A$2:$O16366,7,FALSE)</f>
        <v>Si</v>
      </c>
      <c r="I10" s="98" t="str">
        <f>VLOOKUP(E10,[1]VIP!$A$2:$O8331,8,FALSE)</f>
        <v>Si</v>
      </c>
      <c r="J10" s="98" t="str">
        <f>VLOOKUP(E10,[1]VIP!$A$2:$O8281,8,FALSE)</f>
        <v>Si</v>
      </c>
      <c r="K10" s="98" t="str">
        <f>VLOOKUP(E10,[1]VIP!$A$2:$O11855,6,0)</f>
        <v>SI</v>
      </c>
      <c r="L10" s="128" t="s">
        <v>2228</v>
      </c>
      <c r="M10" s="129" t="s">
        <v>2470</v>
      </c>
      <c r="N10" s="130" t="s">
        <v>2477</v>
      </c>
      <c r="O10" s="98" t="s">
        <v>2479</v>
      </c>
      <c r="P10" s="131"/>
      <c r="Q10" s="87" t="s">
        <v>2228</v>
      </c>
    </row>
    <row r="11" spans="1:17" ht="17.399999999999999" x14ac:dyDescent="0.3">
      <c r="A11" s="98" t="str">
        <f>VLOOKUP(E11,'[1]LISTADO ATM'!$A$2:$C$898,3,0)</f>
        <v>SUR</v>
      </c>
      <c r="B11" s="113">
        <v>335799094</v>
      </c>
      <c r="C11" s="127">
        <v>44249.370636574073</v>
      </c>
      <c r="D11" s="98" t="s">
        <v>2189</v>
      </c>
      <c r="E11" s="103">
        <v>582</v>
      </c>
      <c r="F11" s="98" t="e">
        <f>VLOOKUP(E11,[1]VIP!$A$2:$O11454,2,0)</f>
        <v>#N/A</v>
      </c>
      <c r="G11" s="98" t="str">
        <f>VLOOKUP(E11,'[1]LISTADO ATM'!$A$2:$B$897,2,0)</f>
        <v>ATM Estación Sabana Yegua</v>
      </c>
      <c r="H11" s="98" t="e">
        <f>VLOOKUP(E11,[1]VIP!$A$2:$O16375,7,FALSE)</f>
        <v>#N/A</v>
      </c>
      <c r="I11" s="98" t="e">
        <f>VLOOKUP(E11,[1]VIP!$A$2:$O8340,8,FALSE)</f>
        <v>#N/A</v>
      </c>
      <c r="J11" s="98" t="e">
        <f>VLOOKUP(E11,[1]VIP!$A$2:$O8290,8,FALSE)</f>
        <v>#N/A</v>
      </c>
      <c r="K11" s="98" t="e">
        <f>VLOOKUP(E11,[1]VIP!$A$2:$O11864,6,0)</f>
        <v>#N/A</v>
      </c>
      <c r="L11" s="128" t="s">
        <v>2228</v>
      </c>
      <c r="M11" s="129" t="s">
        <v>2470</v>
      </c>
      <c r="N11" s="130" t="s">
        <v>2477</v>
      </c>
      <c r="O11" s="98" t="s">
        <v>2479</v>
      </c>
      <c r="P11" s="131"/>
      <c r="Q11" s="87" t="s">
        <v>2228</v>
      </c>
    </row>
    <row r="12" spans="1:17" ht="17.399999999999999" x14ac:dyDescent="0.3">
      <c r="A12" s="98" t="str">
        <f>VLOOKUP(E12,'[1]LISTADO ATM'!$A$2:$C$898,3,0)</f>
        <v>DISTRITO NACIONAL</v>
      </c>
      <c r="B12" s="113">
        <v>335799560</v>
      </c>
      <c r="C12" s="127">
        <v>44249.487754629627</v>
      </c>
      <c r="D12" s="98" t="s">
        <v>2189</v>
      </c>
      <c r="E12" s="103">
        <v>146</v>
      </c>
      <c r="F12" s="98" t="str">
        <f>VLOOKUP(E12,[1]VIP!$A$2:$O11463,2,0)</f>
        <v>DRBR146</v>
      </c>
      <c r="G12" s="98" t="str">
        <f>VLOOKUP(E12,'[1]LISTADO ATM'!$A$2:$B$897,2,0)</f>
        <v xml:space="preserve">ATM Tribunal Superior Constitucional </v>
      </c>
      <c r="H12" s="98" t="str">
        <f>VLOOKUP(E12,[1]VIP!$A$2:$O16384,7,FALSE)</f>
        <v>Si</v>
      </c>
      <c r="I12" s="98" t="str">
        <f>VLOOKUP(E12,[1]VIP!$A$2:$O8349,8,FALSE)</f>
        <v>Si</v>
      </c>
      <c r="J12" s="98" t="str">
        <f>VLOOKUP(E12,[1]VIP!$A$2:$O8299,8,FALSE)</f>
        <v>Si</v>
      </c>
      <c r="K12" s="98" t="str">
        <f>VLOOKUP(E12,[1]VIP!$A$2:$O11873,6,0)</f>
        <v>NO</v>
      </c>
      <c r="L12" s="128" t="s">
        <v>2228</v>
      </c>
      <c r="M12" s="129" t="s">
        <v>2470</v>
      </c>
      <c r="N12" s="130" t="s">
        <v>2477</v>
      </c>
      <c r="O12" s="98" t="s">
        <v>2479</v>
      </c>
      <c r="P12" s="131"/>
      <c r="Q12" s="87" t="s">
        <v>2228</v>
      </c>
    </row>
    <row r="13" spans="1:17" ht="17.399999999999999" x14ac:dyDescent="0.3">
      <c r="A13" s="98" t="str">
        <f>VLOOKUP(E13,'[1]LISTADO ATM'!$A$2:$C$898,3,0)</f>
        <v>DISTRITO NACIONAL</v>
      </c>
      <c r="B13" s="113">
        <v>335799567</v>
      </c>
      <c r="C13" s="127">
        <v>44249.488935185182</v>
      </c>
      <c r="D13" s="98" t="s">
        <v>2189</v>
      </c>
      <c r="E13" s="103">
        <v>917</v>
      </c>
      <c r="F13" s="98" t="str">
        <f>VLOOKUP(E13,[1]VIP!$A$2:$O11461,2,0)</f>
        <v>DRBR01B</v>
      </c>
      <c r="G13" s="98" t="str">
        <f>VLOOKUP(E13,'[1]LISTADO ATM'!$A$2:$B$897,2,0)</f>
        <v xml:space="preserve">ATM Oficina Los Mina </v>
      </c>
      <c r="H13" s="98" t="str">
        <f>VLOOKUP(E13,[1]VIP!$A$2:$O16382,7,FALSE)</f>
        <v>Si</v>
      </c>
      <c r="I13" s="98" t="str">
        <f>VLOOKUP(E13,[1]VIP!$A$2:$O8347,8,FALSE)</f>
        <v>Si</v>
      </c>
      <c r="J13" s="98" t="str">
        <f>VLOOKUP(E13,[1]VIP!$A$2:$O8297,8,FALSE)</f>
        <v>Si</v>
      </c>
      <c r="K13" s="98" t="str">
        <f>VLOOKUP(E13,[1]VIP!$A$2:$O11871,6,0)</f>
        <v>NO</v>
      </c>
      <c r="L13" s="128" t="s">
        <v>2228</v>
      </c>
      <c r="M13" s="129" t="s">
        <v>2470</v>
      </c>
      <c r="N13" s="130" t="s">
        <v>2477</v>
      </c>
      <c r="O13" s="98" t="s">
        <v>2479</v>
      </c>
      <c r="P13" s="131"/>
      <c r="Q13" s="87" t="s">
        <v>2228</v>
      </c>
    </row>
    <row r="14" spans="1:17" ht="17.399999999999999" x14ac:dyDescent="0.3">
      <c r="A14" s="98" t="str">
        <f>VLOOKUP(E14,'[1]LISTADO ATM'!$A$2:$C$898,3,0)</f>
        <v>DISTRITO NACIONAL</v>
      </c>
      <c r="B14" s="113">
        <v>335799570</v>
      </c>
      <c r="C14" s="127">
        <v>44249.489212962966</v>
      </c>
      <c r="D14" s="98" t="s">
        <v>2189</v>
      </c>
      <c r="E14" s="103">
        <v>909</v>
      </c>
      <c r="F14" s="98" t="str">
        <f>VLOOKUP(E14,[1]VIP!$A$2:$O11460,2,0)</f>
        <v>DRBR01A</v>
      </c>
      <c r="G14" s="98" t="str">
        <f>VLOOKUP(E14,'[1]LISTADO ATM'!$A$2:$B$897,2,0)</f>
        <v xml:space="preserve">ATM UNP UASD </v>
      </c>
      <c r="H14" s="98" t="str">
        <f>VLOOKUP(E14,[1]VIP!$A$2:$O16381,7,FALSE)</f>
        <v>Si</v>
      </c>
      <c r="I14" s="98" t="str">
        <f>VLOOKUP(E14,[1]VIP!$A$2:$O8346,8,FALSE)</f>
        <v>Si</v>
      </c>
      <c r="J14" s="98" t="str">
        <f>VLOOKUP(E14,[1]VIP!$A$2:$O8296,8,FALSE)</f>
        <v>Si</v>
      </c>
      <c r="K14" s="98" t="str">
        <f>VLOOKUP(E14,[1]VIP!$A$2:$O11870,6,0)</f>
        <v>SI</v>
      </c>
      <c r="L14" s="128" t="s">
        <v>2228</v>
      </c>
      <c r="M14" s="129" t="s">
        <v>2470</v>
      </c>
      <c r="N14" s="130" t="s">
        <v>2477</v>
      </c>
      <c r="O14" s="98" t="s">
        <v>2479</v>
      </c>
      <c r="P14" s="131"/>
      <c r="Q14" s="87" t="s">
        <v>2228</v>
      </c>
    </row>
    <row r="15" spans="1:17" ht="17.399999999999999" x14ac:dyDescent="0.3">
      <c r="A15" s="98" t="str">
        <f>VLOOKUP(E15,'[1]LISTADO ATM'!$A$2:$C$898,3,0)</f>
        <v>DISTRITO NACIONAL</v>
      </c>
      <c r="B15" s="113">
        <v>335799574</v>
      </c>
      <c r="C15" s="127">
        <v>44249.489560185182</v>
      </c>
      <c r="D15" s="98" t="s">
        <v>2189</v>
      </c>
      <c r="E15" s="103">
        <v>149</v>
      </c>
      <c r="F15" s="98" t="str">
        <f>VLOOKUP(E15,[1]VIP!$A$2:$O11459,2,0)</f>
        <v>DRBR149</v>
      </c>
      <c r="G15" s="98" t="str">
        <f>VLOOKUP(E15,'[1]LISTADO ATM'!$A$2:$B$897,2,0)</f>
        <v>ATM Estación Metro Concepción</v>
      </c>
      <c r="H15" s="98" t="str">
        <f>VLOOKUP(E15,[1]VIP!$A$2:$O16380,7,FALSE)</f>
        <v>N/A</v>
      </c>
      <c r="I15" s="98" t="str">
        <f>VLOOKUP(E15,[1]VIP!$A$2:$O8345,8,FALSE)</f>
        <v>N/A</v>
      </c>
      <c r="J15" s="98" t="str">
        <f>VLOOKUP(E15,[1]VIP!$A$2:$O8295,8,FALSE)</f>
        <v>N/A</v>
      </c>
      <c r="K15" s="98" t="str">
        <f>VLOOKUP(E15,[1]VIP!$A$2:$O11869,6,0)</f>
        <v>N/A</v>
      </c>
      <c r="L15" s="128" t="s">
        <v>2228</v>
      </c>
      <c r="M15" s="129" t="s">
        <v>2470</v>
      </c>
      <c r="N15" s="130" t="s">
        <v>2477</v>
      </c>
      <c r="O15" s="98" t="s">
        <v>2479</v>
      </c>
      <c r="P15" s="131"/>
      <c r="Q15" s="87" t="s">
        <v>2228</v>
      </c>
    </row>
    <row r="16" spans="1:17" ht="17.399999999999999" x14ac:dyDescent="0.3">
      <c r="A16" s="98" t="str">
        <f>VLOOKUP(E16,'[1]LISTADO ATM'!$A$2:$C$898,3,0)</f>
        <v>DISTRITO NACIONAL</v>
      </c>
      <c r="B16" s="113">
        <v>335799576</v>
      </c>
      <c r="C16" s="127">
        <v>44249.490289351852</v>
      </c>
      <c r="D16" s="98" t="s">
        <v>2189</v>
      </c>
      <c r="E16" s="103">
        <v>498</v>
      </c>
      <c r="F16" s="98" t="str">
        <f>VLOOKUP(E16,[1]VIP!$A$2:$O11458,2,0)</f>
        <v>DRBR498</v>
      </c>
      <c r="G16" s="98" t="str">
        <f>VLOOKUP(E16,'[1]LISTADO ATM'!$A$2:$B$897,2,0)</f>
        <v xml:space="preserve">ATM Estación Sunix 27 de Febrero </v>
      </c>
      <c r="H16" s="98" t="str">
        <f>VLOOKUP(E16,[1]VIP!$A$2:$O16379,7,FALSE)</f>
        <v>Si</v>
      </c>
      <c r="I16" s="98" t="str">
        <f>VLOOKUP(E16,[1]VIP!$A$2:$O8344,8,FALSE)</f>
        <v>Si</v>
      </c>
      <c r="J16" s="98" t="str">
        <f>VLOOKUP(E16,[1]VIP!$A$2:$O8294,8,FALSE)</f>
        <v>Si</v>
      </c>
      <c r="K16" s="98" t="str">
        <f>VLOOKUP(E16,[1]VIP!$A$2:$O11868,6,0)</f>
        <v>NO</v>
      </c>
      <c r="L16" s="128" t="s">
        <v>2228</v>
      </c>
      <c r="M16" s="129" t="s">
        <v>2470</v>
      </c>
      <c r="N16" s="130" t="s">
        <v>2477</v>
      </c>
      <c r="O16" s="98" t="s">
        <v>2479</v>
      </c>
      <c r="P16" s="131"/>
      <c r="Q16" s="87" t="s">
        <v>2228</v>
      </c>
    </row>
    <row r="17" spans="1:17" ht="17.399999999999999" x14ac:dyDescent="0.3">
      <c r="A17" s="98" t="str">
        <f>VLOOKUP(E17,'[1]LISTADO ATM'!$A$2:$C$898,3,0)</f>
        <v>DISTRITO NACIONAL</v>
      </c>
      <c r="B17" s="113">
        <v>335799639</v>
      </c>
      <c r="C17" s="127">
        <v>44249.504548611112</v>
      </c>
      <c r="D17" s="98" t="s">
        <v>2189</v>
      </c>
      <c r="E17" s="103">
        <v>113</v>
      </c>
      <c r="F17" s="98" t="str">
        <f>VLOOKUP(E17,[1]VIP!$A$2:$O11452,2,0)</f>
        <v>DRBR113</v>
      </c>
      <c r="G17" s="98" t="str">
        <f>VLOOKUP(E17,'[1]LISTADO ATM'!$A$2:$B$897,2,0)</f>
        <v xml:space="preserve">ATM Autoservicio Atalaya del Mar </v>
      </c>
      <c r="H17" s="98" t="str">
        <f>VLOOKUP(E17,[1]VIP!$A$2:$O16373,7,FALSE)</f>
        <v>Si</v>
      </c>
      <c r="I17" s="98" t="str">
        <f>VLOOKUP(E17,[1]VIP!$A$2:$O8338,8,FALSE)</f>
        <v>No</v>
      </c>
      <c r="J17" s="98" t="str">
        <f>VLOOKUP(E17,[1]VIP!$A$2:$O8288,8,FALSE)</f>
        <v>No</v>
      </c>
      <c r="K17" s="98" t="str">
        <f>VLOOKUP(E17,[1]VIP!$A$2:$O11862,6,0)</f>
        <v>NO</v>
      </c>
      <c r="L17" s="128" t="s">
        <v>2228</v>
      </c>
      <c r="M17" s="129" t="s">
        <v>2470</v>
      </c>
      <c r="N17" s="130" t="s">
        <v>2477</v>
      </c>
      <c r="O17" s="98" t="s">
        <v>2479</v>
      </c>
      <c r="P17" s="131"/>
      <c r="Q17" s="87" t="s">
        <v>2228</v>
      </c>
    </row>
    <row r="18" spans="1:17" ht="17.399999999999999" x14ac:dyDescent="0.3">
      <c r="A18" s="98" t="str">
        <f>VLOOKUP(E18,'[1]LISTADO ATM'!$A$2:$C$898,3,0)</f>
        <v>DISTRITO NACIONAL</v>
      </c>
      <c r="B18" s="113">
        <v>335799646</v>
      </c>
      <c r="C18" s="127">
        <v>44249.50681712963</v>
      </c>
      <c r="D18" s="98" t="s">
        <v>2189</v>
      </c>
      <c r="E18" s="103">
        <v>115</v>
      </c>
      <c r="F18" s="98" t="str">
        <f>VLOOKUP(E18,[1]VIP!$A$2:$O11450,2,0)</f>
        <v>DRBR115</v>
      </c>
      <c r="G18" s="98" t="str">
        <f>VLOOKUP(E18,'[1]LISTADO ATM'!$A$2:$B$897,2,0)</f>
        <v xml:space="preserve">ATM Oficina Megacentro I </v>
      </c>
      <c r="H18" s="98" t="str">
        <f>VLOOKUP(E18,[1]VIP!$A$2:$O16371,7,FALSE)</f>
        <v>Si</v>
      </c>
      <c r="I18" s="98" t="str">
        <f>VLOOKUP(E18,[1]VIP!$A$2:$O8336,8,FALSE)</f>
        <v>Si</v>
      </c>
      <c r="J18" s="98" t="str">
        <f>VLOOKUP(E18,[1]VIP!$A$2:$O8286,8,FALSE)</f>
        <v>Si</v>
      </c>
      <c r="K18" s="98" t="str">
        <f>VLOOKUP(E18,[1]VIP!$A$2:$O11860,6,0)</f>
        <v>SI</v>
      </c>
      <c r="L18" s="128" t="s">
        <v>2228</v>
      </c>
      <c r="M18" s="129" t="s">
        <v>2470</v>
      </c>
      <c r="N18" s="130" t="s">
        <v>2477</v>
      </c>
      <c r="O18" s="98" t="s">
        <v>2479</v>
      </c>
      <c r="P18" s="131"/>
      <c r="Q18" s="87" t="s">
        <v>2228</v>
      </c>
    </row>
    <row r="19" spans="1:17" ht="17.399999999999999" x14ac:dyDescent="0.3">
      <c r="A19" s="98" t="str">
        <f>VLOOKUP(E19,'[1]LISTADO ATM'!$A$2:$C$898,3,0)</f>
        <v>NORTE</v>
      </c>
      <c r="B19" s="113">
        <v>335799746</v>
      </c>
      <c r="C19" s="127">
        <v>44249.530509259261</v>
      </c>
      <c r="D19" s="98" t="s">
        <v>2190</v>
      </c>
      <c r="E19" s="103">
        <v>757</v>
      </c>
      <c r="F19" s="98" t="str">
        <f>VLOOKUP(E19,[1]VIP!$A$2:$O11438,2,0)</f>
        <v>DRBR757</v>
      </c>
      <c r="G19" s="98" t="str">
        <f>VLOOKUP(E19,'[1]LISTADO ATM'!$A$2:$B$897,2,0)</f>
        <v xml:space="preserve">ATM UNP Plaza Paseo (Santiago) </v>
      </c>
      <c r="H19" s="98" t="str">
        <f>VLOOKUP(E19,[1]VIP!$A$2:$O16359,7,FALSE)</f>
        <v>Si</v>
      </c>
      <c r="I19" s="98" t="str">
        <f>VLOOKUP(E19,[1]VIP!$A$2:$O8324,8,FALSE)</f>
        <v>Si</v>
      </c>
      <c r="J19" s="98" t="str">
        <f>VLOOKUP(E19,[1]VIP!$A$2:$O8274,8,FALSE)</f>
        <v>Si</v>
      </c>
      <c r="K19" s="98" t="str">
        <f>VLOOKUP(E19,[1]VIP!$A$2:$O11848,6,0)</f>
        <v>NO</v>
      </c>
      <c r="L19" s="128" t="s">
        <v>2228</v>
      </c>
      <c r="M19" s="129" t="s">
        <v>2470</v>
      </c>
      <c r="N19" s="130" t="s">
        <v>2477</v>
      </c>
      <c r="O19" s="98" t="s">
        <v>2498</v>
      </c>
      <c r="P19" s="131"/>
      <c r="Q19" s="87" t="s">
        <v>2228</v>
      </c>
    </row>
    <row r="20" spans="1:17" ht="17.399999999999999" x14ac:dyDescent="0.3">
      <c r="A20" s="98" t="str">
        <f>VLOOKUP(E20,'[1]LISTADO ATM'!$A$2:$C$898,3,0)</f>
        <v>DISTRITO NACIONAL</v>
      </c>
      <c r="B20" s="113">
        <v>335799793</v>
      </c>
      <c r="C20" s="127">
        <v>44249.55741898148</v>
      </c>
      <c r="D20" s="98" t="s">
        <v>2189</v>
      </c>
      <c r="E20" s="103">
        <v>180</v>
      </c>
      <c r="F20" s="98" t="str">
        <f>VLOOKUP(E20,[1]VIP!$A$2:$O11452,2,0)</f>
        <v>DRBR180</v>
      </c>
      <c r="G20" s="98" t="str">
        <f>VLOOKUP(E20,'[1]LISTADO ATM'!$A$2:$B$897,2,0)</f>
        <v xml:space="preserve">ATM Megacentro II </v>
      </c>
      <c r="H20" s="98" t="str">
        <f>VLOOKUP(E20,[1]VIP!$A$2:$O16373,7,FALSE)</f>
        <v>Si</v>
      </c>
      <c r="I20" s="98" t="str">
        <f>VLOOKUP(E20,[1]VIP!$A$2:$O8338,8,FALSE)</f>
        <v>Si</v>
      </c>
      <c r="J20" s="98" t="str">
        <f>VLOOKUP(E20,[1]VIP!$A$2:$O8288,8,FALSE)</f>
        <v>Si</v>
      </c>
      <c r="K20" s="98" t="str">
        <f>VLOOKUP(E20,[1]VIP!$A$2:$O11862,6,0)</f>
        <v>SI</v>
      </c>
      <c r="L20" s="128" t="s">
        <v>2228</v>
      </c>
      <c r="M20" s="129" t="s">
        <v>2470</v>
      </c>
      <c r="N20" s="130" t="s">
        <v>2477</v>
      </c>
      <c r="O20" s="98" t="s">
        <v>2479</v>
      </c>
      <c r="P20" s="131"/>
      <c r="Q20" s="87" t="s">
        <v>2228</v>
      </c>
    </row>
    <row r="21" spans="1:17" ht="17.399999999999999" x14ac:dyDescent="0.3">
      <c r="A21" s="98" t="str">
        <f>VLOOKUP(E21,'[1]LISTADO ATM'!$A$2:$C$898,3,0)</f>
        <v>DISTRITO NACIONAL</v>
      </c>
      <c r="B21" s="113">
        <v>335799800</v>
      </c>
      <c r="C21" s="127">
        <v>44249.560034722221</v>
      </c>
      <c r="D21" s="98" t="s">
        <v>2189</v>
      </c>
      <c r="E21" s="103">
        <v>321</v>
      </c>
      <c r="F21" s="98" t="str">
        <f>VLOOKUP(E21,[1]VIP!$A$2:$O11451,2,0)</f>
        <v>DRBR321</v>
      </c>
      <c r="G21" s="98" t="str">
        <f>VLOOKUP(E21,'[1]LISTADO ATM'!$A$2:$B$897,2,0)</f>
        <v xml:space="preserve">ATM Oficina Jiménez Moya I </v>
      </c>
      <c r="H21" s="98" t="str">
        <f>VLOOKUP(E21,[1]VIP!$A$2:$O16372,7,FALSE)</f>
        <v>Si</v>
      </c>
      <c r="I21" s="98" t="str">
        <f>VLOOKUP(E21,[1]VIP!$A$2:$O8337,8,FALSE)</f>
        <v>Si</v>
      </c>
      <c r="J21" s="98" t="str">
        <f>VLOOKUP(E21,[1]VIP!$A$2:$O8287,8,FALSE)</f>
        <v>Si</v>
      </c>
      <c r="K21" s="98" t="str">
        <f>VLOOKUP(E21,[1]VIP!$A$2:$O11861,6,0)</f>
        <v>NO</v>
      </c>
      <c r="L21" s="128" t="s">
        <v>2228</v>
      </c>
      <c r="M21" s="129" t="s">
        <v>2470</v>
      </c>
      <c r="N21" s="130" t="s">
        <v>2477</v>
      </c>
      <c r="O21" s="98" t="s">
        <v>2479</v>
      </c>
      <c r="P21" s="131"/>
      <c r="Q21" s="87" t="s">
        <v>2228</v>
      </c>
    </row>
    <row r="22" spans="1:17" ht="17.399999999999999" x14ac:dyDescent="0.3">
      <c r="A22" s="98" t="str">
        <f>VLOOKUP(E22,'[1]LISTADO ATM'!$A$2:$C$898,3,0)</f>
        <v>ESTE</v>
      </c>
      <c r="B22" s="113">
        <v>335799811</v>
      </c>
      <c r="C22" s="127">
        <v>44249.563726851855</v>
      </c>
      <c r="D22" s="98" t="s">
        <v>2189</v>
      </c>
      <c r="E22" s="103">
        <v>867</v>
      </c>
      <c r="F22" s="98" t="str">
        <f>VLOOKUP(E22,[1]VIP!$A$2:$O11449,2,0)</f>
        <v>DRBR867</v>
      </c>
      <c r="G22" s="98" t="str">
        <f>VLOOKUP(E22,'[1]LISTADO ATM'!$A$2:$B$897,2,0)</f>
        <v xml:space="preserve">ATM Estación Combustible Autopista El Coral </v>
      </c>
      <c r="H22" s="98" t="str">
        <f>VLOOKUP(E22,[1]VIP!$A$2:$O16370,7,FALSE)</f>
        <v>Si</v>
      </c>
      <c r="I22" s="98" t="str">
        <f>VLOOKUP(E22,[1]VIP!$A$2:$O8335,8,FALSE)</f>
        <v>Si</v>
      </c>
      <c r="J22" s="98" t="str">
        <f>VLOOKUP(E22,[1]VIP!$A$2:$O8285,8,FALSE)</f>
        <v>Si</v>
      </c>
      <c r="K22" s="98" t="str">
        <f>VLOOKUP(E22,[1]VIP!$A$2:$O11859,6,0)</f>
        <v>NO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31"/>
      <c r="Q22" s="87" t="s">
        <v>2228</v>
      </c>
    </row>
    <row r="23" spans="1:17" ht="17.399999999999999" x14ac:dyDescent="0.3">
      <c r="A23" s="98" t="str">
        <f>VLOOKUP(E23,'[1]LISTADO ATM'!$A$2:$C$898,3,0)</f>
        <v>DISTRITO NACIONAL</v>
      </c>
      <c r="B23" s="113">
        <v>335799828</v>
      </c>
      <c r="C23" s="127">
        <v>44249.571238425924</v>
      </c>
      <c r="D23" s="98" t="s">
        <v>2189</v>
      </c>
      <c r="E23" s="103">
        <v>194</v>
      </c>
      <c r="F23" s="98" t="str">
        <f>VLOOKUP(E23,[1]VIP!$A$2:$O11446,2,0)</f>
        <v>DRBR194</v>
      </c>
      <c r="G23" s="98" t="str">
        <f>VLOOKUP(E23,'[1]LISTADO ATM'!$A$2:$B$897,2,0)</f>
        <v xml:space="preserve">ATM UNP Pantoja </v>
      </c>
      <c r="H23" s="98" t="str">
        <f>VLOOKUP(E23,[1]VIP!$A$2:$O16367,7,FALSE)</f>
        <v>Si</v>
      </c>
      <c r="I23" s="98" t="str">
        <f>VLOOKUP(E23,[1]VIP!$A$2:$O8332,8,FALSE)</f>
        <v>No</v>
      </c>
      <c r="J23" s="98" t="str">
        <f>VLOOKUP(E23,[1]VIP!$A$2:$O8282,8,FALSE)</f>
        <v>No</v>
      </c>
      <c r="K23" s="98" t="str">
        <f>VLOOKUP(E23,[1]VIP!$A$2:$O11856,6,0)</f>
        <v>NO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31"/>
      <c r="Q23" s="87" t="s">
        <v>2228</v>
      </c>
    </row>
    <row r="24" spans="1:17" ht="17.399999999999999" x14ac:dyDescent="0.3">
      <c r="A24" s="98" t="str">
        <f>VLOOKUP(E24,'[1]LISTADO ATM'!$A$2:$C$898,3,0)</f>
        <v>NORTE</v>
      </c>
      <c r="B24" s="113">
        <v>335799860</v>
      </c>
      <c r="C24" s="127">
        <v>44249.593136574076</v>
      </c>
      <c r="D24" s="98" t="s">
        <v>2190</v>
      </c>
      <c r="E24" s="103">
        <v>154</v>
      </c>
      <c r="F24" s="98" t="str">
        <f>VLOOKUP(E24,[1]VIP!$A$2:$O11441,2,0)</f>
        <v>DRBR154</v>
      </c>
      <c r="G24" s="98" t="str">
        <f>VLOOKUP(E24,'[1]LISTADO ATM'!$A$2:$B$897,2,0)</f>
        <v xml:space="preserve">ATM Oficina Sánchez </v>
      </c>
      <c r="H24" s="98" t="str">
        <f>VLOOKUP(E24,[1]VIP!$A$2:$O16362,7,FALSE)</f>
        <v>Si</v>
      </c>
      <c r="I24" s="98" t="str">
        <f>VLOOKUP(E24,[1]VIP!$A$2:$O8327,8,FALSE)</f>
        <v>Si</v>
      </c>
      <c r="J24" s="98" t="str">
        <f>VLOOKUP(E24,[1]VIP!$A$2:$O8277,8,FALSE)</f>
        <v>Si</v>
      </c>
      <c r="K24" s="98" t="str">
        <f>VLOOKUP(E24,[1]VIP!$A$2:$O11851,6,0)</f>
        <v>SI</v>
      </c>
      <c r="L24" s="128" t="s">
        <v>2228</v>
      </c>
      <c r="M24" s="129" t="s">
        <v>2470</v>
      </c>
      <c r="N24" s="130" t="s">
        <v>2477</v>
      </c>
      <c r="O24" s="98" t="s">
        <v>2498</v>
      </c>
      <c r="P24" s="131"/>
      <c r="Q24" s="87" t="s">
        <v>2228</v>
      </c>
    </row>
    <row r="25" spans="1:17" ht="17.399999999999999" x14ac:dyDescent="0.3">
      <c r="A25" s="98" t="str">
        <f>VLOOKUP(E25,'[1]LISTADO ATM'!$A$2:$C$898,3,0)</f>
        <v>DISTRITO NACIONAL</v>
      </c>
      <c r="B25" s="113">
        <v>335799991</v>
      </c>
      <c r="C25" s="127">
        <v>44249.631909722222</v>
      </c>
      <c r="D25" s="98" t="s">
        <v>2189</v>
      </c>
      <c r="E25" s="103">
        <v>264</v>
      </c>
      <c r="F25" s="98" t="str">
        <f>VLOOKUP(E25,[1]VIP!$A$2:$O11445,2,0)</f>
        <v>DRBR264</v>
      </c>
      <c r="G25" s="98" t="str">
        <f>VLOOKUP(E25,'[1]LISTADO ATM'!$A$2:$B$897,2,0)</f>
        <v xml:space="preserve">ATM S/M Nacional Independencia </v>
      </c>
      <c r="H25" s="98" t="str">
        <f>VLOOKUP(E25,[1]VIP!$A$2:$O16366,7,FALSE)</f>
        <v>Si</v>
      </c>
      <c r="I25" s="98" t="str">
        <f>VLOOKUP(E25,[1]VIP!$A$2:$O8331,8,FALSE)</f>
        <v>Si</v>
      </c>
      <c r="J25" s="98" t="str">
        <f>VLOOKUP(E25,[1]VIP!$A$2:$O8281,8,FALSE)</f>
        <v>Si</v>
      </c>
      <c r="K25" s="98" t="str">
        <f>VLOOKUP(E25,[1]VIP!$A$2:$O11855,6,0)</f>
        <v>SI</v>
      </c>
      <c r="L25" s="128" t="s">
        <v>2228</v>
      </c>
      <c r="M25" s="129" t="s">
        <v>2470</v>
      </c>
      <c r="N25" s="130" t="s">
        <v>2477</v>
      </c>
      <c r="O25" s="98" t="s">
        <v>2479</v>
      </c>
      <c r="P25" s="131"/>
      <c r="Q25" s="87" t="s">
        <v>2228</v>
      </c>
    </row>
    <row r="26" spans="1:17" ht="17.399999999999999" x14ac:dyDescent="0.3">
      <c r="A26" s="98" t="str">
        <f>VLOOKUP(E26,'[1]LISTADO ATM'!$A$2:$C$898,3,0)</f>
        <v>ESTE</v>
      </c>
      <c r="B26" s="113">
        <v>335800001</v>
      </c>
      <c r="C26" s="127">
        <v>44249.635949074072</v>
      </c>
      <c r="D26" s="98" t="s">
        <v>2189</v>
      </c>
      <c r="E26" s="103">
        <v>661</v>
      </c>
      <c r="F26" s="98" t="str">
        <f>VLOOKUP(E26,[1]VIP!$A$2:$O11443,2,0)</f>
        <v>DRBR661</v>
      </c>
      <c r="G26" s="98" t="str">
        <f>VLOOKUP(E26,'[1]LISTADO ATM'!$A$2:$B$897,2,0)</f>
        <v xml:space="preserve">ATM Almacenes Iberia (San Pedro) </v>
      </c>
      <c r="H26" s="98" t="str">
        <f>VLOOKUP(E26,[1]VIP!$A$2:$O16364,7,FALSE)</f>
        <v>N/A</v>
      </c>
      <c r="I26" s="98" t="str">
        <f>VLOOKUP(E26,[1]VIP!$A$2:$O8329,8,FALSE)</f>
        <v>N/A</v>
      </c>
      <c r="J26" s="98" t="str">
        <f>VLOOKUP(E26,[1]VIP!$A$2:$O8279,8,FALSE)</f>
        <v>N/A</v>
      </c>
      <c r="K26" s="98" t="str">
        <f>VLOOKUP(E26,[1]VIP!$A$2:$O11853,6,0)</f>
        <v>N/A</v>
      </c>
      <c r="L26" s="128" t="s">
        <v>2228</v>
      </c>
      <c r="M26" s="129" t="s">
        <v>2470</v>
      </c>
      <c r="N26" s="130" t="s">
        <v>2477</v>
      </c>
      <c r="O26" s="98" t="s">
        <v>2479</v>
      </c>
      <c r="P26" s="131"/>
      <c r="Q26" s="87" t="s">
        <v>2228</v>
      </c>
    </row>
    <row r="27" spans="1:17" ht="17.399999999999999" x14ac:dyDescent="0.3">
      <c r="A27" s="98" t="str">
        <f>VLOOKUP(E27,'[1]LISTADO ATM'!$A$2:$C$898,3,0)</f>
        <v>DISTRITO NACIONAL</v>
      </c>
      <c r="B27" s="113">
        <v>335800013</v>
      </c>
      <c r="C27" s="127">
        <v>44249.637731481482</v>
      </c>
      <c r="D27" s="98" t="s">
        <v>2189</v>
      </c>
      <c r="E27" s="103">
        <v>225</v>
      </c>
      <c r="F27" s="98" t="str">
        <f>VLOOKUP(E27,[1]VIP!$A$2:$O11442,2,0)</f>
        <v>DRBR225</v>
      </c>
      <c r="G27" s="98" t="str">
        <f>VLOOKUP(E27,'[1]LISTADO ATM'!$A$2:$B$897,2,0)</f>
        <v xml:space="preserve">ATM S/M Nacional Arroyo Hondo </v>
      </c>
      <c r="H27" s="98" t="str">
        <f>VLOOKUP(E27,[1]VIP!$A$2:$O16363,7,FALSE)</f>
        <v>Si</v>
      </c>
      <c r="I27" s="98" t="str">
        <f>VLOOKUP(E27,[1]VIP!$A$2:$O8328,8,FALSE)</f>
        <v>Si</v>
      </c>
      <c r="J27" s="98" t="str">
        <f>VLOOKUP(E27,[1]VIP!$A$2:$O8278,8,FALSE)</f>
        <v>Si</v>
      </c>
      <c r="K27" s="98" t="str">
        <f>VLOOKUP(E27,[1]VIP!$A$2:$O11852,6,0)</f>
        <v>NO</v>
      </c>
      <c r="L27" s="128" t="s">
        <v>2228</v>
      </c>
      <c r="M27" s="129" t="s">
        <v>2470</v>
      </c>
      <c r="N27" s="130" t="s">
        <v>2477</v>
      </c>
      <c r="O27" s="98" t="s">
        <v>2479</v>
      </c>
      <c r="P27" s="131"/>
      <c r="Q27" s="87" t="s">
        <v>2228</v>
      </c>
    </row>
    <row r="28" spans="1:17" ht="17.399999999999999" x14ac:dyDescent="0.3">
      <c r="A28" s="98" t="str">
        <f>VLOOKUP(E28,'LISTADO ATM'!$A$2:$C$899,3,0)</f>
        <v>ESTE</v>
      </c>
      <c r="B28" s="113">
        <v>335800031</v>
      </c>
      <c r="C28" s="127">
        <v>44249.643460648149</v>
      </c>
      <c r="D28" s="98" t="s">
        <v>2189</v>
      </c>
      <c r="E28" s="103">
        <v>608</v>
      </c>
      <c r="F28" s="98" t="str">
        <f>VLOOKUP(E28,VIP!$A$2:$O11441,2,0)</f>
        <v>DRBR305</v>
      </c>
      <c r="G28" s="98" t="str">
        <f>VLOOKUP(E28,'LISTADO ATM'!$A$2:$B$898,2,0)</f>
        <v xml:space="preserve">ATM Oficina Jumbo (San Pedro) </v>
      </c>
      <c r="H28" s="98" t="str">
        <f>VLOOKUP(E28,VIP!$A$2:$O16362,7,FALSE)</f>
        <v>Si</v>
      </c>
      <c r="I28" s="98" t="str">
        <f>VLOOKUP(E28,VIP!$A$2:$O8327,8,FALSE)</f>
        <v>Si</v>
      </c>
      <c r="J28" s="98" t="str">
        <f>VLOOKUP(E28,VIP!$A$2:$O8277,8,FALSE)</f>
        <v>Si</v>
      </c>
      <c r="K28" s="98" t="str">
        <f>VLOOKUP(E28,VIP!$A$2:$O11851,6,0)</f>
        <v>SI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31"/>
      <c r="Q28" s="87" t="s">
        <v>2228</v>
      </c>
    </row>
    <row r="29" spans="1:17" ht="17.399999999999999" x14ac:dyDescent="0.3">
      <c r="A29" s="98" t="str">
        <f>VLOOKUP(E29,'LISTADO ATM'!$A$2:$C$899,3,0)</f>
        <v>DISTRITO NACIONAL</v>
      </c>
      <c r="B29" s="113">
        <v>335800371</v>
      </c>
      <c r="C29" s="127">
        <v>44249.773923611108</v>
      </c>
      <c r="D29" s="98" t="s">
        <v>2189</v>
      </c>
      <c r="E29" s="103">
        <v>525</v>
      </c>
      <c r="F29" s="98" t="str">
        <f>VLOOKUP(E29,VIP!$A$2:$O11433,2,0)</f>
        <v>DRBR525</v>
      </c>
      <c r="G29" s="98" t="str">
        <f>VLOOKUP(E29,'LISTADO ATM'!$A$2:$B$898,2,0)</f>
        <v>ATM S/M Bravo Las Americas</v>
      </c>
      <c r="H29" s="98" t="str">
        <f>VLOOKUP(E29,VIP!$A$2:$O16354,7,FALSE)</f>
        <v>Si</v>
      </c>
      <c r="I29" s="98" t="str">
        <f>VLOOKUP(E29,VIP!$A$2:$O8319,8,FALSE)</f>
        <v>Si</v>
      </c>
      <c r="J29" s="98" t="str">
        <f>VLOOKUP(E29,VIP!$A$2:$O8269,8,FALSE)</f>
        <v>Si</v>
      </c>
      <c r="K29" s="98" t="str">
        <f>VLOOKUP(E29,VIP!$A$2:$O11843,6,0)</f>
        <v>NO</v>
      </c>
      <c r="L29" s="128" t="s">
        <v>2228</v>
      </c>
      <c r="M29" s="129" t="s">
        <v>2470</v>
      </c>
      <c r="N29" s="130" t="s">
        <v>2477</v>
      </c>
      <c r="O29" s="98" t="s">
        <v>2479</v>
      </c>
      <c r="P29" s="131"/>
      <c r="Q29" s="87" t="s">
        <v>2228</v>
      </c>
    </row>
    <row r="30" spans="1:17" ht="17.399999999999999" x14ac:dyDescent="0.3">
      <c r="A30" s="98" t="str">
        <f>VLOOKUP(E30,'LISTADO ATM'!$A$2:$C$899,3,0)</f>
        <v>DISTRITO NACIONAL</v>
      </c>
      <c r="B30" s="113">
        <v>335800373</v>
      </c>
      <c r="C30" s="127">
        <v>44249.774699074071</v>
      </c>
      <c r="D30" s="98" t="s">
        <v>2189</v>
      </c>
      <c r="E30" s="103">
        <v>118</v>
      </c>
      <c r="F30" s="98" t="str">
        <f>VLOOKUP(E30,VIP!$A$2:$O11432,2,0)</f>
        <v>DRBR118</v>
      </c>
      <c r="G30" s="98" t="str">
        <f>VLOOKUP(E30,'LISTADO ATM'!$A$2:$B$898,2,0)</f>
        <v>ATM Plaza Torino</v>
      </c>
      <c r="H30" s="98" t="str">
        <f>VLOOKUP(E30,VIP!$A$2:$O16353,7,FALSE)</f>
        <v>N/A</v>
      </c>
      <c r="I30" s="98" t="str">
        <f>VLOOKUP(E30,VIP!$A$2:$O8318,8,FALSE)</f>
        <v>N/A</v>
      </c>
      <c r="J30" s="98" t="str">
        <f>VLOOKUP(E30,VIP!$A$2:$O8268,8,FALSE)</f>
        <v>N/A</v>
      </c>
      <c r="K30" s="98" t="str">
        <f>VLOOKUP(E30,VIP!$A$2:$O11842,6,0)</f>
        <v>N/A</v>
      </c>
      <c r="L30" s="128" t="s">
        <v>2228</v>
      </c>
      <c r="M30" s="129" t="s">
        <v>2470</v>
      </c>
      <c r="N30" s="130" t="s">
        <v>2477</v>
      </c>
      <c r="O30" s="98" t="s">
        <v>2479</v>
      </c>
      <c r="P30" s="131"/>
      <c r="Q30" s="87" t="s">
        <v>2228</v>
      </c>
    </row>
    <row r="31" spans="1:17" ht="17.399999999999999" x14ac:dyDescent="0.3">
      <c r="A31" s="98" t="str">
        <f>VLOOKUP(E31,'LISTADO ATM'!$A$2:$C$899,3,0)</f>
        <v>DISTRITO NACIONAL</v>
      </c>
      <c r="B31" s="113">
        <v>335800404</v>
      </c>
      <c r="C31" s="127">
        <v>44249.904317129629</v>
      </c>
      <c r="D31" s="98" t="s">
        <v>2189</v>
      </c>
      <c r="E31" s="103">
        <v>883</v>
      </c>
      <c r="F31" s="98" t="str">
        <f>VLOOKUP(E31,VIP!$A$2:$O11441,2,0)</f>
        <v>DRBR883</v>
      </c>
      <c r="G31" s="98" t="str">
        <f>VLOOKUP(E31,'LISTADO ATM'!$A$2:$B$898,2,0)</f>
        <v xml:space="preserve">ATM Oficina Filadelfia Plaza </v>
      </c>
      <c r="H31" s="98" t="str">
        <f>VLOOKUP(E31,VIP!$A$2:$O16362,7,FALSE)</f>
        <v>Si</v>
      </c>
      <c r="I31" s="98" t="str">
        <f>VLOOKUP(E31,VIP!$A$2:$O8327,8,FALSE)</f>
        <v>Si</v>
      </c>
      <c r="J31" s="98" t="str">
        <f>VLOOKUP(E31,VIP!$A$2:$O8277,8,FALSE)</f>
        <v>Si</v>
      </c>
      <c r="K31" s="98" t="str">
        <f>VLOOKUP(E31,VIP!$A$2:$O11851,6,0)</f>
        <v>NO</v>
      </c>
      <c r="L31" s="128" t="s">
        <v>2228</v>
      </c>
      <c r="M31" s="129" t="s">
        <v>2470</v>
      </c>
      <c r="N31" s="130" t="s">
        <v>2477</v>
      </c>
      <c r="O31" s="98" t="s">
        <v>2479</v>
      </c>
      <c r="P31" s="131"/>
      <c r="Q31" s="87" t="s">
        <v>2228</v>
      </c>
    </row>
    <row r="32" spans="1:17" ht="17.399999999999999" x14ac:dyDescent="0.3">
      <c r="A32" s="98" t="str">
        <f>VLOOKUP(E32,'LISTADO ATM'!$A$2:$C$899,3,0)</f>
        <v>ESTE</v>
      </c>
      <c r="B32" s="113">
        <v>335800405</v>
      </c>
      <c r="C32" s="127">
        <v>44249.905729166669</v>
      </c>
      <c r="D32" s="98" t="s">
        <v>2189</v>
      </c>
      <c r="E32" s="103">
        <v>631</v>
      </c>
      <c r="F32" s="98" t="str">
        <f>VLOOKUP(E32,VIP!$A$2:$O11440,2,0)</f>
        <v>DRBR417</v>
      </c>
      <c r="G32" s="98" t="str">
        <f>VLOOKUP(E32,'LISTADO ATM'!$A$2:$B$898,2,0)</f>
        <v xml:space="preserve">ATM ASOCODEQUI (San Pedro) </v>
      </c>
      <c r="H32" s="98" t="str">
        <f>VLOOKUP(E32,VIP!$A$2:$O16361,7,FALSE)</f>
        <v>Si</v>
      </c>
      <c r="I32" s="98" t="str">
        <f>VLOOKUP(E32,VIP!$A$2:$O8326,8,FALSE)</f>
        <v>Si</v>
      </c>
      <c r="J32" s="98" t="str">
        <f>VLOOKUP(E32,VIP!$A$2:$O8276,8,FALSE)</f>
        <v>Si</v>
      </c>
      <c r="K32" s="98" t="str">
        <f>VLOOKUP(E32,VIP!$A$2:$O11850,6,0)</f>
        <v>NO</v>
      </c>
      <c r="L32" s="128" t="s">
        <v>2228</v>
      </c>
      <c r="M32" s="129" t="s">
        <v>2470</v>
      </c>
      <c r="N32" s="130" t="s">
        <v>2477</v>
      </c>
      <c r="O32" s="98" t="s">
        <v>2479</v>
      </c>
      <c r="P32" s="131"/>
      <c r="Q32" s="87" t="s">
        <v>2228</v>
      </c>
    </row>
    <row r="33" spans="1:17" ht="17.399999999999999" x14ac:dyDescent="0.3">
      <c r="A33" s="98" t="str">
        <f>VLOOKUP(E33,'LISTADO ATM'!$A$2:$C$899,3,0)</f>
        <v>NORTE</v>
      </c>
      <c r="B33" s="113">
        <v>335800406</v>
      </c>
      <c r="C33" s="127">
        <v>44249.907465277778</v>
      </c>
      <c r="D33" s="98" t="s">
        <v>2190</v>
      </c>
      <c r="E33" s="103">
        <v>511</v>
      </c>
      <c r="F33" s="98" t="str">
        <f>VLOOKUP(E33,VIP!$A$2:$O11439,2,0)</f>
        <v>DRBR511</v>
      </c>
      <c r="G33" s="98" t="str">
        <f>VLOOKUP(E33,'LISTADO ATM'!$A$2:$B$898,2,0)</f>
        <v xml:space="preserve">ATM UNP Río San Juan (Nagua) </v>
      </c>
      <c r="H33" s="98" t="str">
        <f>VLOOKUP(E33,VIP!$A$2:$O16360,7,FALSE)</f>
        <v>Si</v>
      </c>
      <c r="I33" s="98" t="str">
        <f>VLOOKUP(E33,VIP!$A$2:$O8325,8,FALSE)</f>
        <v>Si</v>
      </c>
      <c r="J33" s="98" t="str">
        <f>VLOOKUP(E33,VIP!$A$2:$O8275,8,FALSE)</f>
        <v>Si</v>
      </c>
      <c r="K33" s="98" t="str">
        <f>VLOOKUP(E33,VIP!$A$2:$O11849,6,0)</f>
        <v>NO</v>
      </c>
      <c r="L33" s="128" t="s">
        <v>2228</v>
      </c>
      <c r="M33" s="129" t="s">
        <v>2470</v>
      </c>
      <c r="N33" s="130" t="s">
        <v>2477</v>
      </c>
      <c r="O33" s="98" t="s">
        <v>2499</v>
      </c>
      <c r="P33" s="131"/>
      <c r="Q33" s="87" t="s">
        <v>2228</v>
      </c>
    </row>
    <row r="34" spans="1:17" ht="17.399999999999999" x14ac:dyDescent="0.3">
      <c r="A34" s="98" t="str">
        <f>VLOOKUP(E34,'LISTADO ATM'!$A$2:$C$899,3,0)</f>
        <v>DISTRITO NACIONAL</v>
      </c>
      <c r="B34" s="113">
        <v>335800418</v>
      </c>
      <c r="C34" s="127">
        <v>44250.018680555557</v>
      </c>
      <c r="D34" s="98" t="s">
        <v>2189</v>
      </c>
      <c r="E34" s="103">
        <v>580</v>
      </c>
      <c r="F34" s="98" t="str">
        <f>VLOOKUP(E34,VIP!$A$2:$O11445,2,0)</f>
        <v>DRBR523</v>
      </c>
      <c r="G34" s="98" t="str">
        <f>VLOOKUP(E34,'LISTADO ATM'!$A$2:$B$898,2,0)</f>
        <v xml:space="preserve">ATM Edificio Propagas </v>
      </c>
      <c r="H34" s="98" t="str">
        <f>VLOOKUP(E34,VIP!$A$2:$O16366,7,FALSE)</f>
        <v>Si</v>
      </c>
      <c r="I34" s="98" t="str">
        <f>VLOOKUP(E34,VIP!$A$2:$O8331,8,FALSE)</f>
        <v>Si</v>
      </c>
      <c r="J34" s="98" t="str">
        <f>VLOOKUP(E34,VIP!$A$2:$O8281,8,FALSE)</f>
        <v>Si</v>
      </c>
      <c r="K34" s="98" t="str">
        <f>VLOOKUP(E34,VIP!$A$2:$O11855,6,0)</f>
        <v>NO</v>
      </c>
      <c r="L34" s="128" t="s">
        <v>2228</v>
      </c>
      <c r="M34" s="129" t="s">
        <v>2470</v>
      </c>
      <c r="N34" s="130" t="s">
        <v>2477</v>
      </c>
      <c r="O34" s="98" t="s">
        <v>2479</v>
      </c>
      <c r="P34" s="131"/>
      <c r="Q34" s="87" t="s">
        <v>2228</v>
      </c>
    </row>
    <row r="35" spans="1:17" ht="17.399999999999999" x14ac:dyDescent="0.3">
      <c r="A35" s="98" t="str">
        <f>VLOOKUP(E35,'LISTADO ATM'!$A$2:$C$899,3,0)</f>
        <v>DISTRITO NACIONAL</v>
      </c>
      <c r="B35" s="113">
        <v>335800425</v>
      </c>
      <c r="C35" s="127">
        <v>44250.069606481484</v>
      </c>
      <c r="D35" s="98" t="s">
        <v>2189</v>
      </c>
      <c r="E35" s="103">
        <v>365</v>
      </c>
      <c r="F35" s="98" t="e">
        <f>VLOOKUP(E35,VIP!$A$2:$O11439,2,0)</f>
        <v>#N/A</v>
      </c>
      <c r="G35" s="98" t="str">
        <f>VLOOKUP(E35,'LISTADO ATM'!$A$2:$B$898,2,0)</f>
        <v>ATM CEMDOE</v>
      </c>
      <c r="H35" s="98" t="e">
        <f>VLOOKUP(E35,VIP!$A$2:$O16360,7,FALSE)</f>
        <v>#N/A</v>
      </c>
      <c r="I35" s="98" t="e">
        <f>VLOOKUP(E35,VIP!$A$2:$O8325,8,FALSE)</f>
        <v>#N/A</v>
      </c>
      <c r="J35" s="98" t="e">
        <f>VLOOKUP(E35,VIP!$A$2:$O8275,8,FALSE)</f>
        <v>#N/A</v>
      </c>
      <c r="K35" s="98" t="e">
        <f>VLOOKUP(E35,VIP!$A$2:$O11849,6,0)</f>
        <v>#N/A</v>
      </c>
      <c r="L35" s="128" t="s">
        <v>2228</v>
      </c>
      <c r="M35" s="129" t="s">
        <v>2470</v>
      </c>
      <c r="N35" s="130" t="s">
        <v>2477</v>
      </c>
      <c r="O35" s="98" t="s">
        <v>2479</v>
      </c>
      <c r="P35" s="131"/>
      <c r="Q35" s="87" t="s">
        <v>2228</v>
      </c>
    </row>
    <row r="36" spans="1:17" ht="17.399999999999999" x14ac:dyDescent="0.3">
      <c r="A36" s="98" t="str">
        <f>VLOOKUP(E36,'LISTADO ATM'!$A$2:$C$899,3,0)</f>
        <v>DISTRITO NACIONAL</v>
      </c>
      <c r="B36" s="113">
        <v>335800427</v>
      </c>
      <c r="C36" s="127">
        <v>44250.090162037035</v>
      </c>
      <c r="D36" s="98" t="s">
        <v>2189</v>
      </c>
      <c r="E36" s="103">
        <v>585</v>
      </c>
      <c r="F36" s="98" t="str">
        <f>VLOOKUP(E36,VIP!$A$2:$O11437,2,0)</f>
        <v>DRBR083</v>
      </c>
      <c r="G36" s="98" t="str">
        <f>VLOOKUP(E36,'LISTADO ATM'!$A$2:$B$898,2,0)</f>
        <v xml:space="preserve">ATM Oficina Haina Oriental </v>
      </c>
      <c r="H36" s="98" t="str">
        <f>VLOOKUP(E36,VIP!$A$2:$O16358,7,FALSE)</f>
        <v>Si</v>
      </c>
      <c r="I36" s="98" t="str">
        <f>VLOOKUP(E36,VIP!$A$2:$O8323,8,FALSE)</f>
        <v>Si</v>
      </c>
      <c r="J36" s="98" t="str">
        <f>VLOOKUP(E36,VIP!$A$2:$O8273,8,FALSE)</f>
        <v>Si</v>
      </c>
      <c r="K36" s="98" t="str">
        <f>VLOOKUP(E36,VIP!$A$2:$O11847,6,0)</f>
        <v>NO</v>
      </c>
      <c r="L36" s="128" t="s">
        <v>2228</v>
      </c>
      <c r="M36" s="129" t="s">
        <v>2470</v>
      </c>
      <c r="N36" s="130" t="s">
        <v>2477</v>
      </c>
      <c r="O36" s="98" t="s">
        <v>2479</v>
      </c>
      <c r="P36" s="131"/>
      <c r="Q36" s="87" t="s">
        <v>2228</v>
      </c>
    </row>
    <row r="37" spans="1:17" ht="17.399999999999999" x14ac:dyDescent="0.3">
      <c r="A37" s="98" t="str">
        <f>VLOOKUP(E37,'LISTADO ATM'!$A$2:$C$899,3,0)</f>
        <v>NORTE</v>
      </c>
      <c r="B37" s="113" t="s">
        <v>2508</v>
      </c>
      <c r="C37" s="127">
        <v>44250.337546296294</v>
      </c>
      <c r="D37" s="98" t="s">
        <v>2190</v>
      </c>
      <c r="E37" s="103">
        <v>937</v>
      </c>
      <c r="F37" s="98" t="str">
        <f>VLOOKUP(E37,VIP!$A$2:$O11434,2,0)</f>
        <v>DRBR937</v>
      </c>
      <c r="G37" s="98" t="str">
        <f>VLOOKUP(E37,'LISTADO ATM'!$A$2:$B$898,2,0)</f>
        <v xml:space="preserve">ATM Autobanco Oficina La Vega II </v>
      </c>
      <c r="H37" s="98" t="str">
        <f>VLOOKUP(E37,VIP!$A$2:$O16355,7,FALSE)</f>
        <v>Si</v>
      </c>
      <c r="I37" s="98" t="str">
        <f>VLOOKUP(E37,VIP!$A$2:$O8320,8,FALSE)</f>
        <v>Si</v>
      </c>
      <c r="J37" s="98" t="str">
        <f>VLOOKUP(E37,VIP!$A$2:$O8270,8,FALSE)</f>
        <v>Si</v>
      </c>
      <c r="K37" s="98" t="str">
        <f>VLOOKUP(E37,VIP!$A$2:$O11844,6,0)</f>
        <v>NO</v>
      </c>
      <c r="L37" s="128" t="s">
        <v>2228</v>
      </c>
      <c r="M37" s="129" t="s">
        <v>2470</v>
      </c>
      <c r="N37" s="130" t="s">
        <v>2477</v>
      </c>
      <c r="O37" s="98" t="s">
        <v>2498</v>
      </c>
      <c r="P37" s="131"/>
      <c r="Q37" s="87" t="s">
        <v>2228</v>
      </c>
    </row>
    <row r="38" spans="1:17" ht="17.399999999999999" x14ac:dyDescent="0.3">
      <c r="A38" s="98" t="str">
        <f>VLOOKUP(E38,'LISTADO ATM'!$A$2:$C$899,3,0)</f>
        <v>NORTE</v>
      </c>
      <c r="B38" s="113" t="s">
        <v>2509</v>
      </c>
      <c r="C38" s="127">
        <v>44250.337060185186</v>
      </c>
      <c r="D38" s="98" t="s">
        <v>2190</v>
      </c>
      <c r="E38" s="103">
        <v>333</v>
      </c>
      <c r="F38" s="98" t="str">
        <f>VLOOKUP(E38,VIP!$A$2:$O11435,2,0)</f>
        <v>DRBR333</v>
      </c>
      <c r="G38" s="98" t="str">
        <f>VLOOKUP(E38,'LISTADO ATM'!$A$2:$B$898,2,0)</f>
        <v>ATM Oficina Turey Maimón</v>
      </c>
      <c r="H38" s="98" t="str">
        <f>VLOOKUP(E38,VIP!$A$2:$O16356,7,FALSE)</f>
        <v>Si</v>
      </c>
      <c r="I38" s="98" t="str">
        <f>VLOOKUP(E38,VIP!$A$2:$O8321,8,FALSE)</f>
        <v>Si</v>
      </c>
      <c r="J38" s="98" t="str">
        <f>VLOOKUP(E38,VIP!$A$2:$O8271,8,FALSE)</f>
        <v>Si</v>
      </c>
      <c r="K38" s="98" t="str">
        <f>VLOOKUP(E38,VIP!$A$2:$O11845,6,0)</f>
        <v>NO</v>
      </c>
      <c r="L38" s="128" t="s">
        <v>2228</v>
      </c>
      <c r="M38" s="129" t="s">
        <v>2470</v>
      </c>
      <c r="N38" s="130" t="s">
        <v>2477</v>
      </c>
      <c r="O38" s="98" t="s">
        <v>2498</v>
      </c>
      <c r="P38" s="131"/>
      <c r="Q38" s="87" t="s">
        <v>2228</v>
      </c>
    </row>
    <row r="39" spans="1:17" ht="17.399999999999999" x14ac:dyDescent="0.3">
      <c r="A39" s="98" t="str">
        <f>VLOOKUP(E39,'LISTADO ATM'!$A$2:$C$899,3,0)</f>
        <v>DISTRITO NACIONAL</v>
      </c>
      <c r="B39" s="113" t="s">
        <v>2510</v>
      </c>
      <c r="C39" s="127">
        <v>44250.336527777778</v>
      </c>
      <c r="D39" s="98" t="s">
        <v>2189</v>
      </c>
      <c r="E39" s="103">
        <v>36</v>
      </c>
      <c r="F39" s="98" t="str">
        <f>VLOOKUP(E39,VIP!$A$2:$O11436,2,0)</f>
        <v>DRBR036</v>
      </c>
      <c r="G39" s="98" t="str">
        <f>VLOOKUP(E39,'LISTADO ATM'!$A$2:$B$898,2,0)</f>
        <v xml:space="preserve">ATM Banco Central </v>
      </c>
      <c r="H39" s="98" t="str">
        <f>VLOOKUP(E39,VIP!$A$2:$O16357,7,FALSE)</f>
        <v>Si</v>
      </c>
      <c r="I39" s="98" t="str">
        <f>VLOOKUP(E39,VIP!$A$2:$O8322,8,FALSE)</f>
        <v>Si</v>
      </c>
      <c r="J39" s="98" t="str">
        <f>VLOOKUP(E39,VIP!$A$2:$O8272,8,FALSE)</f>
        <v>Si</v>
      </c>
      <c r="K39" s="98" t="str">
        <f>VLOOKUP(E39,VIP!$A$2:$O11846,6,0)</f>
        <v>SI</v>
      </c>
      <c r="L39" s="128" t="s">
        <v>2228</v>
      </c>
      <c r="M39" s="129" t="s">
        <v>2470</v>
      </c>
      <c r="N39" s="130" t="s">
        <v>2477</v>
      </c>
      <c r="O39" s="98" t="s">
        <v>2479</v>
      </c>
      <c r="P39" s="131"/>
      <c r="Q39" s="87" t="s">
        <v>2228</v>
      </c>
    </row>
    <row r="40" spans="1:17" ht="17.399999999999999" x14ac:dyDescent="0.3">
      <c r="A40" s="98" t="str">
        <f>VLOOKUP(E40,'LISTADO ATM'!$A$2:$C$899,3,0)</f>
        <v>ESTE</v>
      </c>
      <c r="B40" s="113" t="s">
        <v>2511</v>
      </c>
      <c r="C40" s="127">
        <v>44250.335995370369</v>
      </c>
      <c r="D40" s="98" t="s">
        <v>2189</v>
      </c>
      <c r="E40" s="103">
        <v>680</v>
      </c>
      <c r="F40" s="98" t="str">
        <f>VLOOKUP(E40,VIP!$A$2:$O11437,2,0)</f>
        <v>DRBR680</v>
      </c>
      <c r="G40" s="98" t="str">
        <f>VLOOKUP(E40,'LISTADO ATM'!$A$2:$B$898,2,0)</f>
        <v>ATM Hotel Royalton</v>
      </c>
      <c r="H40" s="98" t="str">
        <f>VLOOKUP(E40,VIP!$A$2:$O16358,7,FALSE)</f>
        <v>NO</v>
      </c>
      <c r="I40" s="98" t="str">
        <f>VLOOKUP(E40,VIP!$A$2:$O8323,8,FALSE)</f>
        <v>NO</v>
      </c>
      <c r="J40" s="98" t="str">
        <f>VLOOKUP(E40,VIP!$A$2:$O8273,8,FALSE)</f>
        <v>NO</v>
      </c>
      <c r="K40" s="98" t="str">
        <f>VLOOKUP(E40,VIP!$A$2:$O11847,6,0)</f>
        <v>NO</v>
      </c>
      <c r="L40" s="128" t="s">
        <v>2228</v>
      </c>
      <c r="M40" s="129" t="s">
        <v>2470</v>
      </c>
      <c r="N40" s="130" t="s">
        <v>2477</v>
      </c>
      <c r="O40" s="98" t="s">
        <v>2479</v>
      </c>
      <c r="P40" s="131"/>
      <c r="Q40" s="87" t="s">
        <v>2228</v>
      </c>
    </row>
    <row r="41" spans="1:17" ht="17.399999999999999" x14ac:dyDescent="0.3">
      <c r="A41" s="98" t="str">
        <f>VLOOKUP(E41,'LISTADO ATM'!$A$2:$C$899,3,0)</f>
        <v>DISTRITO NACIONAL</v>
      </c>
      <c r="B41" s="113" t="s">
        <v>2512</v>
      </c>
      <c r="C41" s="127">
        <v>44250.335219907407</v>
      </c>
      <c r="D41" s="98" t="s">
        <v>2189</v>
      </c>
      <c r="E41" s="103">
        <v>517</v>
      </c>
      <c r="F41" s="98" t="str">
        <f>VLOOKUP(E41,VIP!$A$2:$O11438,2,0)</f>
        <v>DRBR517</v>
      </c>
      <c r="G41" s="98" t="str">
        <f>VLOOKUP(E41,'LISTADO ATM'!$A$2:$B$898,2,0)</f>
        <v xml:space="preserve">ATM Autobanco Oficina Sans Soucí </v>
      </c>
      <c r="H41" s="98" t="str">
        <f>VLOOKUP(E41,VIP!$A$2:$O16359,7,FALSE)</f>
        <v>Si</v>
      </c>
      <c r="I41" s="98" t="str">
        <f>VLOOKUP(E41,VIP!$A$2:$O8324,8,FALSE)</f>
        <v>Si</v>
      </c>
      <c r="J41" s="98" t="str">
        <f>VLOOKUP(E41,VIP!$A$2:$O8274,8,FALSE)</f>
        <v>Si</v>
      </c>
      <c r="K41" s="98" t="str">
        <f>VLOOKUP(E41,VIP!$A$2:$O11848,6,0)</f>
        <v>SI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31"/>
      <c r="Q41" s="87" t="s">
        <v>2228</v>
      </c>
    </row>
    <row r="42" spans="1:17" ht="17.399999999999999" x14ac:dyDescent="0.3">
      <c r="A42" s="98" t="str">
        <f>VLOOKUP(E42,'LISTADO ATM'!$A$2:$C$899,3,0)</f>
        <v>SUR</v>
      </c>
      <c r="B42" s="113" t="s">
        <v>2513</v>
      </c>
      <c r="C42" s="127">
        <v>44250.334641203706</v>
      </c>
      <c r="D42" s="98" t="s">
        <v>2189</v>
      </c>
      <c r="E42" s="103">
        <v>134</v>
      </c>
      <c r="F42" s="98" t="str">
        <f>VLOOKUP(E42,VIP!$A$2:$O11439,2,0)</f>
        <v>DRBR134</v>
      </c>
      <c r="G42" s="98" t="str">
        <f>VLOOKUP(E42,'LISTADO ATM'!$A$2:$B$898,2,0)</f>
        <v xml:space="preserve">ATM Oficina San José de Ocoa </v>
      </c>
      <c r="H42" s="98" t="str">
        <f>VLOOKUP(E42,VIP!$A$2:$O16360,7,FALSE)</f>
        <v>Si</v>
      </c>
      <c r="I42" s="98" t="str">
        <f>VLOOKUP(E42,VIP!$A$2:$O8325,8,FALSE)</f>
        <v>Si</v>
      </c>
      <c r="J42" s="98" t="str">
        <f>VLOOKUP(E42,VIP!$A$2:$O8275,8,FALSE)</f>
        <v>Si</v>
      </c>
      <c r="K42" s="98" t="str">
        <f>VLOOKUP(E42,VIP!$A$2:$O11849,6,0)</f>
        <v>SI</v>
      </c>
      <c r="L42" s="128" t="s">
        <v>2228</v>
      </c>
      <c r="M42" s="129" t="s">
        <v>2470</v>
      </c>
      <c r="N42" s="130" t="s">
        <v>2477</v>
      </c>
      <c r="O42" s="98" t="s">
        <v>2479</v>
      </c>
      <c r="P42" s="131"/>
      <c r="Q42" s="87" t="s">
        <v>2228</v>
      </c>
    </row>
    <row r="43" spans="1:17" ht="17.399999999999999" x14ac:dyDescent="0.3">
      <c r="A43" s="98" t="str">
        <f>VLOOKUP(E43,'LISTADO ATM'!$A$2:$C$899,3,0)</f>
        <v>DISTRITO NACIONAL</v>
      </c>
      <c r="B43" s="113" t="s">
        <v>2514</v>
      </c>
      <c r="C43" s="127">
        <v>44250.33384259259</v>
      </c>
      <c r="D43" s="98" t="s">
        <v>2189</v>
      </c>
      <c r="E43" s="103">
        <v>35</v>
      </c>
      <c r="F43" s="98" t="str">
        <f>VLOOKUP(E43,VIP!$A$2:$O11440,2,0)</f>
        <v>DRBR035</v>
      </c>
      <c r="G43" s="98" t="str">
        <f>VLOOKUP(E43,'LISTADO ATM'!$A$2:$B$898,2,0)</f>
        <v xml:space="preserve">ATM Dirección General de Aduanas I </v>
      </c>
      <c r="H43" s="98" t="str">
        <f>VLOOKUP(E43,VIP!$A$2:$O16361,7,FALSE)</f>
        <v>Si</v>
      </c>
      <c r="I43" s="98" t="str">
        <f>VLOOKUP(E43,VIP!$A$2:$O8326,8,FALSE)</f>
        <v>Si</v>
      </c>
      <c r="J43" s="98" t="str">
        <f>VLOOKUP(E43,VIP!$A$2:$O8276,8,FALSE)</f>
        <v>Si</v>
      </c>
      <c r="K43" s="98" t="str">
        <f>VLOOKUP(E43,VIP!$A$2:$O11850,6,0)</f>
        <v>NO</v>
      </c>
      <c r="L43" s="128" t="s">
        <v>2228</v>
      </c>
      <c r="M43" s="129" t="s">
        <v>2470</v>
      </c>
      <c r="N43" s="130" t="s">
        <v>2477</v>
      </c>
      <c r="O43" s="98" t="s">
        <v>2479</v>
      </c>
      <c r="P43" s="131"/>
      <c r="Q43" s="87" t="s">
        <v>2228</v>
      </c>
    </row>
    <row r="44" spans="1:17" ht="17.399999999999999" x14ac:dyDescent="0.3">
      <c r="A44" s="98" t="str">
        <f>VLOOKUP(E44,'LISTADO ATM'!$A$2:$C$899,3,0)</f>
        <v>DISTRITO NACIONAL</v>
      </c>
      <c r="B44" s="113" t="s">
        <v>2515</v>
      </c>
      <c r="C44" s="127">
        <v>44250.333379629628</v>
      </c>
      <c r="D44" s="98" t="s">
        <v>2189</v>
      </c>
      <c r="E44" s="103">
        <v>18</v>
      </c>
      <c r="F44" s="98" t="str">
        <f>VLOOKUP(E44,VIP!$A$2:$O11441,2,0)</f>
        <v>DRBR018</v>
      </c>
      <c r="G44" s="98" t="str">
        <f>VLOOKUP(E44,'LISTADO ATM'!$A$2:$B$898,2,0)</f>
        <v xml:space="preserve">ATM Oficina Haina Occidental I </v>
      </c>
      <c r="H44" s="98" t="str">
        <f>VLOOKUP(E44,VIP!$A$2:$O16362,7,FALSE)</f>
        <v>Si</v>
      </c>
      <c r="I44" s="98" t="str">
        <f>VLOOKUP(E44,VIP!$A$2:$O8327,8,FALSE)</f>
        <v>Si</v>
      </c>
      <c r="J44" s="98" t="str">
        <f>VLOOKUP(E44,VIP!$A$2:$O8277,8,FALSE)</f>
        <v>Si</v>
      </c>
      <c r="K44" s="98" t="str">
        <f>VLOOKUP(E44,VIP!$A$2:$O11851,6,0)</f>
        <v>SI</v>
      </c>
      <c r="L44" s="128" t="s">
        <v>2228</v>
      </c>
      <c r="M44" s="129" t="s">
        <v>2470</v>
      </c>
      <c r="N44" s="130" t="s">
        <v>2477</v>
      </c>
      <c r="O44" s="98" t="s">
        <v>2479</v>
      </c>
      <c r="P44" s="131"/>
      <c r="Q44" s="129" t="s">
        <v>2228</v>
      </c>
    </row>
    <row r="45" spans="1:17" ht="17.399999999999999" x14ac:dyDescent="0.3">
      <c r="A45" s="98" t="str">
        <f>VLOOKUP(E45,'LISTADO ATM'!$A$2:$C$899,3,0)</f>
        <v>NORTE</v>
      </c>
      <c r="B45" s="113" t="s">
        <v>2516</v>
      </c>
      <c r="C45" s="127">
        <v>44250.331631944442</v>
      </c>
      <c r="D45" s="98" t="s">
        <v>2190</v>
      </c>
      <c r="E45" s="103">
        <v>262</v>
      </c>
      <c r="F45" s="98" t="str">
        <f>VLOOKUP(E45,VIP!$A$2:$O11442,2,0)</f>
        <v>DRBR262</v>
      </c>
      <c r="G45" s="98" t="str">
        <f>VLOOKUP(E45,'LISTADO ATM'!$A$2:$B$898,2,0)</f>
        <v xml:space="preserve">ATM Oficina Obras Públicas (Santiago) </v>
      </c>
      <c r="H45" s="98" t="str">
        <f>VLOOKUP(E45,VIP!$A$2:$O16363,7,FALSE)</f>
        <v>Si</v>
      </c>
      <c r="I45" s="98" t="str">
        <f>VLOOKUP(E45,VIP!$A$2:$O8328,8,FALSE)</f>
        <v>Si</v>
      </c>
      <c r="J45" s="98" t="str">
        <f>VLOOKUP(E45,VIP!$A$2:$O8278,8,FALSE)</f>
        <v>Si</v>
      </c>
      <c r="K45" s="98" t="str">
        <f>VLOOKUP(E45,VIP!$A$2:$O11852,6,0)</f>
        <v>SI</v>
      </c>
      <c r="L45" s="128" t="s">
        <v>2228</v>
      </c>
      <c r="M45" s="129" t="s">
        <v>2470</v>
      </c>
      <c r="N45" s="130" t="s">
        <v>2477</v>
      </c>
      <c r="O45" s="98" t="s">
        <v>2498</v>
      </c>
      <c r="P45" s="131"/>
      <c r="Q45" s="129" t="s">
        <v>2228</v>
      </c>
    </row>
    <row r="46" spans="1:17" ht="17.399999999999999" x14ac:dyDescent="0.3">
      <c r="A46" s="98" t="str">
        <f>VLOOKUP(E46,'LISTADO ATM'!$A$2:$C$899,3,0)</f>
        <v>DISTRITO NACIONAL</v>
      </c>
      <c r="B46" s="113" t="s">
        <v>2517</v>
      </c>
      <c r="C46" s="127">
        <v>44250.318182870367</v>
      </c>
      <c r="D46" s="98" t="s">
        <v>2189</v>
      </c>
      <c r="E46" s="103">
        <v>169</v>
      </c>
      <c r="F46" s="98" t="str">
        <f>VLOOKUP(E46,VIP!$A$2:$O11443,2,0)</f>
        <v>DRBR169</v>
      </c>
      <c r="G46" s="98" t="str">
        <f>VLOOKUP(E46,'LISTADO ATM'!$A$2:$B$898,2,0)</f>
        <v xml:space="preserve">ATM Oficina Caonabo </v>
      </c>
      <c r="H46" s="98" t="str">
        <f>VLOOKUP(E46,VIP!$A$2:$O16364,7,FALSE)</f>
        <v>Si</v>
      </c>
      <c r="I46" s="98" t="str">
        <f>VLOOKUP(E46,VIP!$A$2:$O8329,8,FALSE)</f>
        <v>Si</v>
      </c>
      <c r="J46" s="98" t="str">
        <f>VLOOKUP(E46,VIP!$A$2:$O8279,8,FALSE)</f>
        <v>Si</v>
      </c>
      <c r="K46" s="98" t="str">
        <f>VLOOKUP(E46,VIP!$A$2:$O11853,6,0)</f>
        <v>NO</v>
      </c>
      <c r="L46" s="128" t="s">
        <v>2228</v>
      </c>
      <c r="M46" s="129" t="s">
        <v>2470</v>
      </c>
      <c r="N46" s="130" t="s">
        <v>2477</v>
      </c>
      <c r="O46" s="98" t="s">
        <v>2479</v>
      </c>
      <c r="P46" s="131"/>
      <c r="Q46" s="87" t="s">
        <v>2228</v>
      </c>
    </row>
    <row r="47" spans="1:17" ht="17.399999999999999" x14ac:dyDescent="0.3">
      <c r="A47" s="98" t="str">
        <f>VLOOKUP(E47,'LISTADO ATM'!$A$2:$C$899,3,0)</f>
        <v>DISTRITO NACIONAL</v>
      </c>
      <c r="B47" s="113" t="s">
        <v>2518</v>
      </c>
      <c r="C47" s="127">
        <v>44250.317812499998</v>
      </c>
      <c r="D47" s="98" t="s">
        <v>2189</v>
      </c>
      <c r="E47" s="103">
        <v>919</v>
      </c>
      <c r="F47" s="98" t="str">
        <f>VLOOKUP(E47,VIP!$A$2:$O11444,2,0)</f>
        <v>DRBR16F</v>
      </c>
      <c r="G47" s="98" t="str">
        <f>VLOOKUP(E47,'LISTADO ATM'!$A$2:$B$898,2,0)</f>
        <v xml:space="preserve">ATM S/M La Cadena Sarasota </v>
      </c>
      <c r="H47" s="98" t="str">
        <f>VLOOKUP(E47,VIP!$A$2:$O16365,7,FALSE)</f>
        <v>Si</v>
      </c>
      <c r="I47" s="98" t="str">
        <f>VLOOKUP(E47,VIP!$A$2:$O8330,8,FALSE)</f>
        <v>Si</v>
      </c>
      <c r="J47" s="98" t="str">
        <f>VLOOKUP(E47,VIP!$A$2:$O8280,8,FALSE)</f>
        <v>Si</v>
      </c>
      <c r="K47" s="98" t="str">
        <f>VLOOKUP(E47,VIP!$A$2:$O11854,6,0)</f>
        <v>SI</v>
      </c>
      <c r="L47" s="128" t="s">
        <v>2228</v>
      </c>
      <c r="M47" s="129" t="s">
        <v>2470</v>
      </c>
      <c r="N47" s="130" t="s">
        <v>2477</v>
      </c>
      <c r="O47" s="98" t="s">
        <v>2479</v>
      </c>
      <c r="P47" s="131"/>
      <c r="Q47" s="129" t="s">
        <v>2228</v>
      </c>
    </row>
    <row r="48" spans="1:17" ht="17.399999999999999" x14ac:dyDescent="0.3">
      <c r="A48" s="98" t="str">
        <f>VLOOKUP(E48,'LISTADO ATM'!$A$2:$C$899,3,0)</f>
        <v>DISTRITO NACIONAL</v>
      </c>
      <c r="B48" s="113" t="s">
        <v>2519</v>
      </c>
      <c r="C48" s="127">
        <v>44250.305567129632</v>
      </c>
      <c r="D48" s="98" t="s">
        <v>2189</v>
      </c>
      <c r="E48" s="103">
        <v>32</v>
      </c>
      <c r="F48" s="98" t="str">
        <f>VLOOKUP(E48,VIP!$A$2:$O11445,2,0)</f>
        <v>DRBR032</v>
      </c>
      <c r="G48" s="98" t="str">
        <f>VLOOKUP(E48,'LISTADO ATM'!$A$2:$B$898,2,0)</f>
        <v xml:space="preserve">ATM Oficina San Martín II </v>
      </c>
      <c r="H48" s="98" t="str">
        <f>VLOOKUP(E48,VIP!$A$2:$O16366,7,FALSE)</f>
        <v>Si</v>
      </c>
      <c r="I48" s="98" t="str">
        <f>VLOOKUP(E48,VIP!$A$2:$O8331,8,FALSE)</f>
        <v>Si</v>
      </c>
      <c r="J48" s="98" t="str">
        <f>VLOOKUP(E48,VIP!$A$2:$O8281,8,FALSE)</f>
        <v>Si</v>
      </c>
      <c r="K48" s="98" t="str">
        <f>VLOOKUP(E48,VIP!$A$2:$O11855,6,0)</f>
        <v>NO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31"/>
      <c r="Q48" s="87" t="s">
        <v>2228</v>
      </c>
    </row>
    <row r="49" spans="1:17" ht="17.399999999999999" x14ac:dyDescent="0.3">
      <c r="A49" s="98" t="str">
        <f>VLOOKUP(E49,'LISTADO ATM'!$A$2:$C$899,3,0)</f>
        <v>DISTRITO NACIONAL</v>
      </c>
      <c r="B49" s="113" t="s">
        <v>2520</v>
      </c>
      <c r="C49" s="127">
        <v>44250.30505787037</v>
      </c>
      <c r="D49" s="98" t="s">
        <v>2189</v>
      </c>
      <c r="E49" s="103">
        <v>160</v>
      </c>
      <c r="F49" s="98" t="str">
        <f>VLOOKUP(E49,VIP!$A$2:$O11446,2,0)</f>
        <v>DRBR160</v>
      </c>
      <c r="G49" s="98" t="str">
        <f>VLOOKUP(E49,'LISTADO ATM'!$A$2:$B$898,2,0)</f>
        <v xml:space="preserve">ATM Oficina Herrera </v>
      </c>
      <c r="H49" s="98" t="str">
        <f>VLOOKUP(E49,VIP!$A$2:$O16367,7,FALSE)</f>
        <v>Si</v>
      </c>
      <c r="I49" s="98" t="str">
        <f>VLOOKUP(E49,VIP!$A$2:$O8332,8,FALSE)</f>
        <v>Si</v>
      </c>
      <c r="J49" s="98" t="str">
        <f>VLOOKUP(E49,VIP!$A$2:$O8282,8,FALSE)</f>
        <v>Si</v>
      </c>
      <c r="K49" s="98" t="str">
        <f>VLOOKUP(E49,VIP!$A$2:$O11856,6,0)</f>
        <v>NO</v>
      </c>
      <c r="L49" s="128" t="s">
        <v>2228</v>
      </c>
      <c r="M49" s="129" t="s">
        <v>2470</v>
      </c>
      <c r="N49" s="130" t="s">
        <v>2477</v>
      </c>
      <c r="O49" s="98" t="s">
        <v>2479</v>
      </c>
      <c r="P49" s="131"/>
      <c r="Q49" s="87" t="s">
        <v>2228</v>
      </c>
    </row>
    <row r="50" spans="1:17" ht="17.399999999999999" x14ac:dyDescent="0.3">
      <c r="A50" s="98" t="str">
        <f>VLOOKUP(E50,'LISTADO ATM'!$A$2:$C$899,3,0)</f>
        <v>ESTE</v>
      </c>
      <c r="B50" s="113" t="s">
        <v>2521</v>
      </c>
      <c r="C50" s="127">
        <v>44250.250451388885</v>
      </c>
      <c r="D50" s="98" t="s">
        <v>2189</v>
      </c>
      <c r="E50" s="103">
        <v>843</v>
      </c>
      <c r="F50" s="98" t="str">
        <f>VLOOKUP(E50,VIP!$A$2:$O11447,2,0)</f>
        <v>DRBR843</v>
      </c>
      <c r="G50" s="98" t="str">
        <f>VLOOKUP(E50,'LISTADO ATM'!$A$2:$B$898,2,0)</f>
        <v xml:space="preserve">ATM Oficina Romana Centro </v>
      </c>
      <c r="H50" s="98" t="str">
        <f>VLOOKUP(E50,VIP!$A$2:$O16368,7,FALSE)</f>
        <v>Si</v>
      </c>
      <c r="I50" s="98" t="str">
        <f>VLOOKUP(E50,VIP!$A$2:$O8333,8,FALSE)</f>
        <v>Si</v>
      </c>
      <c r="J50" s="98" t="str">
        <f>VLOOKUP(E50,VIP!$A$2:$O8283,8,FALSE)</f>
        <v>Si</v>
      </c>
      <c r="K50" s="98" t="str">
        <f>VLOOKUP(E50,VIP!$A$2:$O11857,6,0)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31"/>
      <c r="Q50" s="87" t="s">
        <v>2228</v>
      </c>
    </row>
    <row r="51" spans="1:17" ht="17.399999999999999" x14ac:dyDescent="0.3">
      <c r="A51" s="98" t="str">
        <f>VLOOKUP(E51,'[1]LISTADO ATM'!$A$2:$C$898,3,0)</f>
        <v>ESTE</v>
      </c>
      <c r="B51" s="113">
        <v>335798874</v>
      </c>
      <c r="C51" s="127">
        <v>44248.951423611114</v>
      </c>
      <c r="D51" s="98" t="s">
        <v>2189</v>
      </c>
      <c r="E51" s="103">
        <v>345</v>
      </c>
      <c r="F51" s="98" t="e">
        <f>VLOOKUP(E51,[1]VIP!$A$2:$O11435,2,0)</f>
        <v>#N/A</v>
      </c>
      <c r="G51" s="98" t="str">
        <f>VLOOKUP(E51,'[1]LISTADO ATM'!$A$2:$B$897,2,0)</f>
        <v>ATM Oficina Yamasá  II</v>
      </c>
      <c r="H51" s="98" t="e">
        <f>VLOOKUP(E51,[1]VIP!$A$2:$O16356,7,FALSE)</f>
        <v>#N/A</v>
      </c>
      <c r="I51" s="98" t="e">
        <f>VLOOKUP(E51,[1]VIP!$A$2:$O8321,8,FALSE)</f>
        <v>#N/A</v>
      </c>
      <c r="J51" s="98" t="e">
        <f>VLOOKUP(E51,[1]VIP!$A$2:$O8271,8,FALSE)</f>
        <v>#N/A</v>
      </c>
      <c r="K51" s="98" t="e">
        <f>VLOOKUP(E51,[1]VIP!$A$2:$O11845,6,0)</f>
        <v>#N/A</v>
      </c>
      <c r="L51" s="128" t="s">
        <v>2254</v>
      </c>
      <c r="M51" s="129" t="s">
        <v>2470</v>
      </c>
      <c r="N51" s="130" t="s">
        <v>2477</v>
      </c>
      <c r="O51" s="98" t="s">
        <v>2479</v>
      </c>
      <c r="P51" s="131"/>
      <c r="Q51" s="87" t="s">
        <v>2254</v>
      </c>
    </row>
    <row r="52" spans="1:17" ht="17.399999999999999" x14ac:dyDescent="0.3">
      <c r="A52" s="98" t="str">
        <f>VLOOKUP(E52,'[1]LISTADO ATM'!$A$2:$C$898,3,0)</f>
        <v>DISTRITO NACIONAL</v>
      </c>
      <c r="B52" s="113">
        <v>335799871</v>
      </c>
      <c r="C52" s="127">
        <v>44249.595266203702</v>
      </c>
      <c r="D52" s="98" t="s">
        <v>2189</v>
      </c>
      <c r="E52" s="103">
        <v>622</v>
      </c>
      <c r="F52" s="98" t="str">
        <f>VLOOKUP(E52,[1]VIP!$A$2:$O11439,2,0)</f>
        <v>DRBR622</v>
      </c>
      <c r="G52" s="98" t="str">
        <f>VLOOKUP(E52,'[1]LISTADO ATM'!$A$2:$B$897,2,0)</f>
        <v xml:space="preserve">ATM Ayuntamiento D.N. </v>
      </c>
      <c r="H52" s="98" t="str">
        <f>VLOOKUP(E52,[1]VIP!$A$2:$O16360,7,FALSE)</f>
        <v>Si</v>
      </c>
      <c r="I52" s="98" t="str">
        <f>VLOOKUP(E52,[1]VIP!$A$2:$O8325,8,FALSE)</f>
        <v>Si</v>
      </c>
      <c r="J52" s="98" t="str">
        <f>VLOOKUP(E52,[1]VIP!$A$2:$O8275,8,FALSE)</f>
        <v>Si</v>
      </c>
      <c r="K52" s="98" t="str">
        <f>VLOOKUP(E52,[1]VIP!$A$2:$O11849,6,0)</f>
        <v>NO</v>
      </c>
      <c r="L52" s="128" t="s">
        <v>2254</v>
      </c>
      <c r="M52" s="129" t="s">
        <v>2470</v>
      </c>
      <c r="N52" s="130" t="s">
        <v>2477</v>
      </c>
      <c r="O52" s="98" t="s">
        <v>2479</v>
      </c>
      <c r="P52" s="131"/>
      <c r="Q52" s="87" t="s">
        <v>2254</v>
      </c>
    </row>
    <row r="53" spans="1:17" ht="17.399999999999999" x14ac:dyDescent="0.3">
      <c r="A53" s="98" t="str">
        <f>VLOOKUP(E53,'LISTADO ATM'!$A$2:$C$899,3,0)</f>
        <v>DISTRITO NACIONAL</v>
      </c>
      <c r="B53" s="113">
        <v>335800374</v>
      </c>
      <c r="C53" s="127">
        <v>44249.775868055556</v>
      </c>
      <c r="D53" s="98" t="s">
        <v>2189</v>
      </c>
      <c r="E53" s="103">
        <v>199</v>
      </c>
      <c r="F53" s="98" t="str">
        <f>VLOOKUP(E53,VIP!$A$2:$O11431,2,0)</f>
        <v>DRBR199</v>
      </c>
      <c r="G53" s="98" t="str">
        <f>VLOOKUP(E53,'LISTADO ATM'!$A$2:$B$898,2,0)</f>
        <v xml:space="preserve">ATM S/M Amigo </v>
      </c>
      <c r="H53" s="98" t="str">
        <f>VLOOKUP(E53,VIP!$A$2:$O16352,7,FALSE)</f>
        <v>Si</v>
      </c>
      <c r="I53" s="98" t="str">
        <f>VLOOKUP(E53,VIP!$A$2:$O8317,8,FALSE)</f>
        <v>Si</v>
      </c>
      <c r="J53" s="98" t="str">
        <f>VLOOKUP(E53,VIP!$A$2:$O8267,8,FALSE)</f>
        <v>Si</v>
      </c>
      <c r="K53" s="98" t="str">
        <f>VLOOKUP(E53,VIP!$A$2:$O11841,6,0)</f>
        <v>NO</v>
      </c>
      <c r="L53" s="128" t="s">
        <v>2254</v>
      </c>
      <c r="M53" s="129" t="s">
        <v>2470</v>
      </c>
      <c r="N53" s="130" t="s">
        <v>2477</v>
      </c>
      <c r="O53" s="98" t="s">
        <v>2479</v>
      </c>
      <c r="P53" s="131"/>
      <c r="Q53" s="87" t="s">
        <v>2254</v>
      </c>
    </row>
    <row r="54" spans="1:17" ht="17.399999999999999" x14ac:dyDescent="0.3">
      <c r="A54" s="98" t="str">
        <f>VLOOKUP(E54,'LISTADO ATM'!$A$2:$C$899,3,0)</f>
        <v>DISTRITO NACIONAL</v>
      </c>
      <c r="B54" s="113">
        <v>335800407</v>
      </c>
      <c r="C54" s="127">
        <v>44249.909386574072</v>
      </c>
      <c r="D54" s="98" t="s">
        <v>2189</v>
      </c>
      <c r="E54" s="103">
        <v>13</v>
      </c>
      <c r="F54" s="98" t="str">
        <f>VLOOKUP(E54,VIP!$A$2:$O11438,2,0)</f>
        <v>DRBR013</v>
      </c>
      <c r="G54" s="98" t="str">
        <f>VLOOKUP(E54,'LISTADO ATM'!$A$2:$B$898,2,0)</f>
        <v xml:space="preserve">ATM CDEEE </v>
      </c>
      <c r="H54" s="98" t="str">
        <f>VLOOKUP(E54,VIP!$A$2:$O16359,7,FALSE)</f>
        <v>Si</v>
      </c>
      <c r="I54" s="98" t="str">
        <f>VLOOKUP(E54,VIP!$A$2:$O8324,8,FALSE)</f>
        <v>Si</v>
      </c>
      <c r="J54" s="98" t="str">
        <f>VLOOKUP(E54,VIP!$A$2:$O8274,8,FALSE)</f>
        <v>Si</v>
      </c>
      <c r="K54" s="98" t="str">
        <f>VLOOKUP(E54,VIP!$A$2:$O11848,6,0)</f>
        <v>NO</v>
      </c>
      <c r="L54" s="128" t="s">
        <v>2254</v>
      </c>
      <c r="M54" s="129" t="s">
        <v>2470</v>
      </c>
      <c r="N54" s="130" t="s">
        <v>2477</v>
      </c>
      <c r="O54" s="98" t="s">
        <v>2479</v>
      </c>
      <c r="P54" s="131"/>
      <c r="Q54" s="87" t="s">
        <v>2254</v>
      </c>
    </row>
    <row r="55" spans="1:17" ht="17.399999999999999" x14ac:dyDescent="0.3">
      <c r="A55" s="98" t="str">
        <f>VLOOKUP(E55,'LISTADO ATM'!$A$2:$C$899,3,0)</f>
        <v>NORTE</v>
      </c>
      <c r="B55" s="113">
        <v>335798755</v>
      </c>
      <c r="C55" s="127">
        <v>44248.088854166665</v>
      </c>
      <c r="D55" s="98" t="s">
        <v>2488</v>
      </c>
      <c r="E55" s="103">
        <v>712</v>
      </c>
      <c r="F55" s="98" t="str">
        <f>VLOOKUP(E55,VIP!$A$2:$O11452,2,0)</f>
        <v>DRBR128</v>
      </c>
      <c r="G55" s="98" t="str">
        <f>VLOOKUP(E55,'LISTADO ATM'!$A$2:$B$898,2,0)</f>
        <v xml:space="preserve">ATM Oficina Imbert </v>
      </c>
      <c r="H55" s="98" t="str">
        <f>VLOOKUP(E55,VIP!$A$2:$O16373,7,FALSE)</f>
        <v>Si</v>
      </c>
      <c r="I55" s="98" t="str">
        <f>VLOOKUP(E55,VIP!$A$2:$O8338,8,FALSE)</f>
        <v>Si</v>
      </c>
      <c r="J55" s="98" t="str">
        <f>VLOOKUP(E55,VIP!$A$2:$O8288,8,FALSE)</f>
        <v>Si</v>
      </c>
      <c r="K55" s="98" t="str">
        <f>VLOOKUP(E55,VIP!$A$2:$O11862,6,0)</f>
        <v>SI</v>
      </c>
      <c r="L55" s="128" t="s">
        <v>2463</v>
      </c>
      <c r="M55" s="129" t="s">
        <v>2470</v>
      </c>
      <c r="N55" s="130" t="s">
        <v>2477</v>
      </c>
      <c r="O55" s="98" t="s">
        <v>2491</v>
      </c>
      <c r="P55" s="131"/>
      <c r="Q55" s="87" t="s">
        <v>2463</v>
      </c>
    </row>
    <row r="56" spans="1:17" ht="17.399999999999999" x14ac:dyDescent="0.3">
      <c r="A56" s="98" t="str">
        <f>VLOOKUP(E56,'LISTADO ATM'!$A$2:$C$899,3,0)</f>
        <v>DISTRITO NACIONAL</v>
      </c>
      <c r="B56" s="113">
        <v>335798826</v>
      </c>
      <c r="C56" s="127">
        <v>44248.605162037034</v>
      </c>
      <c r="D56" s="98" t="s">
        <v>2488</v>
      </c>
      <c r="E56" s="103">
        <v>314</v>
      </c>
      <c r="F56" s="98" t="str">
        <f>VLOOKUP(E56,VIP!$A$2:$O11446,2,0)</f>
        <v>DRBR314</v>
      </c>
      <c r="G56" s="98" t="str">
        <f>VLOOKUP(E56,'LISTADO ATM'!$A$2:$B$898,2,0)</f>
        <v xml:space="preserve">ATM UNP Cambita Garabito (San Cristóbal) </v>
      </c>
      <c r="H56" s="98" t="str">
        <f>VLOOKUP(E56,VIP!$A$2:$O16367,7,FALSE)</f>
        <v>Si</v>
      </c>
      <c r="I56" s="98" t="str">
        <f>VLOOKUP(E56,VIP!$A$2:$O8332,8,FALSE)</f>
        <v>Si</v>
      </c>
      <c r="J56" s="98" t="str">
        <f>VLOOKUP(E56,VIP!$A$2:$O8282,8,FALSE)</f>
        <v>Si</v>
      </c>
      <c r="K56" s="98" t="str">
        <f>VLOOKUP(E56,VIP!$A$2:$O11856,6,0)</f>
        <v>NO</v>
      </c>
      <c r="L56" s="128" t="s">
        <v>2463</v>
      </c>
      <c r="M56" s="129" t="s">
        <v>2470</v>
      </c>
      <c r="N56" s="130" t="s">
        <v>2477</v>
      </c>
      <c r="O56" s="98" t="s">
        <v>2491</v>
      </c>
      <c r="P56" s="131"/>
      <c r="Q56" s="87" t="s">
        <v>2463</v>
      </c>
    </row>
    <row r="57" spans="1:17" ht="17.399999999999999" x14ac:dyDescent="0.3">
      <c r="A57" s="98" t="str">
        <f>VLOOKUP(E57,'[1]LISTADO ATM'!$A$2:$C$898,3,0)</f>
        <v>DISTRITO NACIONAL</v>
      </c>
      <c r="B57" s="113">
        <v>335799257</v>
      </c>
      <c r="C57" s="127">
        <v>44249.398148148146</v>
      </c>
      <c r="D57" s="98" t="s">
        <v>2473</v>
      </c>
      <c r="E57" s="103">
        <v>725</v>
      </c>
      <c r="F57" s="98" t="str">
        <f>VLOOKUP(E57,[1]VIP!$A$2:$O11442,2,0)</f>
        <v>DRBR998</v>
      </c>
      <c r="G57" s="98" t="str">
        <f>VLOOKUP(E57,'[1]LISTADO ATM'!$A$2:$B$897,2,0)</f>
        <v xml:space="preserve">ATM El Huacal II  </v>
      </c>
      <c r="H57" s="98" t="str">
        <f>VLOOKUP(E57,[1]VIP!$A$2:$O16363,7,FALSE)</f>
        <v>Si</v>
      </c>
      <c r="I57" s="98" t="str">
        <f>VLOOKUP(E57,[1]VIP!$A$2:$O8328,8,FALSE)</f>
        <v>Si</v>
      </c>
      <c r="J57" s="98" t="str">
        <f>VLOOKUP(E57,[1]VIP!$A$2:$O8278,8,FALSE)</f>
        <v>Si</v>
      </c>
      <c r="K57" s="98" t="str">
        <f>VLOOKUP(E57,[1]VIP!$A$2:$O11852,6,0)</f>
        <v>NO</v>
      </c>
      <c r="L57" s="128" t="s">
        <v>2463</v>
      </c>
      <c r="M57" s="129" t="s">
        <v>2470</v>
      </c>
      <c r="N57" s="130" t="s">
        <v>2477</v>
      </c>
      <c r="O57" s="98" t="s">
        <v>2478</v>
      </c>
      <c r="P57" s="131"/>
      <c r="Q57" s="87" t="s">
        <v>2463</v>
      </c>
    </row>
    <row r="58" spans="1:17" ht="17.399999999999999" x14ac:dyDescent="0.3">
      <c r="A58" s="98" t="str">
        <f>VLOOKUP(E58,'[1]LISTADO ATM'!$A$2:$C$898,3,0)</f>
        <v>DISTRITO NACIONAL</v>
      </c>
      <c r="B58" s="113">
        <v>335799837</v>
      </c>
      <c r="C58" s="127">
        <v>44249.576805555553</v>
      </c>
      <c r="D58" s="98" t="s">
        <v>2473</v>
      </c>
      <c r="E58" s="103">
        <v>971</v>
      </c>
      <c r="F58" s="98" t="str">
        <f>VLOOKUP(E58,[1]VIP!$A$2:$O11445,2,0)</f>
        <v>DRBR24U</v>
      </c>
      <c r="G58" s="98" t="str">
        <f>VLOOKUP(E58,'[1]LISTADO ATM'!$A$2:$B$897,2,0)</f>
        <v xml:space="preserve">ATM Club Banreservas I </v>
      </c>
      <c r="H58" s="98" t="str">
        <f>VLOOKUP(E58,[1]VIP!$A$2:$O16366,7,FALSE)</f>
        <v>Si</v>
      </c>
      <c r="I58" s="98" t="str">
        <f>VLOOKUP(E58,[1]VIP!$A$2:$O8331,8,FALSE)</f>
        <v>Si</v>
      </c>
      <c r="J58" s="98" t="str">
        <f>VLOOKUP(E58,[1]VIP!$A$2:$O8281,8,FALSE)</f>
        <v>Si</v>
      </c>
      <c r="K58" s="98" t="str">
        <f>VLOOKUP(E58,[1]VIP!$A$2:$O11855,6,0)</f>
        <v>NO</v>
      </c>
      <c r="L58" s="128" t="s">
        <v>2463</v>
      </c>
      <c r="M58" s="129" t="s">
        <v>2470</v>
      </c>
      <c r="N58" s="130" t="s">
        <v>2477</v>
      </c>
      <c r="O58" s="98" t="s">
        <v>2478</v>
      </c>
      <c r="P58" s="131"/>
      <c r="Q58" s="87" t="s">
        <v>2463</v>
      </c>
    </row>
    <row r="59" spans="1:17" s="99" customFormat="1" ht="17.399999999999999" x14ac:dyDescent="0.3">
      <c r="A59" s="98" t="str">
        <f>VLOOKUP(E59,'[1]LISTADO ATM'!$A$2:$C$898,3,0)</f>
        <v>DISTRITO NACIONAL</v>
      </c>
      <c r="B59" s="113">
        <v>335799917</v>
      </c>
      <c r="C59" s="127">
        <v>44249.609861111108</v>
      </c>
      <c r="D59" s="98" t="s">
        <v>2473</v>
      </c>
      <c r="E59" s="103">
        <v>724</v>
      </c>
      <c r="F59" s="98" t="str">
        <f>VLOOKUP(E59,[1]VIP!$A$2:$O11448,2,0)</f>
        <v>DRBR997</v>
      </c>
      <c r="G59" s="98" t="str">
        <f>VLOOKUP(E59,'[1]LISTADO ATM'!$A$2:$B$897,2,0)</f>
        <v xml:space="preserve">ATM El Huacal I </v>
      </c>
      <c r="H59" s="98" t="str">
        <f>VLOOKUP(E59,[1]VIP!$A$2:$O16369,7,FALSE)</f>
        <v>Si</v>
      </c>
      <c r="I59" s="98" t="str">
        <f>VLOOKUP(E59,[1]VIP!$A$2:$O8334,8,FALSE)</f>
        <v>Si</v>
      </c>
      <c r="J59" s="98" t="str">
        <f>VLOOKUP(E59,[1]VIP!$A$2:$O8284,8,FALSE)</f>
        <v>Si</v>
      </c>
      <c r="K59" s="98" t="str">
        <f>VLOOKUP(E59,[1]VIP!$A$2:$O11858,6,0)</f>
        <v>NO</v>
      </c>
      <c r="L59" s="128" t="s">
        <v>2463</v>
      </c>
      <c r="M59" s="129" t="s">
        <v>2470</v>
      </c>
      <c r="N59" s="130" t="s">
        <v>2477</v>
      </c>
      <c r="O59" s="98" t="s">
        <v>2478</v>
      </c>
      <c r="P59" s="131"/>
      <c r="Q59" s="129" t="s">
        <v>2463</v>
      </c>
    </row>
    <row r="60" spans="1:17" s="99" customFormat="1" ht="17.399999999999999" x14ac:dyDescent="0.3">
      <c r="A60" s="98" t="str">
        <f>VLOOKUP(E60,'[1]LISTADO ATM'!$A$2:$C$898,3,0)</f>
        <v>NORTE</v>
      </c>
      <c r="B60" s="113">
        <v>335799928</v>
      </c>
      <c r="C60" s="127">
        <v>44249.611516203702</v>
      </c>
      <c r="D60" s="98" t="s">
        <v>2488</v>
      </c>
      <c r="E60" s="103">
        <v>282</v>
      </c>
      <c r="F60" s="98" t="str">
        <f>VLOOKUP(E60,[1]VIP!$A$2:$O11447,2,0)</f>
        <v>DRBR282</v>
      </c>
      <c r="G60" s="98" t="str">
        <f>VLOOKUP(E60,'[1]LISTADO ATM'!$A$2:$B$897,2,0)</f>
        <v xml:space="preserve">ATM Autobanco Nibaje </v>
      </c>
      <c r="H60" s="98" t="str">
        <f>VLOOKUP(E60,[1]VIP!$A$2:$O16368,7,FALSE)</f>
        <v>Si</v>
      </c>
      <c r="I60" s="98" t="str">
        <f>VLOOKUP(E60,[1]VIP!$A$2:$O8333,8,FALSE)</f>
        <v>Si</v>
      </c>
      <c r="J60" s="98" t="str">
        <f>VLOOKUP(E60,[1]VIP!$A$2:$O8283,8,FALSE)</f>
        <v>Si</v>
      </c>
      <c r="K60" s="98" t="str">
        <f>VLOOKUP(E60,[1]VIP!$A$2:$O11857,6,0)</f>
        <v>NO</v>
      </c>
      <c r="L60" s="128" t="s">
        <v>2463</v>
      </c>
      <c r="M60" s="129" t="s">
        <v>2470</v>
      </c>
      <c r="N60" s="130" t="s">
        <v>2477</v>
      </c>
      <c r="O60" s="98" t="s">
        <v>2491</v>
      </c>
      <c r="P60" s="131"/>
      <c r="Q60" s="129" t="s">
        <v>2463</v>
      </c>
    </row>
    <row r="61" spans="1:17" s="99" customFormat="1" ht="17.399999999999999" x14ac:dyDescent="0.3">
      <c r="A61" s="98" t="str">
        <f>VLOOKUP(E61,'LISTADO ATM'!$A$2:$C$899,3,0)</f>
        <v>DISTRITO NACIONAL</v>
      </c>
      <c r="B61" s="113">
        <v>335800422</v>
      </c>
      <c r="C61" s="127">
        <v>44250.049317129633</v>
      </c>
      <c r="D61" s="98" t="s">
        <v>2473</v>
      </c>
      <c r="E61" s="103">
        <v>906</v>
      </c>
      <c r="F61" s="98" t="str">
        <f>VLOOKUP(E61,VIP!$A$2:$O11442,2,0)</f>
        <v>DRBR906</v>
      </c>
      <c r="G61" s="98" t="str">
        <f>VLOOKUP(E61,'LISTADO ATM'!$A$2:$B$898,2,0)</f>
        <v xml:space="preserve">ATM MESCYT  </v>
      </c>
      <c r="H61" s="98" t="str">
        <f>VLOOKUP(E61,VIP!$A$2:$O16363,7,FALSE)</f>
        <v>Si</v>
      </c>
      <c r="I61" s="98" t="str">
        <f>VLOOKUP(E61,VIP!$A$2:$O8328,8,FALSE)</f>
        <v>Si</v>
      </c>
      <c r="J61" s="98" t="str">
        <f>VLOOKUP(E61,VIP!$A$2:$O8278,8,FALSE)</f>
        <v>Si</v>
      </c>
      <c r="K61" s="98" t="str">
        <f>VLOOKUP(E61,VIP!$A$2:$O11852,6,0)</f>
        <v>NO</v>
      </c>
      <c r="L61" s="128" t="s">
        <v>2463</v>
      </c>
      <c r="M61" s="129" t="s">
        <v>2470</v>
      </c>
      <c r="N61" s="130" t="s">
        <v>2477</v>
      </c>
      <c r="O61" s="98" t="s">
        <v>2478</v>
      </c>
      <c r="P61" s="131"/>
      <c r="Q61" s="129" t="s">
        <v>2463</v>
      </c>
    </row>
    <row r="62" spans="1:17" s="99" customFormat="1" ht="17.399999999999999" x14ac:dyDescent="0.3">
      <c r="A62" s="98" t="str">
        <f>VLOOKUP(E62,'LISTADO ATM'!$A$2:$C$899,3,0)</f>
        <v>DISTRITO NACIONAL</v>
      </c>
      <c r="B62" s="113">
        <v>335800423</v>
      </c>
      <c r="C62" s="127">
        <v>44250.054791666669</v>
      </c>
      <c r="D62" s="98" t="s">
        <v>2473</v>
      </c>
      <c r="E62" s="103">
        <v>816</v>
      </c>
      <c r="F62" s="98" t="str">
        <f>VLOOKUP(E62,VIP!$A$2:$O11441,2,0)</f>
        <v>DRBR816</v>
      </c>
      <c r="G62" s="98" t="str">
        <f>VLOOKUP(E62,'LISTADO ATM'!$A$2:$B$898,2,0)</f>
        <v xml:space="preserve">ATM Oficina Pedro Brand </v>
      </c>
      <c r="H62" s="98" t="str">
        <f>VLOOKUP(E62,VIP!$A$2:$O16362,7,FALSE)</f>
        <v>Si</v>
      </c>
      <c r="I62" s="98" t="str">
        <f>VLOOKUP(E62,VIP!$A$2:$O8327,8,FALSE)</f>
        <v>Si</v>
      </c>
      <c r="J62" s="98" t="str">
        <f>VLOOKUP(E62,VIP!$A$2:$O8277,8,FALSE)</f>
        <v>Si</v>
      </c>
      <c r="K62" s="98" t="str">
        <f>VLOOKUP(E62,VIP!$A$2:$O11851,6,0)</f>
        <v>NO</v>
      </c>
      <c r="L62" s="128" t="s">
        <v>2463</v>
      </c>
      <c r="M62" s="129" t="s">
        <v>2470</v>
      </c>
      <c r="N62" s="130" t="s">
        <v>2477</v>
      </c>
      <c r="O62" s="98" t="s">
        <v>2478</v>
      </c>
      <c r="P62" s="131"/>
      <c r="Q62" s="129" t="s">
        <v>2463</v>
      </c>
    </row>
    <row r="63" spans="1:17" s="99" customFormat="1" ht="17.399999999999999" x14ac:dyDescent="0.3">
      <c r="A63" s="98" t="str">
        <f>VLOOKUP(E63,'LISTADO ATM'!$A$2:$C$899,3,0)</f>
        <v>DISTRITO NACIONAL</v>
      </c>
      <c r="B63" s="113">
        <v>335800424</v>
      </c>
      <c r="C63" s="127">
        <v>44250.065289351849</v>
      </c>
      <c r="D63" s="98" t="s">
        <v>2473</v>
      </c>
      <c r="E63" s="103">
        <v>593</v>
      </c>
      <c r="F63" s="98" t="str">
        <f>VLOOKUP(E63,VIP!$A$2:$O11440,2,0)</f>
        <v>DRBR242</v>
      </c>
      <c r="G63" s="98" t="str">
        <f>VLOOKUP(E63,'LISTADO ATM'!$A$2:$B$898,2,0)</f>
        <v xml:space="preserve">ATM Ministerio Fuerzas Armadas II </v>
      </c>
      <c r="H63" s="98" t="str">
        <f>VLOOKUP(E63,VIP!$A$2:$O16361,7,FALSE)</f>
        <v>Si</v>
      </c>
      <c r="I63" s="98" t="str">
        <f>VLOOKUP(E63,VIP!$A$2:$O8326,8,FALSE)</f>
        <v>Si</v>
      </c>
      <c r="J63" s="98" t="str">
        <f>VLOOKUP(E63,VIP!$A$2:$O8276,8,FALSE)</f>
        <v>Si</v>
      </c>
      <c r="K63" s="98" t="str">
        <f>VLOOKUP(E63,VIP!$A$2:$O11850,6,0)</f>
        <v>NO</v>
      </c>
      <c r="L63" s="128" t="s">
        <v>2463</v>
      </c>
      <c r="M63" s="129" t="s">
        <v>2470</v>
      </c>
      <c r="N63" s="130" t="s">
        <v>2477</v>
      </c>
      <c r="O63" s="98" t="s">
        <v>2478</v>
      </c>
      <c r="P63" s="131"/>
      <c r="Q63" s="129" t="s">
        <v>2463</v>
      </c>
    </row>
    <row r="64" spans="1:17" s="99" customFormat="1" ht="17.399999999999999" x14ac:dyDescent="0.3">
      <c r="A64" s="98" t="str">
        <f>VLOOKUP(E64,'LISTADO ATM'!$A$2:$C$899,3,0)</f>
        <v>DISTRITO NACIONAL</v>
      </c>
      <c r="B64" s="113">
        <v>335800428</v>
      </c>
      <c r="C64" s="127">
        <v>44250.097754629627</v>
      </c>
      <c r="D64" s="98" t="s">
        <v>2473</v>
      </c>
      <c r="E64" s="103">
        <v>415</v>
      </c>
      <c r="F64" s="98" t="str">
        <f>VLOOKUP(E64,VIP!$A$2:$O11436,2,0)</f>
        <v>DRBR415</v>
      </c>
      <c r="G64" s="98" t="str">
        <f>VLOOKUP(E64,'LISTADO ATM'!$A$2:$B$898,2,0)</f>
        <v xml:space="preserve">ATM Autobanco San Martín I </v>
      </c>
      <c r="H64" s="98" t="str">
        <f>VLOOKUP(E64,VIP!$A$2:$O16357,7,FALSE)</f>
        <v>Si</v>
      </c>
      <c r="I64" s="98" t="str">
        <f>VLOOKUP(E64,VIP!$A$2:$O8322,8,FALSE)</f>
        <v>Si</v>
      </c>
      <c r="J64" s="98" t="str">
        <f>VLOOKUP(E64,VIP!$A$2:$O8272,8,FALSE)</f>
        <v>Si</v>
      </c>
      <c r="K64" s="98" t="str">
        <f>VLOOKUP(E64,VIP!$A$2:$O11846,6,0)</f>
        <v>NO</v>
      </c>
      <c r="L64" s="128" t="s">
        <v>2463</v>
      </c>
      <c r="M64" s="129" t="s">
        <v>2470</v>
      </c>
      <c r="N64" s="130" t="s">
        <v>2477</v>
      </c>
      <c r="O64" s="98" t="s">
        <v>2478</v>
      </c>
      <c r="P64" s="131"/>
      <c r="Q64" s="129" t="s">
        <v>2463</v>
      </c>
    </row>
    <row r="65" spans="1:17" s="99" customFormat="1" ht="17.399999999999999" x14ac:dyDescent="0.3">
      <c r="A65" s="98" t="str">
        <f>VLOOKUP(E65,'LISTADO ATM'!$A$2:$C$899,3,0)</f>
        <v>ESTE</v>
      </c>
      <c r="B65" s="113">
        <v>335800430</v>
      </c>
      <c r="C65" s="127">
        <v>44250.108796296299</v>
      </c>
      <c r="D65" s="98" t="s">
        <v>2473</v>
      </c>
      <c r="E65" s="103">
        <v>293</v>
      </c>
      <c r="F65" s="98" t="str">
        <f>VLOOKUP(E65,VIP!$A$2:$O11434,2,0)</f>
        <v>DRBR293</v>
      </c>
      <c r="G65" s="98" t="str">
        <f>VLOOKUP(E65,'LISTADO ATM'!$A$2:$B$898,2,0)</f>
        <v xml:space="preserve">ATM S/M Nueva Visión (San Pedro) </v>
      </c>
      <c r="H65" s="98" t="str">
        <f>VLOOKUP(E65,VIP!$A$2:$O16355,7,FALSE)</f>
        <v>Si</v>
      </c>
      <c r="I65" s="98" t="str">
        <f>VLOOKUP(E65,VIP!$A$2:$O8320,8,FALSE)</f>
        <v>Si</v>
      </c>
      <c r="J65" s="98" t="str">
        <f>VLOOKUP(E65,VIP!$A$2:$O8270,8,FALSE)</f>
        <v>Si</v>
      </c>
      <c r="K65" s="98" t="str">
        <f>VLOOKUP(E65,VIP!$A$2:$O11844,6,0)</f>
        <v>NO</v>
      </c>
      <c r="L65" s="128" t="s">
        <v>2463</v>
      </c>
      <c r="M65" s="129" t="s">
        <v>2470</v>
      </c>
      <c r="N65" s="130" t="s">
        <v>2477</v>
      </c>
      <c r="O65" s="98" t="s">
        <v>2478</v>
      </c>
      <c r="P65" s="131"/>
      <c r="Q65" s="129" t="s">
        <v>2463</v>
      </c>
    </row>
    <row r="66" spans="1:17" s="99" customFormat="1" ht="17.399999999999999" x14ac:dyDescent="0.3">
      <c r="A66" s="98" t="str">
        <f>VLOOKUP(E66,'LISTADO ATM'!$A$2:$C$899,3,0)</f>
        <v>SUR</v>
      </c>
      <c r="B66" s="113">
        <v>335800062</v>
      </c>
      <c r="C66" s="127">
        <v>44249.651296296295</v>
      </c>
      <c r="D66" s="98" t="s">
        <v>2473</v>
      </c>
      <c r="E66" s="103">
        <v>356</v>
      </c>
      <c r="F66" s="98" t="str">
        <f>VLOOKUP(E66,VIP!$A$2:$O11438,2,0)</f>
        <v>DRBR356</v>
      </c>
      <c r="G66" s="98" t="str">
        <f>VLOOKUP(E66,'LISTADO ATM'!$A$2:$B$898,2,0)</f>
        <v xml:space="preserve">ATM Estación Sigma (San Cristóbal) </v>
      </c>
      <c r="H66" s="98" t="str">
        <f>VLOOKUP(E66,VIP!$A$2:$O16359,7,FALSE)</f>
        <v>Si</v>
      </c>
      <c r="I66" s="98" t="str">
        <f>VLOOKUP(E66,VIP!$A$2:$O8324,8,FALSE)</f>
        <v>Si</v>
      </c>
      <c r="J66" s="98" t="str">
        <f>VLOOKUP(E66,VIP!$A$2:$O8274,8,FALSE)</f>
        <v>Si</v>
      </c>
      <c r="K66" s="98" t="str">
        <f>VLOOKUP(E66,VIP!$A$2:$O11848,6,0)</f>
        <v>NO</v>
      </c>
      <c r="L66" s="128" t="s">
        <v>2463</v>
      </c>
      <c r="M66" s="129" t="s">
        <v>2470</v>
      </c>
      <c r="N66" s="130" t="s">
        <v>2477</v>
      </c>
      <c r="O66" s="98" t="s">
        <v>2478</v>
      </c>
      <c r="P66" s="131"/>
      <c r="Q66" s="129" t="s">
        <v>2463</v>
      </c>
    </row>
    <row r="67" spans="1:17" s="99" customFormat="1" ht="17.399999999999999" x14ac:dyDescent="0.3">
      <c r="A67" s="98" t="str">
        <f>VLOOKUP(E67,'LISTADO ATM'!$A$2:$C$899,3,0)</f>
        <v>ESTE</v>
      </c>
      <c r="B67" s="113">
        <v>335798811</v>
      </c>
      <c r="C67" s="127">
        <v>44248.492800925924</v>
      </c>
      <c r="D67" s="98" t="s">
        <v>2189</v>
      </c>
      <c r="E67" s="103">
        <v>111</v>
      </c>
      <c r="F67" s="98" t="str">
        <f>VLOOKUP(E67,VIP!$A$2:$O11458,2,0)</f>
        <v>DRBR111</v>
      </c>
      <c r="G67" s="98" t="str">
        <f>VLOOKUP(E67,'LISTADO ATM'!$A$2:$B$898,2,0)</f>
        <v xml:space="preserve">ATM Oficina San Pedro </v>
      </c>
      <c r="H67" s="98" t="str">
        <f>VLOOKUP(E67,VIP!$A$2:$O16379,7,FALSE)</f>
        <v>Si</v>
      </c>
      <c r="I67" s="98" t="str">
        <f>VLOOKUP(E67,VIP!$A$2:$O8344,8,FALSE)</f>
        <v>Si</v>
      </c>
      <c r="J67" s="98" t="str">
        <f>VLOOKUP(E67,VIP!$A$2:$O8294,8,FALSE)</f>
        <v>Si</v>
      </c>
      <c r="K67" s="98" t="str">
        <f>VLOOKUP(E67,VIP!$A$2:$O11868,6,0)</f>
        <v>SI</v>
      </c>
      <c r="L67" s="128" t="s">
        <v>2441</v>
      </c>
      <c r="M67" s="129" t="s">
        <v>2470</v>
      </c>
      <c r="N67" s="130" t="s">
        <v>2477</v>
      </c>
      <c r="O67" s="98" t="s">
        <v>2479</v>
      </c>
      <c r="P67" s="131"/>
      <c r="Q67" s="129" t="s">
        <v>2441</v>
      </c>
    </row>
    <row r="68" spans="1:17" s="99" customFormat="1" ht="17.399999999999999" x14ac:dyDescent="0.3">
      <c r="A68" s="98" t="str">
        <f>VLOOKUP(E68,'LISTADO ATM'!$A$2:$C$899,3,0)</f>
        <v>DISTRITO NACIONAL</v>
      </c>
      <c r="B68" s="113">
        <v>335800431</v>
      </c>
      <c r="C68" s="127">
        <v>44250.114583333336</v>
      </c>
      <c r="D68" s="98" t="s">
        <v>2189</v>
      </c>
      <c r="E68" s="103">
        <v>39</v>
      </c>
      <c r="F68" s="98" t="str">
        <f>VLOOKUP(E68,VIP!$A$2:$O11433,2,0)</f>
        <v>DRBR039</v>
      </c>
      <c r="G68" s="98" t="str">
        <f>VLOOKUP(E68,'LISTADO ATM'!$A$2:$B$898,2,0)</f>
        <v xml:space="preserve">ATM Oficina Ovando </v>
      </c>
      <c r="H68" s="98" t="str">
        <f>VLOOKUP(E68,VIP!$A$2:$O16354,7,FALSE)</f>
        <v>Si</v>
      </c>
      <c r="I68" s="98" t="str">
        <f>VLOOKUP(E68,VIP!$A$2:$O8319,8,FALSE)</f>
        <v>No</v>
      </c>
      <c r="J68" s="98" t="str">
        <f>VLOOKUP(E68,VIP!$A$2:$O8269,8,FALSE)</f>
        <v>No</v>
      </c>
      <c r="K68" s="98" t="str">
        <f>VLOOKUP(E68,VIP!$A$2:$O11843,6,0)</f>
        <v>NO</v>
      </c>
      <c r="L68" s="128" t="s">
        <v>2441</v>
      </c>
      <c r="M68" s="129" t="s">
        <v>2470</v>
      </c>
      <c r="N68" s="130" t="s">
        <v>2477</v>
      </c>
      <c r="O68" s="98" t="s">
        <v>2479</v>
      </c>
      <c r="P68" s="131"/>
      <c r="Q68" s="129" t="s">
        <v>2441</v>
      </c>
    </row>
    <row r="69" spans="1:17" s="99" customFormat="1" ht="17.399999999999999" x14ac:dyDescent="0.3">
      <c r="A69" s="98" t="str">
        <f>VLOOKUP(E69,'LISTADO ATM'!$A$2:$C$899,3,0)</f>
        <v>NORTE</v>
      </c>
      <c r="B69" s="113" t="s">
        <v>2522</v>
      </c>
      <c r="C69" s="127">
        <v>44250.247986111113</v>
      </c>
      <c r="D69" s="98" t="s">
        <v>2190</v>
      </c>
      <c r="E69" s="103">
        <v>372</v>
      </c>
      <c r="F69" s="98" t="str">
        <f>VLOOKUP(E69,VIP!$A$2:$O11448,2,0)</f>
        <v>DRBR372</v>
      </c>
      <c r="G69" s="98" t="str">
        <f>VLOOKUP(E69,'LISTADO ATM'!$A$2:$B$898,2,0)</f>
        <v>ATM Oficina Sánchez II</v>
      </c>
      <c r="H69" s="98" t="str">
        <f>VLOOKUP(E69,VIP!$A$2:$O16369,7,FALSE)</f>
        <v>N/A</v>
      </c>
      <c r="I69" s="98" t="str">
        <f>VLOOKUP(E69,VIP!$A$2:$O8334,8,FALSE)</f>
        <v>N/A</v>
      </c>
      <c r="J69" s="98" t="str">
        <f>VLOOKUP(E69,VIP!$A$2:$O8284,8,FALSE)</f>
        <v>N/A</v>
      </c>
      <c r="K69" s="98" t="str">
        <f>VLOOKUP(E69,VIP!$A$2:$O11858,6,0)</f>
        <v>N/A</v>
      </c>
      <c r="L69" s="128" t="s">
        <v>2441</v>
      </c>
      <c r="M69" s="129" t="s">
        <v>2470</v>
      </c>
      <c r="N69" s="130" t="s">
        <v>2477</v>
      </c>
      <c r="O69" s="98" t="s">
        <v>2499</v>
      </c>
      <c r="P69" s="131"/>
      <c r="Q69" s="129" t="s">
        <v>2441</v>
      </c>
    </row>
    <row r="70" spans="1:17" s="99" customFormat="1" ht="17.399999999999999" x14ac:dyDescent="0.3">
      <c r="A70" s="98" t="str">
        <f>VLOOKUP(E70,'[1]LISTADO ATM'!$A$2:$C$898,3,0)</f>
        <v>DISTRITO NACIONAL</v>
      </c>
      <c r="B70" s="113">
        <v>335799996</v>
      </c>
      <c r="C70" s="127">
        <v>44249.63449074074</v>
      </c>
      <c r="D70" s="98" t="s">
        <v>2189</v>
      </c>
      <c r="E70" s="103">
        <v>628</v>
      </c>
      <c r="F70" s="98" t="str">
        <f>VLOOKUP(E70,[1]VIP!$A$2:$O11444,2,0)</f>
        <v>DRBR086</v>
      </c>
      <c r="G70" s="98" t="str">
        <f>VLOOKUP(E70,'[1]LISTADO ATM'!$A$2:$B$897,2,0)</f>
        <v xml:space="preserve">ATM Autobanco San Isidro </v>
      </c>
      <c r="H70" s="98" t="str">
        <f>VLOOKUP(E70,[1]VIP!$A$2:$O16365,7,FALSE)</f>
        <v>Si</v>
      </c>
      <c r="I70" s="98" t="str">
        <f>VLOOKUP(E70,[1]VIP!$A$2:$O8330,8,FALSE)</f>
        <v>Si</v>
      </c>
      <c r="J70" s="98" t="str">
        <f>VLOOKUP(E70,[1]VIP!$A$2:$O8280,8,FALSE)</f>
        <v>Si</v>
      </c>
      <c r="K70" s="98" t="str">
        <f>VLOOKUP(E70,[1]VIP!$A$2:$O11854,6,0)</f>
        <v>SI</v>
      </c>
      <c r="L70" s="128" t="s">
        <v>2435</v>
      </c>
      <c r="M70" s="129" t="s">
        <v>2470</v>
      </c>
      <c r="N70" s="130" t="s">
        <v>2477</v>
      </c>
      <c r="O70" s="98" t="s">
        <v>2479</v>
      </c>
      <c r="P70" s="131"/>
      <c r="Q70" s="129" t="s">
        <v>2435</v>
      </c>
    </row>
    <row r="71" spans="1:17" s="99" customFormat="1" ht="17.399999999999999" x14ac:dyDescent="0.3">
      <c r="A71" s="98" t="str">
        <f>VLOOKUP(E71,'LISTADO ATM'!$A$2:$C$899,3,0)</f>
        <v>DISTRITO NACIONAL</v>
      </c>
      <c r="B71" s="113">
        <v>335797917</v>
      </c>
      <c r="C71" s="127">
        <v>44246.539085648146</v>
      </c>
      <c r="D71" s="98" t="s">
        <v>2473</v>
      </c>
      <c r="E71" s="103">
        <v>658</v>
      </c>
      <c r="F71" s="98" t="str">
        <f>VLOOKUP(E71,VIP!$A$2:$O11456,2,0)</f>
        <v>DRBR658</v>
      </c>
      <c r="G71" s="98" t="str">
        <f>VLOOKUP(E71,'LISTADO ATM'!$A$2:$B$898,2,0)</f>
        <v>ATM Cámara de Cuentas</v>
      </c>
      <c r="H71" s="98" t="str">
        <f>VLOOKUP(E71,VIP!$A$2:$O16377,7,FALSE)</f>
        <v>Si</v>
      </c>
      <c r="I71" s="98" t="str">
        <f>VLOOKUP(E71,VIP!$A$2:$O8342,8,FALSE)</f>
        <v>Si</v>
      </c>
      <c r="J71" s="98" t="str">
        <f>VLOOKUP(E71,VIP!$A$2:$O8292,8,FALSE)</f>
        <v>Si</v>
      </c>
      <c r="K71" s="98" t="str">
        <f>VLOOKUP(E71,VIP!$A$2:$O11866,6,0)</f>
        <v>NO</v>
      </c>
      <c r="L71" s="128" t="s">
        <v>2430</v>
      </c>
      <c r="M71" s="129" t="s">
        <v>2470</v>
      </c>
      <c r="N71" s="130" t="s">
        <v>2477</v>
      </c>
      <c r="O71" s="98" t="s">
        <v>2478</v>
      </c>
      <c r="P71" s="131"/>
      <c r="Q71" s="129" t="s">
        <v>2430</v>
      </c>
    </row>
    <row r="72" spans="1:17" s="99" customFormat="1" ht="17.399999999999999" x14ac:dyDescent="0.3">
      <c r="A72" s="98" t="str">
        <f>VLOOKUP(E72,'LISTADO ATM'!$A$2:$C$899,3,0)</f>
        <v>DISTRITO NACIONAL</v>
      </c>
      <c r="B72" s="113">
        <v>335798760</v>
      </c>
      <c r="C72" s="127">
        <v>44248.110300925924</v>
      </c>
      <c r="D72" s="98" t="s">
        <v>2473</v>
      </c>
      <c r="E72" s="103">
        <v>938</v>
      </c>
      <c r="F72" s="98" t="str">
        <f>VLOOKUP(E72,VIP!$A$2:$O11447,2,0)</f>
        <v>DRBR938</v>
      </c>
      <c r="G72" s="98" t="str">
        <f>VLOOKUP(E72,'LISTADO ATM'!$A$2:$B$898,2,0)</f>
        <v xml:space="preserve">ATM Autobanco Oficina Filadelfia Plaza </v>
      </c>
      <c r="H72" s="98" t="str">
        <f>VLOOKUP(E72,VIP!$A$2:$O16368,7,FALSE)</f>
        <v>Si</v>
      </c>
      <c r="I72" s="98" t="str">
        <f>VLOOKUP(E72,VIP!$A$2:$O8333,8,FALSE)</f>
        <v>Si</v>
      </c>
      <c r="J72" s="98" t="str">
        <f>VLOOKUP(E72,VIP!$A$2:$O8283,8,FALSE)</f>
        <v>Si</v>
      </c>
      <c r="K72" s="98" t="str">
        <f>VLOOKUP(E72,VIP!$A$2:$O11857,6,0)</f>
        <v>NO</v>
      </c>
      <c r="L72" s="128" t="s">
        <v>2430</v>
      </c>
      <c r="M72" s="129" t="s">
        <v>2470</v>
      </c>
      <c r="N72" s="130" t="s">
        <v>2477</v>
      </c>
      <c r="O72" s="98" t="s">
        <v>2478</v>
      </c>
      <c r="P72" s="131"/>
      <c r="Q72" s="129" t="s">
        <v>2430</v>
      </c>
    </row>
    <row r="73" spans="1:17" s="99" customFormat="1" ht="17.399999999999999" x14ac:dyDescent="0.3">
      <c r="A73" s="98" t="str">
        <f>VLOOKUP(E73,'LISTADO ATM'!$A$2:$C$899,3,0)</f>
        <v>DISTRITO NACIONAL</v>
      </c>
      <c r="B73" s="113">
        <v>335798761</v>
      </c>
      <c r="C73" s="127">
        <v>44248.118298611109</v>
      </c>
      <c r="D73" s="98" t="s">
        <v>2488</v>
      </c>
      <c r="E73" s="103">
        <v>755</v>
      </c>
      <c r="F73" s="98" t="str">
        <f>VLOOKUP(E73,VIP!$A$2:$O11446,2,0)</f>
        <v>DRBR755</v>
      </c>
      <c r="G73" s="98" t="str">
        <f>VLOOKUP(E73,'LISTADO ATM'!$A$2:$B$898,2,0)</f>
        <v xml:space="preserve">ATM Oficina Galería del Este (Plaza) </v>
      </c>
      <c r="H73" s="98" t="str">
        <f>VLOOKUP(E73,VIP!$A$2:$O16367,7,FALSE)</f>
        <v>Si</v>
      </c>
      <c r="I73" s="98" t="str">
        <f>VLOOKUP(E73,VIP!$A$2:$O8332,8,FALSE)</f>
        <v>Si</v>
      </c>
      <c r="J73" s="98" t="str">
        <f>VLOOKUP(E73,VIP!$A$2:$O8282,8,FALSE)</f>
        <v>Si</v>
      </c>
      <c r="K73" s="98" t="str">
        <f>VLOOKUP(E73,VIP!$A$2:$O11856,6,0)</f>
        <v>NO</v>
      </c>
      <c r="L73" s="128" t="s">
        <v>2430</v>
      </c>
      <c r="M73" s="129" t="s">
        <v>2470</v>
      </c>
      <c r="N73" s="130" t="s">
        <v>2477</v>
      </c>
      <c r="O73" s="98" t="s">
        <v>2491</v>
      </c>
      <c r="P73" s="131"/>
      <c r="Q73" s="129" t="s">
        <v>2430</v>
      </c>
    </row>
    <row r="74" spans="1:17" s="99" customFormat="1" ht="17.399999999999999" x14ac:dyDescent="0.3">
      <c r="A74" s="98" t="str">
        <f>VLOOKUP(E74,'LISTADO ATM'!$A$2:$C$899,3,0)</f>
        <v>SUR</v>
      </c>
      <c r="B74" s="113">
        <v>335798801</v>
      </c>
      <c r="C74" s="127">
        <v>44248.449108796296</v>
      </c>
      <c r="D74" s="98" t="s">
        <v>2473</v>
      </c>
      <c r="E74" s="103">
        <v>249</v>
      </c>
      <c r="F74" s="98" t="str">
        <f>VLOOKUP(E74,VIP!$A$2:$O11443,2,0)</f>
        <v>DRBR249</v>
      </c>
      <c r="G74" s="98" t="str">
        <f>VLOOKUP(E74,'LISTADO ATM'!$A$2:$B$898,2,0)</f>
        <v xml:space="preserve">ATM Banco Agrícola Neiba </v>
      </c>
      <c r="H74" s="98" t="str">
        <f>VLOOKUP(E74,VIP!$A$2:$O16364,7,FALSE)</f>
        <v>Si</v>
      </c>
      <c r="I74" s="98" t="str">
        <f>VLOOKUP(E74,VIP!$A$2:$O8329,8,FALSE)</f>
        <v>Si</v>
      </c>
      <c r="J74" s="98" t="str">
        <f>VLOOKUP(E74,VIP!$A$2:$O8279,8,FALSE)</f>
        <v>Si</v>
      </c>
      <c r="K74" s="98" t="str">
        <f>VLOOKUP(E74,VIP!$A$2:$O11853,6,0)</f>
        <v>NO</v>
      </c>
      <c r="L74" s="128" t="s">
        <v>2430</v>
      </c>
      <c r="M74" s="129" t="s">
        <v>2470</v>
      </c>
      <c r="N74" s="130" t="s">
        <v>2477</v>
      </c>
      <c r="O74" s="98" t="s">
        <v>2478</v>
      </c>
      <c r="P74" s="131"/>
      <c r="Q74" s="129" t="s">
        <v>2430</v>
      </c>
    </row>
    <row r="75" spans="1:17" s="99" customFormat="1" ht="17.399999999999999" x14ac:dyDescent="0.3">
      <c r="A75" s="98" t="str">
        <f>VLOOKUP(E75,'LISTADO ATM'!$A$2:$C$899,3,0)</f>
        <v>DISTRITO NACIONAL</v>
      </c>
      <c r="B75" s="113">
        <v>335798819</v>
      </c>
      <c r="C75" s="127">
        <v>44248.529791666668</v>
      </c>
      <c r="D75" s="98" t="s">
        <v>2488</v>
      </c>
      <c r="E75" s="103">
        <v>527</v>
      </c>
      <c r="F75" s="98" t="str">
        <f>VLOOKUP(E75,VIP!$A$2:$O11451,2,0)</f>
        <v>DRBR527</v>
      </c>
      <c r="G75" s="98" t="str">
        <f>VLOOKUP(E75,'LISTADO ATM'!$A$2:$B$898,2,0)</f>
        <v>ATM Oficina Zona Oriental II</v>
      </c>
      <c r="H75" s="98" t="str">
        <f>VLOOKUP(E75,VIP!$A$2:$O16372,7,FALSE)</f>
        <v>Si</v>
      </c>
      <c r="I75" s="98" t="str">
        <f>VLOOKUP(E75,VIP!$A$2:$O8337,8,FALSE)</f>
        <v>Si</v>
      </c>
      <c r="J75" s="98" t="str">
        <f>VLOOKUP(E75,VIP!$A$2:$O8287,8,FALSE)</f>
        <v>Si</v>
      </c>
      <c r="K75" s="98" t="str">
        <f>VLOOKUP(E75,VIP!$A$2:$O11861,6,0)</f>
        <v>SI</v>
      </c>
      <c r="L75" s="128" t="s">
        <v>2430</v>
      </c>
      <c r="M75" s="129" t="s">
        <v>2470</v>
      </c>
      <c r="N75" s="130" t="s">
        <v>2477</v>
      </c>
      <c r="O75" s="98" t="s">
        <v>2491</v>
      </c>
      <c r="P75" s="131"/>
      <c r="Q75" s="129" t="s">
        <v>2430</v>
      </c>
    </row>
    <row r="76" spans="1:17" s="99" customFormat="1" ht="17.399999999999999" x14ac:dyDescent="0.3">
      <c r="A76" s="98" t="str">
        <f>VLOOKUP(E76,'LISTADO ATM'!$A$2:$C$899,3,0)</f>
        <v>SUR</v>
      </c>
      <c r="B76" s="113">
        <v>335798832</v>
      </c>
      <c r="C76" s="127">
        <v>44248.635358796295</v>
      </c>
      <c r="D76" s="98" t="s">
        <v>2473</v>
      </c>
      <c r="E76" s="103">
        <v>677</v>
      </c>
      <c r="F76" s="98" t="str">
        <f>VLOOKUP(E76,VIP!$A$2:$O11446,2,0)</f>
        <v>DRBR677</v>
      </c>
      <c r="G76" s="98" t="str">
        <f>VLOOKUP(E76,'LISTADO ATM'!$A$2:$B$898,2,0)</f>
        <v>ATM PBG Villa Jaragua</v>
      </c>
      <c r="H76" s="98" t="str">
        <f>VLOOKUP(E76,VIP!$A$2:$O16367,7,FALSE)</f>
        <v>Si</v>
      </c>
      <c r="I76" s="98" t="str">
        <f>VLOOKUP(E76,VIP!$A$2:$O8332,8,FALSE)</f>
        <v>Si</v>
      </c>
      <c r="J76" s="98" t="str">
        <f>VLOOKUP(E76,VIP!$A$2:$O8282,8,FALSE)</f>
        <v>Si</v>
      </c>
      <c r="K76" s="98" t="str">
        <f>VLOOKUP(E76,VIP!$A$2:$O11856,6,0)</f>
        <v>SI</v>
      </c>
      <c r="L76" s="128" t="s">
        <v>2430</v>
      </c>
      <c r="M76" s="129" t="s">
        <v>2470</v>
      </c>
      <c r="N76" s="130" t="s">
        <v>2477</v>
      </c>
      <c r="O76" s="98" t="s">
        <v>2478</v>
      </c>
      <c r="P76" s="131"/>
      <c r="Q76" s="129" t="s">
        <v>2430</v>
      </c>
    </row>
    <row r="77" spans="1:17" s="99" customFormat="1" ht="17.399999999999999" x14ac:dyDescent="0.3">
      <c r="A77" s="98" t="str">
        <f>VLOOKUP(E77,'[1]LISTADO ATM'!$A$2:$C$898,3,0)</f>
        <v>ESTE</v>
      </c>
      <c r="B77" s="113">
        <v>335799258</v>
      </c>
      <c r="C77" s="127">
        <v>44249.399525462963</v>
      </c>
      <c r="D77" s="98" t="s">
        <v>2473</v>
      </c>
      <c r="E77" s="103">
        <v>963</v>
      </c>
      <c r="F77" s="98" t="str">
        <f>VLOOKUP(E77,[1]VIP!$A$2:$O11441,2,0)</f>
        <v>DRBR963</v>
      </c>
      <c r="G77" s="98" t="str">
        <f>VLOOKUP(E77,'[1]LISTADO ATM'!$A$2:$B$897,2,0)</f>
        <v xml:space="preserve">ATM Multiplaza La Romana </v>
      </c>
      <c r="H77" s="98" t="str">
        <f>VLOOKUP(E77,[1]VIP!$A$2:$O16362,7,FALSE)</f>
        <v>Si</v>
      </c>
      <c r="I77" s="98" t="str">
        <f>VLOOKUP(E77,[1]VIP!$A$2:$O8327,8,FALSE)</f>
        <v>Si</v>
      </c>
      <c r="J77" s="98" t="str">
        <f>VLOOKUP(E77,[1]VIP!$A$2:$O8277,8,FALSE)</f>
        <v>Si</v>
      </c>
      <c r="K77" s="98" t="str">
        <f>VLOOKUP(E77,[1]VIP!$A$2:$O11851,6,0)</f>
        <v>NO</v>
      </c>
      <c r="L77" s="128" t="s">
        <v>2430</v>
      </c>
      <c r="M77" s="129" t="s">
        <v>2470</v>
      </c>
      <c r="N77" s="130" t="s">
        <v>2477</v>
      </c>
      <c r="O77" s="98" t="s">
        <v>2478</v>
      </c>
      <c r="P77" s="131"/>
      <c r="Q77" s="129" t="s">
        <v>2430</v>
      </c>
    </row>
    <row r="78" spans="1:17" ht="17.399999999999999" x14ac:dyDescent="0.3">
      <c r="A78" s="98" t="str">
        <f>VLOOKUP(E78,'[1]LISTADO ATM'!$A$2:$C$898,3,0)</f>
        <v>DISTRITO NACIONAL</v>
      </c>
      <c r="B78" s="113">
        <v>335799634</v>
      </c>
      <c r="C78" s="127">
        <v>44249.501111111109</v>
      </c>
      <c r="D78" s="98" t="s">
        <v>2473</v>
      </c>
      <c r="E78" s="103">
        <v>540</v>
      </c>
      <c r="F78" s="98" t="str">
        <f>VLOOKUP(E78,[1]VIP!$A$2:$O11454,2,0)</f>
        <v>DRBR540</v>
      </c>
      <c r="G78" s="98" t="str">
        <f>VLOOKUP(E78,'[1]LISTADO ATM'!$A$2:$B$897,2,0)</f>
        <v xml:space="preserve">ATM Autoservicio Sambil I </v>
      </c>
      <c r="H78" s="98" t="str">
        <f>VLOOKUP(E78,[1]VIP!$A$2:$O16375,7,FALSE)</f>
        <v>Si</v>
      </c>
      <c r="I78" s="98" t="str">
        <f>VLOOKUP(E78,[1]VIP!$A$2:$O8340,8,FALSE)</f>
        <v>Si</v>
      </c>
      <c r="J78" s="98" t="str">
        <f>VLOOKUP(E78,[1]VIP!$A$2:$O8290,8,FALSE)</f>
        <v>Si</v>
      </c>
      <c r="K78" s="98" t="str">
        <f>VLOOKUP(E78,[1]VIP!$A$2:$O11864,6,0)</f>
        <v>NO</v>
      </c>
      <c r="L78" s="128" t="s">
        <v>2430</v>
      </c>
      <c r="M78" s="129" t="s">
        <v>2470</v>
      </c>
      <c r="N78" s="130" t="s">
        <v>2477</v>
      </c>
      <c r="O78" s="98" t="s">
        <v>2478</v>
      </c>
      <c r="P78" s="131"/>
      <c r="Q78" s="129" t="s">
        <v>2430</v>
      </c>
    </row>
    <row r="79" spans="1:17" ht="17.399999999999999" x14ac:dyDescent="0.3">
      <c r="A79" s="98" t="str">
        <f>VLOOKUP(E79,'[1]LISTADO ATM'!$A$2:$C$898,3,0)</f>
        <v>DISTRITO NACIONAL</v>
      </c>
      <c r="B79" s="113">
        <v>335799670</v>
      </c>
      <c r="C79" s="127">
        <v>44249.51394675926</v>
      </c>
      <c r="D79" s="98" t="s">
        <v>2473</v>
      </c>
      <c r="E79" s="103">
        <v>896</v>
      </c>
      <c r="F79" s="98" t="str">
        <f>VLOOKUP(E79,[1]VIP!$A$2:$O11445,2,0)</f>
        <v>DRBR896</v>
      </c>
      <c r="G79" s="98" t="str">
        <f>VLOOKUP(E79,'[1]LISTADO ATM'!$A$2:$B$897,2,0)</f>
        <v xml:space="preserve">ATM Campamento Militar 16 de Agosto I </v>
      </c>
      <c r="H79" s="98" t="str">
        <f>VLOOKUP(E79,[1]VIP!$A$2:$O16366,7,FALSE)</f>
        <v>Si</v>
      </c>
      <c r="I79" s="98" t="str">
        <f>VLOOKUP(E79,[1]VIP!$A$2:$O8331,8,FALSE)</f>
        <v>Si</v>
      </c>
      <c r="J79" s="98" t="str">
        <f>VLOOKUP(E79,[1]VIP!$A$2:$O8281,8,FALSE)</f>
        <v>Si</v>
      </c>
      <c r="K79" s="98" t="str">
        <f>VLOOKUP(E79,[1]VIP!$A$2:$O11855,6,0)</f>
        <v>NO</v>
      </c>
      <c r="L79" s="128" t="s">
        <v>2430</v>
      </c>
      <c r="M79" s="129" t="s">
        <v>2470</v>
      </c>
      <c r="N79" s="130" t="s">
        <v>2477</v>
      </c>
      <c r="O79" s="98" t="s">
        <v>2478</v>
      </c>
      <c r="P79" s="131"/>
      <c r="Q79" s="129" t="s">
        <v>2430</v>
      </c>
    </row>
    <row r="80" spans="1:17" ht="17.399999999999999" x14ac:dyDescent="0.3">
      <c r="A80" s="98" t="str">
        <f>VLOOKUP(E80,'[1]LISTADO ATM'!$A$2:$C$898,3,0)</f>
        <v>DISTRITO NACIONAL</v>
      </c>
      <c r="B80" s="113">
        <v>335799723</v>
      </c>
      <c r="C80" s="127">
        <v>44249.523576388892</v>
      </c>
      <c r="D80" s="98" t="s">
        <v>2473</v>
      </c>
      <c r="E80" s="103">
        <v>416</v>
      </c>
      <c r="F80" s="98" t="str">
        <f>VLOOKUP(E80,[1]VIP!$A$2:$O11442,2,0)</f>
        <v>DRBR416</v>
      </c>
      <c r="G80" s="98" t="str">
        <f>VLOOKUP(E80,'[1]LISTADO ATM'!$A$2:$B$897,2,0)</f>
        <v xml:space="preserve">ATM Autobanco San Martín II </v>
      </c>
      <c r="H80" s="98" t="str">
        <f>VLOOKUP(E80,[1]VIP!$A$2:$O16363,7,FALSE)</f>
        <v>Si</v>
      </c>
      <c r="I80" s="98" t="str">
        <f>VLOOKUP(E80,[1]VIP!$A$2:$O8328,8,FALSE)</f>
        <v>Si</v>
      </c>
      <c r="J80" s="98" t="str">
        <f>VLOOKUP(E80,[1]VIP!$A$2:$O8278,8,FALSE)</f>
        <v>Si</v>
      </c>
      <c r="K80" s="98" t="str">
        <f>VLOOKUP(E80,[1]VIP!$A$2:$O11852,6,0)</f>
        <v>NO</v>
      </c>
      <c r="L80" s="128" t="s">
        <v>2430</v>
      </c>
      <c r="M80" s="129" t="s">
        <v>2470</v>
      </c>
      <c r="N80" s="130" t="s">
        <v>2477</v>
      </c>
      <c r="O80" s="98" t="s">
        <v>2478</v>
      </c>
      <c r="P80" s="131"/>
      <c r="Q80" s="129" t="s">
        <v>2430</v>
      </c>
    </row>
    <row r="81" spans="1:17" ht="17.399999999999999" x14ac:dyDescent="0.3">
      <c r="A81" s="98" t="str">
        <f>VLOOKUP(E81,'[1]LISTADO ATM'!$A$2:$C$898,3,0)</f>
        <v>ESTE</v>
      </c>
      <c r="B81" s="113">
        <v>335799809</v>
      </c>
      <c r="C81" s="127">
        <v>44249.562939814816</v>
      </c>
      <c r="D81" s="98" t="s">
        <v>2473</v>
      </c>
      <c r="E81" s="103">
        <v>630</v>
      </c>
      <c r="F81" s="98" t="str">
        <f>VLOOKUP(E81,[1]VIP!$A$2:$O11450,2,0)</f>
        <v>DRBR112</v>
      </c>
      <c r="G81" s="98" t="str">
        <f>VLOOKUP(E81,'[1]LISTADO ATM'!$A$2:$B$897,2,0)</f>
        <v xml:space="preserve">ATM Oficina Plaza Zaglul (SPM) </v>
      </c>
      <c r="H81" s="98" t="str">
        <f>VLOOKUP(E81,[1]VIP!$A$2:$O16371,7,FALSE)</f>
        <v>Si</v>
      </c>
      <c r="I81" s="98" t="str">
        <f>VLOOKUP(E81,[1]VIP!$A$2:$O8336,8,FALSE)</f>
        <v>Si</v>
      </c>
      <c r="J81" s="98" t="str">
        <f>VLOOKUP(E81,[1]VIP!$A$2:$O8286,8,FALSE)</f>
        <v>Si</v>
      </c>
      <c r="K81" s="98" t="str">
        <f>VLOOKUP(E81,[1]VIP!$A$2:$O11860,6,0)</f>
        <v>NO</v>
      </c>
      <c r="L81" s="128" t="s">
        <v>2430</v>
      </c>
      <c r="M81" s="129" t="s">
        <v>2470</v>
      </c>
      <c r="N81" s="130" t="s">
        <v>2477</v>
      </c>
      <c r="O81" s="98" t="s">
        <v>2478</v>
      </c>
      <c r="P81" s="131"/>
      <c r="Q81" s="129" t="s">
        <v>2430</v>
      </c>
    </row>
    <row r="82" spans="1:17" ht="17.399999999999999" x14ac:dyDescent="0.3">
      <c r="A82" s="98" t="str">
        <f>VLOOKUP(E82,'[1]LISTADO ATM'!$A$2:$C$898,3,0)</f>
        <v>NORTE</v>
      </c>
      <c r="B82" s="113">
        <v>335799819</v>
      </c>
      <c r="C82" s="127">
        <v>44249.566724537035</v>
      </c>
      <c r="D82" s="98" t="s">
        <v>2502</v>
      </c>
      <c r="E82" s="103">
        <v>732</v>
      </c>
      <c r="F82" s="98" t="str">
        <f>VLOOKUP(E82,[1]VIP!$A$2:$O11447,2,0)</f>
        <v>DRBR12H</v>
      </c>
      <c r="G82" s="98" t="str">
        <f>VLOOKUP(E82,'[1]LISTADO ATM'!$A$2:$B$897,2,0)</f>
        <v xml:space="preserve">ATM Molino del Valle (Santiago) </v>
      </c>
      <c r="H82" s="98" t="str">
        <f>VLOOKUP(E82,[1]VIP!$A$2:$O16368,7,FALSE)</f>
        <v>Si</v>
      </c>
      <c r="I82" s="98" t="str">
        <f>VLOOKUP(E82,[1]VIP!$A$2:$O8333,8,FALSE)</f>
        <v>Si</v>
      </c>
      <c r="J82" s="98" t="str">
        <f>VLOOKUP(E82,[1]VIP!$A$2:$O8283,8,FALSE)</f>
        <v>Si</v>
      </c>
      <c r="K82" s="98" t="str">
        <f>VLOOKUP(E82,[1]VIP!$A$2:$O11857,6,0)</f>
        <v>NO</v>
      </c>
      <c r="L82" s="128" t="s">
        <v>2430</v>
      </c>
      <c r="M82" s="129" t="s">
        <v>2470</v>
      </c>
      <c r="N82" s="130" t="s">
        <v>2477</v>
      </c>
      <c r="O82" s="98" t="s">
        <v>2503</v>
      </c>
      <c r="P82" s="131"/>
      <c r="Q82" s="129" t="s">
        <v>2430</v>
      </c>
    </row>
    <row r="83" spans="1:17" ht="17.399999999999999" x14ac:dyDescent="0.3">
      <c r="A83" s="98" t="str">
        <f>VLOOKUP(E83,'[1]LISTADO ATM'!$A$2:$C$898,3,0)</f>
        <v>DISTRITO NACIONAL</v>
      </c>
      <c r="B83" s="113">
        <v>335799849</v>
      </c>
      <c r="C83" s="127">
        <v>44249.587060185186</v>
      </c>
      <c r="D83" s="98" t="s">
        <v>2473</v>
      </c>
      <c r="E83" s="103">
        <v>629</v>
      </c>
      <c r="F83" s="98" t="str">
        <f>VLOOKUP(E83,[1]VIP!$A$2:$O11443,2,0)</f>
        <v>DRBR24M</v>
      </c>
      <c r="G83" s="98" t="str">
        <f>VLOOKUP(E83,'[1]LISTADO ATM'!$A$2:$B$897,2,0)</f>
        <v xml:space="preserve">ATM Oficina Americana Independencia I </v>
      </c>
      <c r="H83" s="98" t="str">
        <f>VLOOKUP(E83,[1]VIP!$A$2:$O16364,7,FALSE)</f>
        <v>Si</v>
      </c>
      <c r="I83" s="98" t="str">
        <f>VLOOKUP(E83,[1]VIP!$A$2:$O8329,8,FALSE)</f>
        <v>Si</v>
      </c>
      <c r="J83" s="98" t="str">
        <f>VLOOKUP(E83,[1]VIP!$A$2:$O8279,8,FALSE)</f>
        <v>Si</v>
      </c>
      <c r="K83" s="98" t="str">
        <f>VLOOKUP(E83,[1]VIP!$A$2:$O11853,6,0)</f>
        <v>SI</v>
      </c>
      <c r="L83" s="128" t="s">
        <v>2430</v>
      </c>
      <c r="M83" s="129" t="s">
        <v>2470</v>
      </c>
      <c r="N83" s="130" t="s">
        <v>2477</v>
      </c>
      <c r="O83" s="98" t="s">
        <v>2478</v>
      </c>
      <c r="P83" s="131"/>
      <c r="Q83" s="129" t="s">
        <v>2430</v>
      </c>
    </row>
    <row r="84" spans="1:17" ht="17.399999999999999" x14ac:dyDescent="0.3">
      <c r="A84" s="98" t="str">
        <f>VLOOKUP(E84,'[1]LISTADO ATM'!$A$2:$C$898,3,0)</f>
        <v>DISTRITO NACIONAL</v>
      </c>
      <c r="B84" s="113">
        <v>335799855</v>
      </c>
      <c r="C84" s="127">
        <v>44249.588993055557</v>
      </c>
      <c r="D84" s="98" t="s">
        <v>2473</v>
      </c>
      <c r="E84" s="103">
        <v>659</v>
      </c>
      <c r="F84" s="98" t="str">
        <f>VLOOKUP(E84,[1]VIP!$A$2:$O11442,2,0)</f>
        <v>DRBR659</v>
      </c>
      <c r="G84" s="98" t="str">
        <f>VLOOKUP(E84,'[1]LISTADO ATM'!$A$2:$B$897,2,0)</f>
        <v>ATM Down Town Center</v>
      </c>
      <c r="H84" s="98" t="str">
        <f>VLOOKUP(E84,[1]VIP!$A$2:$O16363,7,FALSE)</f>
        <v>N/A</v>
      </c>
      <c r="I84" s="98" t="str">
        <f>VLOOKUP(E84,[1]VIP!$A$2:$O8328,8,FALSE)</f>
        <v>N/A</v>
      </c>
      <c r="J84" s="98" t="str">
        <f>VLOOKUP(E84,[1]VIP!$A$2:$O8278,8,FALSE)</f>
        <v>N/A</v>
      </c>
      <c r="K84" s="98" t="str">
        <f>VLOOKUP(E84,[1]VIP!$A$2:$O11852,6,0)</f>
        <v>N/A</v>
      </c>
      <c r="L84" s="128" t="s">
        <v>2430</v>
      </c>
      <c r="M84" s="129" t="s">
        <v>2470</v>
      </c>
      <c r="N84" s="130" t="s">
        <v>2477</v>
      </c>
      <c r="O84" s="98" t="s">
        <v>2478</v>
      </c>
      <c r="P84" s="131"/>
      <c r="Q84" s="129" t="s">
        <v>2430</v>
      </c>
    </row>
    <row r="85" spans="1:17" ht="17.399999999999999" x14ac:dyDescent="0.3">
      <c r="A85" s="98" t="str">
        <f>VLOOKUP(E85,'[1]LISTADO ATM'!$A$2:$C$898,3,0)</f>
        <v>DISTRITO NACIONAL</v>
      </c>
      <c r="B85" s="113">
        <v>335799882</v>
      </c>
      <c r="C85" s="127">
        <v>44249.598009259258</v>
      </c>
      <c r="D85" s="98" t="s">
        <v>2473</v>
      </c>
      <c r="E85" s="103">
        <v>574</v>
      </c>
      <c r="F85" s="98" t="str">
        <f>VLOOKUP(E85,[1]VIP!$A$2:$O11450,2,0)</f>
        <v>DRBR080</v>
      </c>
      <c r="G85" s="98" t="str">
        <f>VLOOKUP(E85,'[1]LISTADO ATM'!$A$2:$B$897,2,0)</f>
        <v xml:space="preserve">ATM Club Obras Públicas </v>
      </c>
      <c r="H85" s="98" t="str">
        <f>VLOOKUP(E85,[1]VIP!$A$2:$O16371,7,FALSE)</f>
        <v>Si</v>
      </c>
      <c r="I85" s="98" t="str">
        <f>VLOOKUP(E85,[1]VIP!$A$2:$O8336,8,FALSE)</f>
        <v>Si</v>
      </c>
      <c r="J85" s="98" t="str">
        <f>VLOOKUP(E85,[1]VIP!$A$2:$O8286,8,FALSE)</f>
        <v>Si</v>
      </c>
      <c r="K85" s="98" t="str">
        <f>VLOOKUP(E85,[1]VIP!$A$2:$O11860,6,0)</f>
        <v>NO</v>
      </c>
      <c r="L85" s="128" t="s">
        <v>2430</v>
      </c>
      <c r="M85" s="129" t="s">
        <v>2470</v>
      </c>
      <c r="N85" s="130" t="s">
        <v>2477</v>
      </c>
      <c r="O85" s="98" t="s">
        <v>2478</v>
      </c>
      <c r="P85" s="131"/>
      <c r="Q85" s="129" t="s">
        <v>2430</v>
      </c>
    </row>
    <row r="86" spans="1:17" ht="17.399999999999999" x14ac:dyDescent="0.3">
      <c r="A86" s="98" t="str">
        <f>VLOOKUP(E86,'[1]LISTADO ATM'!$A$2:$C$898,3,0)</f>
        <v>ESTE</v>
      </c>
      <c r="B86" s="113">
        <v>335799937</v>
      </c>
      <c r="C86" s="127">
        <v>44249.612939814811</v>
      </c>
      <c r="D86" s="98" t="s">
        <v>2473</v>
      </c>
      <c r="E86" s="103">
        <v>429</v>
      </c>
      <c r="F86" s="98" t="str">
        <f>VLOOKUP(E86,[1]VIP!$A$2:$O11446,2,0)</f>
        <v>DRBR429</v>
      </c>
      <c r="G86" s="98" t="str">
        <f>VLOOKUP(E86,'[1]LISTADO ATM'!$A$2:$B$897,2,0)</f>
        <v xml:space="preserve">ATM Oficina Jumbo La Romana </v>
      </c>
      <c r="H86" s="98" t="str">
        <f>VLOOKUP(E86,[1]VIP!$A$2:$O16367,7,FALSE)</f>
        <v>Si</v>
      </c>
      <c r="I86" s="98" t="str">
        <f>VLOOKUP(E86,[1]VIP!$A$2:$O8332,8,FALSE)</f>
        <v>Si</v>
      </c>
      <c r="J86" s="98" t="str">
        <f>VLOOKUP(E86,[1]VIP!$A$2:$O8282,8,FALSE)</f>
        <v>Si</v>
      </c>
      <c r="K86" s="98" t="str">
        <f>VLOOKUP(E86,[1]VIP!$A$2:$O11856,6,0)</f>
        <v>NO</v>
      </c>
      <c r="L86" s="128" t="s">
        <v>2430</v>
      </c>
      <c r="M86" s="129" t="s">
        <v>2470</v>
      </c>
      <c r="N86" s="130" t="s">
        <v>2477</v>
      </c>
      <c r="O86" s="98" t="s">
        <v>2478</v>
      </c>
      <c r="P86" s="131"/>
      <c r="Q86" s="129" t="s">
        <v>2430</v>
      </c>
    </row>
    <row r="87" spans="1:17" ht="17.399999999999999" x14ac:dyDescent="0.3">
      <c r="A87" s="98" t="str">
        <f>VLOOKUP(E87,'LISTADO ATM'!$A$2:$C$899,3,0)</f>
        <v>DISTRITO NACIONAL</v>
      </c>
      <c r="B87" s="113">
        <v>335800056</v>
      </c>
      <c r="C87" s="127">
        <v>44249.649988425925</v>
      </c>
      <c r="D87" s="98" t="s">
        <v>2488</v>
      </c>
      <c r="E87" s="103">
        <v>734</v>
      </c>
      <c r="F87" s="98" t="str">
        <f>VLOOKUP(E87,VIP!$A$2:$O11439,2,0)</f>
        <v>DRBR178</v>
      </c>
      <c r="G87" s="98" t="str">
        <f>VLOOKUP(E87,'LISTADO ATM'!$A$2:$B$898,2,0)</f>
        <v xml:space="preserve">ATM Oficina Independencia I </v>
      </c>
      <c r="H87" s="98" t="str">
        <f>VLOOKUP(E87,VIP!$A$2:$O16360,7,FALSE)</f>
        <v>Si</v>
      </c>
      <c r="I87" s="98" t="str">
        <f>VLOOKUP(E87,VIP!$A$2:$O8325,8,FALSE)</f>
        <v>Si</v>
      </c>
      <c r="J87" s="98" t="str">
        <f>VLOOKUP(E87,VIP!$A$2:$O8275,8,FALSE)</f>
        <v>Si</v>
      </c>
      <c r="K87" s="98" t="str">
        <f>VLOOKUP(E87,VIP!$A$2:$O11849,6,0)</f>
        <v>SI</v>
      </c>
      <c r="L87" s="128" t="s">
        <v>2430</v>
      </c>
      <c r="M87" s="129" t="s">
        <v>2470</v>
      </c>
      <c r="N87" s="130" t="s">
        <v>2477</v>
      </c>
      <c r="O87" s="98" t="s">
        <v>2491</v>
      </c>
      <c r="P87" s="131"/>
      <c r="Q87" s="129" t="s">
        <v>2430</v>
      </c>
    </row>
    <row r="88" spans="1:17" ht="17.399999999999999" x14ac:dyDescent="0.3">
      <c r="A88" s="98" t="str">
        <f>VLOOKUP(E88,'LISTADO ATM'!$A$2:$C$899,3,0)</f>
        <v>DISTRITO NACIONAL</v>
      </c>
      <c r="B88" s="113">
        <v>335800065</v>
      </c>
      <c r="C88" s="127">
        <v>44249.652118055557</v>
      </c>
      <c r="D88" s="98" t="s">
        <v>2473</v>
      </c>
      <c r="E88" s="103">
        <v>618</v>
      </c>
      <c r="F88" s="98" t="str">
        <f>VLOOKUP(E88,VIP!$A$2:$O11437,2,0)</f>
        <v>DRBR618</v>
      </c>
      <c r="G88" s="98" t="str">
        <f>VLOOKUP(E88,'LISTADO ATM'!$A$2:$B$898,2,0)</f>
        <v xml:space="preserve">ATM Bienes Nacionales </v>
      </c>
      <c r="H88" s="98" t="str">
        <f>VLOOKUP(E88,VIP!$A$2:$O16358,7,FALSE)</f>
        <v>Si</v>
      </c>
      <c r="I88" s="98" t="str">
        <f>VLOOKUP(E88,VIP!$A$2:$O8323,8,FALSE)</f>
        <v>Si</v>
      </c>
      <c r="J88" s="98" t="str">
        <f>VLOOKUP(E88,VIP!$A$2:$O8273,8,FALSE)</f>
        <v>Si</v>
      </c>
      <c r="K88" s="98" t="str">
        <f>VLOOKUP(E88,VIP!$A$2:$O11847,6,0)</f>
        <v>NO</v>
      </c>
      <c r="L88" s="128" t="s">
        <v>2430</v>
      </c>
      <c r="M88" s="129" t="s">
        <v>2470</v>
      </c>
      <c r="N88" s="130" t="s">
        <v>2477</v>
      </c>
      <c r="O88" s="98" t="s">
        <v>2478</v>
      </c>
      <c r="P88" s="131"/>
      <c r="Q88" s="129" t="s">
        <v>2430</v>
      </c>
    </row>
    <row r="89" spans="1:17" ht="17.399999999999999" x14ac:dyDescent="0.3">
      <c r="A89" s="98" t="str">
        <f>VLOOKUP(E89,'LISTADO ATM'!$A$2:$C$899,3,0)</f>
        <v>DISTRITO NACIONAL</v>
      </c>
      <c r="B89" s="113">
        <v>335800085</v>
      </c>
      <c r="C89" s="127">
        <v>44249.658715277779</v>
      </c>
      <c r="D89" s="98" t="s">
        <v>2473</v>
      </c>
      <c r="E89" s="103">
        <v>549</v>
      </c>
      <c r="F89" s="98" t="str">
        <f>VLOOKUP(E89,VIP!$A$2:$O11436,2,0)</f>
        <v>DRBR026</v>
      </c>
      <c r="G89" s="98" t="str">
        <f>VLOOKUP(E89,'LISTADO ATM'!$A$2:$B$898,2,0)</f>
        <v xml:space="preserve">ATM Ministerio de Turismo (Oficinas Gubernamentales) </v>
      </c>
      <c r="H89" s="98" t="str">
        <f>VLOOKUP(E89,VIP!$A$2:$O16357,7,FALSE)</f>
        <v>Si</v>
      </c>
      <c r="I89" s="98" t="str">
        <f>VLOOKUP(E89,VIP!$A$2:$O8322,8,FALSE)</f>
        <v>Si</v>
      </c>
      <c r="J89" s="98" t="str">
        <f>VLOOKUP(E89,VIP!$A$2:$O8272,8,FALSE)</f>
        <v>Si</v>
      </c>
      <c r="K89" s="98" t="str">
        <f>VLOOKUP(E89,VIP!$A$2:$O11846,6,0)</f>
        <v>NO</v>
      </c>
      <c r="L89" s="128" t="s">
        <v>2430</v>
      </c>
      <c r="M89" s="129" t="s">
        <v>2470</v>
      </c>
      <c r="N89" s="130" t="s">
        <v>2477</v>
      </c>
      <c r="O89" s="98" t="s">
        <v>2478</v>
      </c>
      <c r="P89" s="131"/>
      <c r="Q89" s="129" t="s">
        <v>2430</v>
      </c>
    </row>
    <row r="90" spans="1:17" ht="17.399999999999999" x14ac:dyDescent="0.3">
      <c r="A90" s="98" t="str">
        <f>VLOOKUP(E90,'LISTADO ATM'!$A$2:$C$899,3,0)</f>
        <v>DISTRITO NACIONAL</v>
      </c>
      <c r="B90" s="113">
        <v>335800092</v>
      </c>
      <c r="C90" s="127">
        <v>44249.660960648151</v>
      </c>
      <c r="D90" s="98" t="s">
        <v>2473</v>
      </c>
      <c r="E90" s="103">
        <v>993</v>
      </c>
      <c r="F90" s="98" t="str">
        <f>VLOOKUP(E90,VIP!$A$2:$O11435,2,0)</f>
        <v>DRBR993</v>
      </c>
      <c r="G90" s="98" t="str">
        <f>VLOOKUP(E90,'LISTADO ATM'!$A$2:$B$898,2,0)</f>
        <v xml:space="preserve">ATM Centro Medico Integral II </v>
      </c>
      <c r="H90" s="98" t="str">
        <f>VLOOKUP(E90,VIP!$A$2:$O16356,7,FALSE)</f>
        <v>Si</v>
      </c>
      <c r="I90" s="98" t="str">
        <f>VLOOKUP(E90,VIP!$A$2:$O8321,8,FALSE)</f>
        <v>Si</v>
      </c>
      <c r="J90" s="98" t="str">
        <f>VLOOKUP(E90,VIP!$A$2:$O8271,8,FALSE)</f>
        <v>Si</v>
      </c>
      <c r="K90" s="98" t="str">
        <f>VLOOKUP(E90,VIP!$A$2:$O11845,6,0)</f>
        <v>NO</v>
      </c>
      <c r="L90" s="128" t="s">
        <v>2430</v>
      </c>
      <c r="M90" s="129" t="s">
        <v>2470</v>
      </c>
      <c r="N90" s="130" t="s">
        <v>2477</v>
      </c>
      <c r="O90" s="98" t="s">
        <v>2478</v>
      </c>
      <c r="P90" s="131"/>
      <c r="Q90" s="129" t="s">
        <v>2430</v>
      </c>
    </row>
    <row r="91" spans="1:17" ht="17.399999999999999" x14ac:dyDescent="0.3">
      <c r="A91" s="98" t="str">
        <f>VLOOKUP(E91,'LISTADO ATM'!$A$2:$C$899,3,0)</f>
        <v>DISTRITO NACIONAL</v>
      </c>
      <c r="B91" s="113">
        <v>335800410</v>
      </c>
      <c r="C91" s="127">
        <v>44249.926666666666</v>
      </c>
      <c r="D91" s="98" t="s">
        <v>2473</v>
      </c>
      <c r="E91" s="103">
        <v>793</v>
      </c>
      <c r="F91" s="98" t="str">
        <f>VLOOKUP(E91,VIP!$A$2:$O11436,2,0)</f>
        <v>DRBR793</v>
      </c>
      <c r="G91" s="98" t="str">
        <f>VLOOKUP(E91,'LISTADO ATM'!$A$2:$B$898,2,0)</f>
        <v xml:space="preserve">ATM Centro de Caja Agora Mall </v>
      </c>
      <c r="H91" s="98" t="str">
        <f>VLOOKUP(E91,VIP!$A$2:$O16357,7,FALSE)</f>
        <v>Si</v>
      </c>
      <c r="I91" s="98" t="str">
        <f>VLOOKUP(E91,VIP!$A$2:$O8322,8,FALSE)</f>
        <v>Si</v>
      </c>
      <c r="J91" s="98" t="str">
        <f>VLOOKUP(E91,VIP!$A$2:$O8272,8,FALSE)</f>
        <v>Si</v>
      </c>
      <c r="K91" s="98" t="str">
        <f>VLOOKUP(E91,VIP!$A$2:$O11846,6,0)</f>
        <v>NO</v>
      </c>
      <c r="L91" s="128" t="s">
        <v>2430</v>
      </c>
      <c r="M91" s="129" t="s">
        <v>2470</v>
      </c>
      <c r="N91" s="130" t="s">
        <v>2477</v>
      </c>
      <c r="O91" s="98" t="s">
        <v>2478</v>
      </c>
      <c r="P91" s="131"/>
      <c r="Q91" s="129" t="s">
        <v>2430</v>
      </c>
    </row>
    <row r="92" spans="1:17" ht="17.399999999999999" x14ac:dyDescent="0.3">
      <c r="A92" s="98" t="str">
        <f>VLOOKUP(E92,'LISTADO ATM'!$A$2:$C$899,3,0)</f>
        <v>NORTE</v>
      </c>
      <c r="B92" s="113">
        <v>335800411</v>
      </c>
      <c r="C92" s="127">
        <v>44249.928553240738</v>
      </c>
      <c r="D92" s="98" t="s">
        <v>2502</v>
      </c>
      <c r="E92" s="103">
        <v>151</v>
      </c>
      <c r="F92" s="98" t="str">
        <f>VLOOKUP(E92,VIP!$A$2:$O11435,2,0)</f>
        <v>DRBR151</v>
      </c>
      <c r="G92" s="98" t="str">
        <f>VLOOKUP(E92,'LISTADO ATM'!$A$2:$B$898,2,0)</f>
        <v xml:space="preserve">ATM Oficina Nagua </v>
      </c>
      <c r="H92" s="98" t="str">
        <f>VLOOKUP(E92,VIP!$A$2:$O16356,7,FALSE)</f>
        <v>Si</v>
      </c>
      <c r="I92" s="98" t="str">
        <f>VLOOKUP(E92,VIP!$A$2:$O8321,8,FALSE)</f>
        <v>Si</v>
      </c>
      <c r="J92" s="98" t="str">
        <f>VLOOKUP(E92,VIP!$A$2:$O8271,8,FALSE)</f>
        <v>Si</v>
      </c>
      <c r="K92" s="98" t="str">
        <f>VLOOKUP(E92,VIP!$A$2:$O11845,6,0)</f>
        <v>SI</v>
      </c>
      <c r="L92" s="128" t="s">
        <v>2430</v>
      </c>
      <c r="M92" s="129" t="s">
        <v>2470</v>
      </c>
      <c r="N92" s="130" t="s">
        <v>2477</v>
      </c>
      <c r="O92" s="98" t="s">
        <v>2503</v>
      </c>
      <c r="P92" s="131"/>
      <c r="Q92" s="129" t="s">
        <v>2430</v>
      </c>
    </row>
    <row r="93" spans="1:17" ht="17.399999999999999" x14ac:dyDescent="0.3">
      <c r="A93" s="98" t="str">
        <f>VLOOKUP(E93,'LISTADO ATM'!$A$2:$C$899,3,0)</f>
        <v>DISTRITO NACIONAL</v>
      </c>
      <c r="B93" s="113">
        <v>335800412</v>
      </c>
      <c r="C93" s="127">
        <v>44249.930300925924</v>
      </c>
      <c r="D93" s="98" t="s">
        <v>2473</v>
      </c>
      <c r="E93" s="103">
        <v>390</v>
      </c>
      <c r="F93" s="98" t="str">
        <f>VLOOKUP(E93,VIP!$A$2:$O11434,2,0)</f>
        <v>DRBR390</v>
      </c>
      <c r="G93" s="98" t="str">
        <f>VLOOKUP(E93,'LISTADO ATM'!$A$2:$B$898,2,0)</f>
        <v xml:space="preserve">ATM Oficina Boca Chica II </v>
      </c>
      <c r="H93" s="98" t="str">
        <f>VLOOKUP(E93,VIP!$A$2:$O16355,7,FALSE)</f>
        <v>Si</v>
      </c>
      <c r="I93" s="98" t="str">
        <f>VLOOKUP(E93,VIP!$A$2:$O8320,8,FALSE)</f>
        <v>Si</v>
      </c>
      <c r="J93" s="98" t="str">
        <f>VLOOKUP(E93,VIP!$A$2:$O8270,8,FALSE)</f>
        <v>Si</v>
      </c>
      <c r="K93" s="98" t="str">
        <f>VLOOKUP(E93,VIP!$A$2:$O11844,6,0)</f>
        <v>NO</v>
      </c>
      <c r="L93" s="128" t="s">
        <v>2430</v>
      </c>
      <c r="M93" s="129" t="s">
        <v>2470</v>
      </c>
      <c r="N93" s="130" t="s">
        <v>2477</v>
      </c>
      <c r="O93" s="98" t="s">
        <v>2478</v>
      </c>
      <c r="P93" s="131"/>
      <c r="Q93" s="129" t="s">
        <v>2430</v>
      </c>
    </row>
    <row r="94" spans="1:17" ht="17.399999999999999" x14ac:dyDescent="0.3">
      <c r="A94" s="98" t="str">
        <f>VLOOKUP(E94,'LISTADO ATM'!$A$2:$C$899,3,0)</f>
        <v>DISTRITO NACIONAL</v>
      </c>
      <c r="B94" s="113">
        <v>335800413</v>
      </c>
      <c r="C94" s="127">
        <v>44249.932569444441</v>
      </c>
      <c r="D94" s="98" t="s">
        <v>2473</v>
      </c>
      <c r="E94" s="103">
        <v>974</v>
      </c>
      <c r="F94" s="98" t="str">
        <f>VLOOKUP(E94,VIP!$A$2:$O11433,2,0)</f>
        <v>DRBR974</v>
      </c>
      <c r="G94" s="98" t="str">
        <f>VLOOKUP(E94,'LISTADO ATM'!$A$2:$B$898,2,0)</f>
        <v xml:space="preserve">ATM S/M Nacional Ave. Lope de Vega </v>
      </c>
      <c r="H94" s="98" t="str">
        <f>VLOOKUP(E94,VIP!$A$2:$O16354,7,FALSE)</f>
        <v>Si</v>
      </c>
      <c r="I94" s="98" t="str">
        <f>VLOOKUP(E94,VIP!$A$2:$O8319,8,FALSE)</f>
        <v>Si</v>
      </c>
      <c r="J94" s="98" t="str">
        <f>VLOOKUP(E94,VIP!$A$2:$O8269,8,FALSE)</f>
        <v>Si</v>
      </c>
      <c r="K94" s="98" t="str">
        <f>VLOOKUP(E94,VIP!$A$2:$O11843,6,0)</f>
        <v>NO</v>
      </c>
      <c r="L94" s="128" t="s">
        <v>2430</v>
      </c>
      <c r="M94" s="129" t="s">
        <v>2470</v>
      </c>
      <c r="N94" s="130" t="s">
        <v>2477</v>
      </c>
      <c r="O94" s="98" t="s">
        <v>2478</v>
      </c>
      <c r="P94" s="131"/>
      <c r="Q94" s="129" t="s">
        <v>2430</v>
      </c>
    </row>
    <row r="95" spans="1:17" ht="17.399999999999999" x14ac:dyDescent="0.3">
      <c r="A95" s="98" t="str">
        <f>VLOOKUP(E95,'LISTADO ATM'!$A$2:$C$899,3,0)</f>
        <v>DISTRITO NACIONAL</v>
      </c>
      <c r="B95" s="113">
        <v>335800414</v>
      </c>
      <c r="C95" s="127">
        <v>44249.93408564815</v>
      </c>
      <c r="D95" s="98" t="s">
        <v>2473</v>
      </c>
      <c r="E95" s="103">
        <v>887</v>
      </c>
      <c r="F95" s="98" t="str">
        <f>VLOOKUP(E95,VIP!$A$2:$O11432,2,0)</f>
        <v>DRBR887</v>
      </c>
      <c r="G95" s="98" t="str">
        <f>VLOOKUP(E95,'LISTADO ATM'!$A$2:$B$898,2,0)</f>
        <v>ATM S/M Bravo Los Proceres</v>
      </c>
      <c r="H95" s="98" t="str">
        <f>VLOOKUP(E95,VIP!$A$2:$O16353,7,FALSE)</f>
        <v>Si</v>
      </c>
      <c r="I95" s="98" t="str">
        <f>VLOOKUP(E95,VIP!$A$2:$O8318,8,FALSE)</f>
        <v>Si</v>
      </c>
      <c r="J95" s="98" t="str">
        <f>VLOOKUP(E95,VIP!$A$2:$O8268,8,FALSE)</f>
        <v>Si</v>
      </c>
      <c r="K95" s="98" t="str">
        <f>VLOOKUP(E95,VIP!$A$2:$O11842,6,0)</f>
        <v>NO</v>
      </c>
      <c r="L95" s="128" t="s">
        <v>2430</v>
      </c>
      <c r="M95" s="129" t="s">
        <v>2470</v>
      </c>
      <c r="N95" s="130" t="s">
        <v>2477</v>
      </c>
      <c r="O95" s="98" t="s">
        <v>2478</v>
      </c>
      <c r="P95" s="131"/>
      <c r="Q95" s="129" t="s">
        <v>2430</v>
      </c>
    </row>
    <row r="96" spans="1:17" ht="17.399999999999999" x14ac:dyDescent="0.3">
      <c r="A96" s="98" t="str">
        <f>VLOOKUP(E96,'LISTADO ATM'!$A$2:$C$899,3,0)</f>
        <v>DISTRITO NACIONAL</v>
      </c>
      <c r="B96" s="113">
        <v>335800419</v>
      </c>
      <c r="C96" s="127">
        <v>44250.023599537039</v>
      </c>
      <c r="D96" s="98" t="s">
        <v>2473</v>
      </c>
      <c r="E96" s="103">
        <v>583</v>
      </c>
      <c r="F96" s="98" t="str">
        <f>VLOOKUP(E96,VIP!$A$2:$O11444,2,0)</f>
        <v>DRBR431</v>
      </c>
      <c r="G96" s="98" t="str">
        <f>VLOOKUP(E96,'LISTADO ATM'!$A$2:$B$898,2,0)</f>
        <v xml:space="preserve">ATM Ministerio Fuerzas Armadas I </v>
      </c>
      <c r="H96" s="98" t="str">
        <f>VLOOKUP(E96,VIP!$A$2:$O16365,7,FALSE)</f>
        <v>Si</v>
      </c>
      <c r="I96" s="98" t="str">
        <f>VLOOKUP(E96,VIP!$A$2:$O8330,8,FALSE)</f>
        <v>Si</v>
      </c>
      <c r="J96" s="98" t="str">
        <f>VLOOKUP(E96,VIP!$A$2:$O8280,8,FALSE)</f>
        <v>Si</v>
      </c>
      <c r="K96" s="98" t="str">
        <f>VLOOKUP(E96,VIP!$A$2:$O11854,6,0)</f>
        <v>NO</v>
      </c>
      <c r="L96" s="128" t="s">
        <v>2430</v>
      </c>
      <c r="M96" s="129" t="s">
        <v>2470</v>
      </c>
      <c r="N96" s="130" t="s">
        <v>2477</v>
      </c>
      <c r="O96" s="98" t="s">
        <v>2478</v>
      </c>
      <c r="P96" s="131"/>
      <c r="Q96" s="129" t="s">
        <v>2430</v>
      </c>
    </row>
    <row r="97" spans="1:17" ht="17.399999999999999" x14ac:dyDescent="0.3">
      <c r="A97" s="98" t="str">
        <f>VLOOKUP(E97,'LISTADO ATM'!$A$2:$C$899,3,0)</f>
        <v>DISTRITO NACIONAL</v>
      </c>
      <c r="B97" s="113">
        <v>335800429</v>
      </c>
      <c r="C97" s="127">
        <v>44250.103587962964</v>
      </c>
      <c r="D97" s="98" t="s">
        <v>2473</v>
      </c>
      <c r="E97" s="103">
        <v>391</v>
      </c>
      <c r="F97" s="98" t="str">
        <f>VLOOKUP(E97,VIP!$A$2:$O11435,2,0)</f>
        <v>DRBR391</v>
      </c>
      <c r="G97" s="98" t="str">
        <f>VLOOKUP(E97,'LISTADO ATM'!$A$2:$B$898,2,0)</f>
        <v xml:space="preserve">ATM S/M Jumbo Luperón </v>
      </c>
      <c r="H97" s="98" t="str">
        <f>VLOOKUP(E97,VIP!$A$2:$O16356,7,FALSE)</f>
        <v>Si</v>
      </c>
      <c r="I97" s="98" t="str">
        <f>VLOOKUP(E97,VIP!$A$2:$O8321,8,FALSE)</f>
        <v>Si</v>
      </c>
      <c r="J97" s="98" t="str">
        <f>VLOOKUP(E97,VIP!$A$2:$O8271,8,FALSE)</f>
        <v>Si</v>
      </c>
      <c r="K97" s="98" t="str">
        <f>VLOOKUP(E97,VIP!$A$2:$O11845,6,0)</f>
        <v>NO</v>
      </c>
      <c r="L97" s="128" t="s">
        <v>2430</v>
      </c>
      <c r="M97" s="129" t="s">
        <v>2470</v>
      </c>
      <c r="N97" s="130" t="s">
        <v>2477</v>
      </c>
      <c r="O97" s="98" t="s">
        <v>2478</v>
      </c>
      <c r="P97" s="131"/>
      <c r="Q97" s="129" t="s">
        <v>2430</v>
      </c>
    </row>
    <row r="98" spans="1:17" ht="17.399999999999999" x14ac:dyDescent="0.3">
      <c r="A98" s="98" t="str">
        <f>VLOOKUP(E98,'[1]LISTADO ATM'!$A$2:$C$898,3,0)</f>
        <v>DISTRITO NACIONAL</v>
      </c>
      <c r="B98" s="113">
        <v>335798899</v>
      </c>
      <c r="C98" s="127">
        <v>44249.288900462961</v>
      </c>
      <c r="D98" s="98" t="s">
        <v>2189</v>
      </c>
      <c r="E98" s="103">
        <v>648</v>
      </c>
      <c r="F98" s="98" t="str">
        <f>VLOOKUP(E98,[1]VIP!$A$2:$O11454,2,0)</f>
        <v>DRBR190</v>
      </c>
      <c r="G98" s="98" t="str">
        <f>VLOOKUP(E98,'[1]LISTADO ATM'!$A$2:$B$897,2,0)</f>
        <v xml:space="preserve">ATM Hermandad de Pensionados </v>
      </c>
      <c r="H98" s="98" t="str">
        <f>VLOOKUP(E98,[1]VIP!$A$2:$O16375,7,FALSE)</f>
        <v>Si</v>
      </c>
      <c r="I98" s="98" t="str">
        <f>VLOOKUP(E98,[1]VIP!$A$2:$O8340,8,FALSE)</f>
        <v>No</v>
      </c>
      <c r="J98" s="98" t="str">
        <f>VLOOKUP(E98,[1]VIP!$A$2:$O8290,8,FALSE)</f>
        <v>No</v>
      </c>
      <c r="K98" s="98" t="str">
        <f>VLOOKUP(E98,[1]VIP!$A$2:$O11864,6,0)</f>
        <v>NO</v>
      </c>
      <c r="L98" s="128" t="s">
        <v>2497</v>
      </c>
      <c r="M98" s="129" t="s">
        <v>2470</v>
      </c>
      <c r="N98" s="130" t="s">
        <v>2477</v>
      </c>
      <c r="O98" s="98" t="s">
        <v>2479</v>
      </c>
      <c r="P98" s="131"/>
      <c r="Q98" s="129" t="s">
        <v>2497</v>
      </c>
    </row>
    <row r="99" spans="1:17" ht="17.399999999999999" x14ac:dyDescent="0.3">
      <c r="A99" s="98" t="str">
        <f>VLOOKUP(E99,'[1]LISTADO ATM'!$A$2:$C$898,3,0)</f>
        <v>DISTRITO NACIONAL</v>
      </c>
      <c r="B99" s="113">
        <v>335799636</v>
      </c>
      <c r="C99" s="127">
        <v>44249.501296296294</v>
      </c>
      <c r="D99" s="98" t="s">
        <v>2189</v>
      </c>
      <c r="E99" s="103">
        <v>238</v>
      </c>
      <c r="F99" s="98" t="str">
        <f>VLOOKUP(E99,[1]VIP!$A$2:$O11453,2,0)</f>
        <v>DRBR238</v>
      </c>
      <c r="G99" s="98" t="str">
        <f>VLOOKUP(E99,'[1]LISTADO ATM'!$A$2:$B$897,2,0)</f>
        <v xml:space="preserve">ATM Multicentro La Sirena Charles de Gaulle </v>
      </c>
      <c r="H99" s="98" t="str">
        <f>VLOOKUP(E99,[1]VIP!$A$2:$O16374,7,FALSE)</f>
        <v>Si</v>
      </c>
      <c r="I99" s="98" t="str">
        <f>VLOOKUP(E99,[1]VIP!$A$2:$O8339,8,FALSE)</f>
        <v>Si</v>
      </c>
      <c r="J99" s="98" t="str">
        <f>VLOOKUP(E99,[1]VIP!$A$2:$O8289,8,FALSE)</f>
        <v>Si</v>
      </c>
      <c r="K99" s="98" t="str">
        <f>VLOOKUP(E99,[1]VIP!$A$2:$O11863,6,0)</f>
        <v>No</v>
      </c>
      <c r="L99" s="128" t="s">
        <v>2497</v>
      </c>
      <c r="M99" s="129" t="s">
        <v>2470</v>
      </c>
      <c r="N99" s="130" t="s">
        <v>2477</v>
      </c>
      <c r="O99" s="98" t="s">
        <v>2479</v>
      </c>
      <c r="P99" s="131"/>
      <c r="Q99" s="129" t="s">
        <v>2497</v>
      </c>
    </row>
    <row r="100" spans="1:17" ht="17.399999999999999" x14ac:dyDescent="0.3">
      <c r="A100" s="98" t="str">
        <f>VLOOKUP(E100,'[1]LISTADO ATM'!$A$2:$C$898,3,0)</f>
        <v>DISTRITO NACIONAL</v>
      </c>
      <c r="B100" s="113">
        <v>335799737</v>
      </c>
      <c r="C100" s="127">
        <v>44249.528831018521</v>
      </c>
      <c r="D100" s="98" t="s">
        <v>2189</v>
      </c>
      <c r="E100" s="103">
        <v>515</v>
      </c>
      <c r="F100" s="98" t="str">
        <f>VLOOKUP(E100,[1]VIP!$A$2:$O11441,2,0)</f>
        <v>DRBR515</v>
      </c>
      <c r="G100" s="98" t="str">
        <f>VLOOKUP(E100,'[1]LISTADO ATM'!$A$2:$B$897,2,0)</f>
        <v xml:space="preserve">ATM Oficina Agora Mall I </v>
      </c>
      <c r="H100" s="98" t="str">
        <f>VLOOKUP(E100,[1]VIP!$A$2:$O16362,7,FALSE)</f>
        <v>Si</v>
      </c>
      <c r="I100" s="98" t="str">
        <f>VLOOKUP(E100,[1]VIP!$A$2:$O8327,8,FALSE)</f>
        <v>Si</v>
      </c>
      <c r="J100" s="98" t="str">
        <f>VLOOKUP(E100,[1]VIP!$A$2:$O8277,8,FALSE)</f>
        <v>Si</v>
      </c>
      <c r="K100" s="98" t="str">
        <f>VLOOKUP(E100,[1]VIP!$A$2:$O11851,6,0)</f>
        <v>SI</v>
      </c>
      <c r="L100" s="128" t="s">
        <v>2497</v>
      </c>
      <c r="M100" s="129" t="s">
        <v>2470</v>
      </c>
      <c r="N100" s="130" t="s">
        <v>2477</v>
      </c>
      <c r="O100" s="98" t="s">
        <v>2479</v>
      </c>
      <c r="P100" s="131"/>
      <c r="Q100" s="129" t="s">
        <v>2497</v>
      </c>
    </row>
    <row r="101" spans="1:17" ht="17.399999999999999" x14ac:dyDescent="0.3">
      <c r="A101" s="98" t="str">
        <f>VLOOKUP(E101,'[1]LISTADO ATM'!$A$2:$C$898,3,0)</f>
        <v>DISTRITO NACIONAL</v>
      </c>
      <c r="B101" s="113">
        <v>335799740</v>
      </c>
      <c r="C101" s="127">
        <v>44249.52915509259</v>
      </c>
      <c r="D101" s="98" t="s">
        <v>2189</v>
      </c>
      <c r="E101" s="103">
        <v>911</v>
      </c>
      <c r="F101" s="98" t="str">
        <f>VLOOKUP(E101,[1]VIP!$A$2:$O11440,2,0)</f>
        <v>DRBR911</v>
      </c>
      <c r="G101" s="98" t="str">
        <f>VLOOKUP(E101,'[1]LISTADO ATM'!$A$2:$B$897,2,0)</f>
        <v xml:space="preserve">ATM Oficina Venezuela II </v>
      </c>
      <c r="H101" s="98" t="str">
        <f>VLOOKUP(E101,[1]VIP!$A$2:$O16361,7,FALSE)</f>
        <v>Si</v>
      </c>
      <c r="I101" s="98" t="str">
        <f>VLOOKUP(E101,[1]VIP!$A$2:$O8326,8,FALSE)</f>
        <v>Si</v>
      </c>
      <c r="J101" s="98" t="str">
        <f>VLOOKUP(E101,[1]VIP!$A$2:$O8276,8,FALSE)</f>
        <v>Si</v>
      </c>
      <c r="K101" s="98" t="str">
        <f>VLOOKUP(E101,[1]VIP!$A$2:$O11850,6,0)</f>
        <v>SI</v>
      </c>
      <c r="L101" s="128" t="s">
        <v>2497</v>
      </c>
      <c r="M101" s="129" t="s">
        <v>2470</v>
      </c>
      <c r="N101" s="130" t="s">
        <v>2477</v>
      </c>
      <c r="O101" s="98" t="s">
        <v>2479</v>
      </c>
      <c r="P101" s="131"/>
      <c r="Q101" s="129" t="s">
        <v>2497</v>
      </c>
    </row>
    <row r="102" spans="1:17" ht="17.399999999999999" x14ac:dyDescent="0.3">
      <c r="A102" s="98" t="str">
        <f>VLOOKUP(E102,'[1]LISTADO ATM'!$A$2:$C$898,3,0)</f>
        <v>DISTRITO NACIONAL</v>
      </c>
      <c r="B102" s="113">
        <v>335799866</v>
      </c>
      <c r="C102" s="127">
        <v>44249.593807870369</v>
      </c>
      <c r="D102" s="98" t="s">
        <v>2189</v>
      </c>
      <c r="E102" s="103">
        <v>338</v>
      </c>
      <c r="F102" s="98" t="str">
        <f>VLOOKUP(E102,[1]VIP!$A$2:$O11440,2,0)</f>
        <v>DRBR338</v>
      </c>
      <c r="G102" s="98" t="str">
        <f>VLOOKUP(E102,'[1]LISTADO ATM'!$A$2:$B$897,2,0)</f>
        <v>ATM S/M Aprezio Pantoja</v>
      </c>
      <c r="H102" s="98" t="str">
        <f>VLOOKUP(E102,[1]VIP!$A$2:$O16361,7,FALSE)</f>
        <v>Si</v>
      </c>
      <c r="I102" s="98" t="str">
        <f>VLOOKUP(E102,[1]VIP!$A$2:$O8326,8,FALSE)</f>
        <v>Si</v>
      </c>
      <c r="J102" s="98" t="str">
        <f>VLOOKUP(E102,[1]VIP!$A$2:$O8276,8,FALSE)</f>
        <v>Si</v>
      </c>
      <c r="K102" s="98" t="str">
        <f>VLOOKUP(E102,[1]VIP!$A$2:$O11850,6,0)</f>
        <v>NO</v>
      </c>
      <c r="L102" s="128" t="s">
        <v>2497</v>
      </c>
      <c r="M102" s="129" t="s">
        <v>2470</v>
      </c>
      <c r="N102" s="130" t="s">
        <v>2477</v>
      </c>
      <c r="O102" s="98" t="s">
        <v>2479</v>
      </c>
      <c r="P102" s="131"/>
      <c r="Q102" s="129" t="s">
        <v>2497</v>
      </c>
    </row>
    <row r="103" spans="1:17" ht="17.399999999999999" x14ac:dyDescent="0.3">
      <c r="A103" s="98" t="str">
        <f>VLOOKUP(E103,'[1]LISTADO ATM'!$A$2:$C$898,3,0)</f>
        <v>DISTRITO NACIONAL</v>
      </c>
      <c r="B103" s="113">
        <v>335800021</v>
      </c>
      <c r="C103" s="127">
        <v>44249.638749999998</v>
      </c>
      <c r="D103" s="98" t="s">
        <v>2189</v>
      </c>
      <c r="E103" s="103">
        <v>896</v>
      </c>
      <c r="F103" s="98" t="str">
        <f>VLOOKUP(E103,[1]VIP!$A$2:$O11441,2,0)</f>
        <v>DRBR896</v>
      </c>
      <c r="G103" s="98" t="str">
        <f>VLOOKUP(E103,'[1]LISTADO ATM'!$A$2:$B$897,2,0)</f>
        <v xml:space="preserve">ATM Campamento Militar 16 de Agosto I </v>
      </c>
      <c r="H103" s="98" t="str">
        <f>VLOOKUP(E103,[1]VIP!$A$2:$O16362,7,FALSE)</f>
        <v>Si</v>
      </c>
      <c r="I103" s="98" t="str">
        <f>VLOOKUP(E103,[1]VIP!$A$2:$O8327,8,FALSE)</f>
        <v>Si</v>
      </c>
      <c r="J103" s="98" t="str">
        <f>VLOOKUP(E103,[1]VIP!$A$2:$O8277,8,FALSE)</f>
        <v>Si</v>
      </c>
      <c r="K103" s="98" t="str">
        <f>VLOOKUP(E103,[1]VIP!$A$2:$O11851,6,0)</f>
        <v>NO</v>
      </c>
      <c r="L103" s="128" t="s">
        <v>2497</v>
      </c>
      <c r="M103" s="129" t="s">
        <v>2470</v>
      </c>
      <c r="N103" s="130" t="s">
        <v>2477</v>
      </c>
      <c r="O103" s="98" t="s">
        <v>2479</v>
      </c>
      <c r="P103" s="131"/>
      <c r="Q103" s="129" t="s">
        <v>2497</v>
      </c>
    </row>
    <row r="104" spans="1:17" ht="17.399999999999999" x14ac:dyDescent="0.3">
      <c r="A104" s="98" t="str">
        <f>VLOOKUP(E104,'LISTADO ATM'!$A$2:$C$899,3,0)</f>
        <v>NORTE</v>
      </c>
      <c r="B104" s="113">
        <v>335800416</v>
      </c>
      <c r="C104" s="127">
        <v>44249.98196759259</v>
      </c>
      <c r="D104" s="98" t="s">
        <v>2190</v>
      </c>
      <c r="E104" s="103">
        <v>941</v>
      </c>
      <c r="F104" s="98" t="str">
        <f>VLOOKUP(E104,VIP!$A$2:$O11447,2,0)</f>
        <v>DRBR941</v>
      </c>
      <c r="G104" s="98" t="str">
        <f>VLOOKUP(E104,'LISTADO ATM'!$A$2:$B$898,2,0)</f>
        <v xml:space="preserve">ATM Estación Next (Puerto Plata) </v>
      </c>
      <c r="H104" s="98" t="str">
        <f>VLOOKUP(E104,VIP!$A$2:$O16368,7,FALSE)</f>
        <v>Si</v>
      </c>
      <c r="I104" s="98" t="str">
        <f>VLOOKUP(E104,VIP!$A$2:$O8333,8,FALSE)</f>
        <v>Si</v>
      </c>
      <c r="J104" s="98" t="str">
        <f>VLOOKUP(E104,VIP!$A$2:$O8283,8,FALSE)</f>
        <v>Si</v>
      </c>
      <c r="K104" s="98" t="str">
        <f>VLOOKUP(E104,VIP!$A$2:$O11857,6,0)</f>
        <v>NO</v>
      </c>
      <c r="L104" s="128" t="s">
        <v>2497</v>
      </c>
      <c r="M104" s="129" t="s">
        <v>2470</v>
      </c>
      <c r="N104" s="130" t="s">
        <v>2477</v>
      </c>
      <c r="O104" s="98" t="s">
        <v>2499</v>
      </c>
      <c r="P104" s="131"/>
      <c r="Q104" s="129" t="s">
        <v>2497</v>
      </c>
    </row>
    <row r="105" spans="1:17" ht="17.399999999999999" x14ac:dyDescent="0.3">
      <c r="A105" s="98" t="str">
        <f>VLOOKUP(E105,'LISTADO ATM'!$A$2:$C$899,3,0)</f>
        <v>DISTRITO NACIONAL</v>
      </c>
      <c r="B105" s="113">
        <v>335800417</v>
      </c>
      <c r="C105" s="127">
        <v>44250.001736111109</v>
      </c>
      <c r="D105" s="98" t="s">
        <v>2189</v>
      </c>
      <c r="E105" s="103">
        <v>938</v>
      </c>
      <c r="F105" s="98" t="str">
        <f>VLOOKUP(E105,VIP!$A$2:$O11446,2,0)</f>
        <v>DRBR938</v>
      </c>
      <c r="G105" s="98" t="str">
        <f>VLOOKUP(E105,'LISTADO ATM'!$A$2:$B$898,2,0)</f>
        <v xml:space="preserve">ATM Autobanco Oficina Filadelfia Plaza </v>
      </c>
      <c r="H105" s="98" t="str">
        <f>VLOOKUP(E105,VIP!$A$2:$O16367,7,FALSE)</f>
        <v>Si</v>
      </c>
      <c r="I105" s="98" t="str">
        <f>VLOOKUP(E105,VIP!$A$2:$O8332,8,FALSE)</f>
        <v>Si</v>
      </c>
      <c r="J105" s="98" t="str">
        <f>VLOOKUP(E105,VIP!$A$2:$O8282,8,FALSE)</f>
        <v>Si</v>
      </c>
      <c r="K105" s="98" t="str">
        <f>VLOOKUP(E105,VIP!$A$2:$O11856,6,0)</f>
        <v>NO</v>
      </c>
      <c r="L105" s="128" t="s">
        <v>2497</v>
      </c>
      <c r="M105" s="129" t="s">
        <v>2470</v>
      </c>
      <c r="N105" s="130" t="s">
        <v>2477</v>
      </c>
      <c r="O105" s="98" t="s">
        <v>2479</v>
      </c>
      <c r="P105" s="131"/>
      <c r="Q105" s="129" t="s">
        <v>2497</v>
      </c>
    </row>
    <row r="106" spans="1:17" ht="17.399999999999999" x14ac:dyDescent="0.3">
      <c r="A106" s="98" t="str">
        <f>VLOOKUP(E106,'LISTADO ATM'!$A$2:$C$899,3,0)</f>
        <v>SUR</v>
      </c>
      <c r="B106" s="113">
        <v>335800421</v>
      </c>
      <c r="C106" s="127">
        <v>44250.046030092592</v>
      </c>
      <c r="D106" s="98" t="s">
        <v>2189</v>
      </c>
      <c r="E106" s="103">
        <v>984</v>
      </c>
      <c r="F106" s="98" t="str">
        <f>VLOOKUP(E106,VIP!$A$2:$O11443,2,0)</f>
        <v>DRBR984</v>
      </c>
      <c r="G106" s="98" t="str">
        <f>VLOOKUP(E106,'LISTADO ATM'!$A$2:$B$898,2,0)</f>
        <v xml:space="preserve">ATM Oficina Neiba II </v>
      </c>
      <c r="H106" s="98" t="str">
        <f>VLOOKUP(E106,VIP!$A$2:$O16364,7,FALSE)</f>
        <v>Si</v>
      </c>
      <c r="I106" s="98" t="str">
        <f>VLOOKUP(E106,VIP!$A$2:$O8329,8,FALSE)</f>
        <v>Si</v>
      </c>
      <c r="J106" s="98" t="str">
        <f>VLOOKUP(E106,VIP!$A$2:$O8279,8,FALSE)</f>
        <v>Si</v>
      </c>
      <c r="K106" s="98" t="str">
        <f>VLOOKUP(E106,VIP!$A$2:$O11853,6,0)</f>
        <v>NO</v>
      </c>
      <c r="L106" s="128" t="s">
        <v>2497</v>
      </c>
      <c r="M106" s="129" t="s">
        <v>2470</v>
      </c>
      <c r="N106" s="130" t="s">
        <v>2477</v>
      </c>
      <c r="O106" s="98" t="s">
        <v>2479</v>
      </c>
      <c r="P106" s="131"/>
      <c r="Q106" s="129" t="s">
        <v>2497</v>
      </c>
    </row>
    <row r="107" spans="1:17" x14ac:dyDescent="0.3">
      <c r="B107" s="96"/>
    </row>
    <row r="108" spans="1:17" x14ac:dyDescent="0.3">
      <c r="B108" s="96"/>
    </row>
    <row r="109" spans="1:17" x14ac:dyDescent="0.3">
      <c r="B109" s="96"/>
    </row>
    <row r="110" spans="1:17" x14ac:dyDescent="0.3">
      <c r="B110" s="96"/>
    </row>
    <row r="111" spans="1:17" x14ac:dyDescent="0.3">
      <c r="B111" s="96"/>
    </row>
    <row r="112" spans="1:17" x14ac:dyDescent="0.3">
      <c r="B112" s="96"/>
    </row>
    <row r="113" spans="2:2" x14ac:dyDescent="0.3">
      <c r="B113" s="96"/>
    </row>
    <row r="114" spans="2:2" x14ac:dyDescent="0.3">
      <c r="B114" s="96"/>
    </row>
    <row r="115" spans="2:2" x14ac:dyDescent="0.3">
      <c r="B115" s="96"/>
    </row>
    <row r="116" spans="2:2" x14ac:dyDescent="0.3">
      <c r="B116" s="96"/>
    </row>
    <row r="117" spans="2:2" x14ac:dyDescent="0.3">
      <c r="B117" s="96"/>
    </row>
    <row r="118" spans="2:2" x14ac:dyDescent="0.3">
      <c r="B118" s="96"/>
    </row>
    <row r="119" spans="2:2" x14ac:dyDescent="0.3">
      <c r="B119" s="96"/>
    </row>
    <row r="120" spans="2:2" x14ac:dyDescent="0.3">
      <c r="B120" s="96"/>
    </row>
    <row r="121" spans="2:2" x14ac:dyDescent="0.3">
      <c r="B121" s="96"/>
    </row>
    <row r="122" spans="2:2" x14ac:dyDescent="0.3">
      <c r="B122" s="96"/>
    </row>
    <row r="123" spans="2:2" x14ac:dyDescent="0.3">
      <c r="B123" s="96"/>
    </row>
    <row r="124" spans="2:2" x14ac:dyDescent="0.3">
      <c r="B124" s="96"/>
    </row>
    <row r="125" spans="2:2" x14ac:dyDescent="0.3">
      <c r="B125" s="96"/>
    </row>
    <row r="126" spans="2:2" x14ac:dyDescent="0.3">
      <c r="B126" s="96"/>
    </row>
    <row r="127" spans="2:2" x14ac:dyDescent="0.3">
      <c r="B127" s="96"/>
    </row>
    <row r="128" spans="2:2" x14ac:dyDescent="0.3">
      <c r="B128" s="96"/>
    </row>
    <row r="129" spans="2:2" x14ac:dyDescent="0.3">
      <c r="B129" s="96"/>
    </row>
    <row r="130" spans="2:2" x14ac:dyDescent="0.3">
      <c r="B130" s="96"/>
    </row>
    <row r="131" spans="2:2" x14ac:dyDescent="0.3">
      <c r="B131" s="96"/>
    </row>
    <row r="132" spans="2:2" x14ac:dyDescent="0.3">
      <c r="B132" s="96"/>
    </row>
    <row r="133" spans="2:2" x14ac:dyDescent="0.3">
      <c r="B133" s="96"/>
    </row>
    <row r="134" spans="2:2" x14ac:dyDescent="0.3">
      <c r="B134" s="96"/>
    </row>
    <row r="135" spans="2:2" x14ac:dyDescent="0.3">
      <c r="B135" s="96"/>
    </row>
    <row r="136" spans="2:2" x14ac:dyDescent="0.3">
      <c r="B136" s="96"/>
    </row>
  </sheetData>
  <autoFilter ref="A4:Q4">
    <sortState ref="A5:Q106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32:B58 B1:B4">
    <cfRule type="duplicateValues" dxfId="212" priority="374570"/>
  </conditionalFormatting>
  <conditionalFormatting sqref="B107:B1048576 B32:B58">
    <cfRule type="duplicateValues" dxfId="211" priority="374574"/>
  </conditionalFormatting>
  <conditionalFormatting sqref="B107:B1048576 B32:B58 B1:B4">
    <cfRule type="duplicateValues" dxfId="210" priority="374578"/>
    <cfRule type="duplicateValues" dxfId="209" priority="374579"/>
    <cfRule type="duplicateValues" dxfId="208" priority="374580"/>
  </conditionalFormatting>
  <conditionalFormatting sqref="B107:B1048576 B32:B58 B1:B4">
    <cfRule type="duplicateValues" dxfId="207" priority="374590"/>
    <cfRule type="duplicateValues" dxfId="206" priority="374591"/>
  </conditionalFormatting>
  <conditionalFormatting sqref="B107:B1048576 B32:B58">
    <cfRule type="duplicateValues" dxfId="205" priority="374598"/>
    <cfRule type="duplicateValues" dxfId="204" priority="374599"/>
    <cfRule type="duplicateValues" dxfId="203" priority="374600"/>
  </conditionalFormatting>
  <conditionalFormatting sqref="B107:B1048576 B32:B58">
    <cfRule type="duplicateValues" dxfId="202" priority="374610"/>
    <cfRule type="duplicateValues" dxfId="201" priority="374611"/>
  </conditionalFormatting>
  <conditionalFormatting sqref="E1:E58 E78:E1048576">
    <cfRule type="duplicateValues" dxfId="200" priority="145"/>
  </conditionalFormatting>
  <conditionalFormatting sqref="E78:E1048576">
    <cfRule type="duplicateValues" dxfId="199" priority="104"/>
  </conditionalFormatting>
  <conditionalFormatting sqref="B68:B77">
    <cfRule type="duplicateValues" dxfId="198" priority="53"/>
  </conditionalFormatting>
  <conditionalFormatting sqref="B68:B77">
    <cfRule type="duplicateValues" dxfId="197" priority="52"/>
  </conditionalFormatting>
  <conditionalFormatting sqref="B68:B77">
    <cfRule type="duplicateValues" dxfId="196" priority="49"/>
    <cfRule type="duplicateValues" dxfId="195" priority="50"/>
    <cfRule type="duplicateValues" dxfId="194" priority="51"/>
  </conditionalFormatting>
  <conditionalFormatting sqref="B68:B77">
    <cfRule type="duplicateValues" dxfId="193" priority="47"/>
    <cfRule type="duplicateValues" dxfId="192" priority="48"/>
  </conditionalFormatting>
  <conditionalFormatting sqref="B68:B77">
    <cfRule type="duplicateValues" dxfId="191" priority="44"/>
    <cfRule type="duplicateValues" dxfId="190" priority="45"/>
    <cfRule type="duplicateValues" dxfId="189" priority="46"/>
  </conditionalFormatting>
  <conditionalFormatting sqref="B68:B77">
    <cfRule type="duplicateValues" dxfId="188" priority="42"/>
    <cfRule type="duplicateValues" dxfId="187" priority="43"/>
  </conditionalFormatting>
  <conditionalFormatting sqref="B68:B77">
    <cfRule type="duplicateValues" dxfId="186" priority="41"/>
  </conditionalFormatting>
  <conditionalFormatting sqref="B68:B77">
    <cfRule type="duplicateValues" dxfId="185" priority="39"/>
    <cfRule type="duplicateValues" dxfId="184" priority="40"/>
  </conditionalFormatting>
  <conditionalFormatting sqref="B68:B77">
    <cfRule type="duplicateValues" dxfId="183" priority="38"/>
  </conditionalFormatting>
  <conditionalFormatting sqref="B68:B77">
    <cfRule type="duplicateValues" dxfId="182" priority="34"/>
  </conditionalFormatting>
  <conditionalFormatting sqref="B68:B77">
    <cfRule type="duplicateValues" dxfId="181" priority="31"/>
    <cfRule type="duplicateValues" dxfId="180" priority="32"/>
    <cfRule type="duplicateValues" dxfId="179" priority="33"/>
  </conditionalFormatting>
  <conditionalFormatting sqref="B68:B77">
    <cfRule type="duplicateValues" dxfId="178" priority="29"/>
    <cfRule type="duplicateValues" dxfId="177" priority="30"/>
  </conditionalFormatting>
  <conditionalFormatting sqref="B44:B58">
    <cfRule type="duplicateValues" dxfId="176" priority="376086"/>
  </conditionalFormatting>
  <conditionalFormatting sqref="B44:B58">
    <cfRule type="duplicateValues" dxfId="175" priority="376087"/>
    <cfRule type="duplicateValues" dxfId="174" priority="376088"/>
    <cfRule type="duplicateValues" dxfId="173" priority="376089"/>
  </conditionalFormatting>
  <conditionalFormatting sqref="B44:B58">
    <cfRule type="duplicateValues" dxfId="172" priority="376090"/>
    <cfRule type="duplicateValues" dxfId="171" priority="376091"/>
  </conditionalFormatting>
  <conditionalFormatting sqref="B32:B58">
    <cfRule type="duplicateValues" dxfId="170" priority="376685"/>
  </conditionalFormatting>
  <conditionalFormatting sqref="B32:B58">
    <cfRule type="duplicateValues" dxfId="169" priority="376687"/>
    <cfRule type="duplicateValues" dxfId="168" priority="376688"/>
  </conditionalFormatting>
  <conditionalFormatting sqref="B5:B43">
    <cfRule type="duplicateValues" dxfId="167" priority="376691"/>
  </conditionalFormatting>
  <conditionalFormatting sqref="B5:B43">
    <cfRule type="duplicateValues" dxfId="166" priority="376693"/>
    <cfRule type="duplicateValues" dxfId="165" priority="376694"/>
    <cfRule type="duplicateValues" dxfId="164" priority="376695"/>
  </conditionalFormatting>
  <conditionalFormatting sqref="B5:B43">
    <cfRule type="duplicateValues" dxfId="163" priority="376699"/>
    <cfRule type="duplicateValues" dxfId="162" priority="376700"/>
  </conditionalFormatting>
  <conditionalFormatting sqref="E5:E58">
    <cfRule type="duplicateValues" dxfId="161" priority="376703"/>
  </conditionalFormatting>
  <conditionalFormatting sqref="B59:B67">
    <cfRule type="duplicateValues" dxfId="160" priority="376723"/>
  </conditionalFormatting>
  <conditionalFormatting sqref="B59:B67">
    <cfRule type="duplicateValues" dxfId="159" priority="376725"/>
    <cfRule type="duplicateValues" dxfId="158" priority="376726"/>
    <cfRule type="duplicateValues" dxfId="157" priority="376727"/>
  </conditionalFormatting>
  <conditionalFormatting sqref="B59:B67">
    <cfRule type="duplicateValues" dxfId="156" priority="376731"/>
    <cfRule type="duplicateValues" dxfId="155" priority="376732"/>
  </conditionalFormatting>
  <conditionalFormatting sqref="E59:E67">
    <cfRule type="duplicateValues" dxfId="154" priority="376735"/>
  </conditionalFormatting>
  <conditionalFormatting sqref="E68:E106">
    <cfRule type="duplicateValues" dxfId="12" priority="376761"/>
  </conditionalFormatting>
  <conditionalFormatting sqref="B78:B89">
    <cfRule type="duplicateValues" dxfId="11" priority="376767"/>
  </conditionalFormatting>
  <conditionalFormatting sqref="B78:B89">
    <cfRule type="duplicateValues" dxfId="10" priority="376771"/>
    <cfRule type="duplicateValues" dxfId="9" priority="376772"/>
    <cfRule type="duplicateValues" dxfId="8" priority="376773"/>
  </conditionalFormatting>
  <conditionalFormatting sqref="B78:B89">
    <cfRule type="duplicateValues" dxfId="7" priority="376777"/>
    <cfRule type="duplicateValues" dxfId="6" priority="376778"/>
  </conditionalFormatting>
  <conditionalFormatting sqref="B90:B106">
    <cfRule type="duplicateValues" dxfId="5" priority="6"/>
  </conditionalFormatting>
  <conditionalFormatting sqref="B90:B106">
    <cfRule type="duplicateValues" dxfId="4" priority="3"/>
    <cfRule type="duplicateValues" dxfId="3" priority="4"/>
    <cfRule type="duplicateValues" dxfId="2" priority="5"/>
  </conditionalFormatting>
  <conditionalFormatting sqref="B90:B106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6640625" defaultRowHeight="14.4" x14ac:dyDescent="0.3"/>
  <cols>
    <col min="1" max="1" width="25.6640625" style="96" bestFit="1" customWidth="1"/>
    <col min="2" max="2" width="18" style="88" bestFit="1" customWidth="1"/>
    <col min="3" max="3" width="69.5546875" style="96" customWidth="1"/>
    <col min="4" max="4" width="39.33203125" style="96" bestFit="1" customWidth="1"/>
    <col min="5" max="5" width="23.44140625" style="96" customWidth="1"/>
    <col min="6" max="16384" width="52.6640625" style="96"/>
  </cols>
  <sheetData>
    <row r="1" spans="1:5" ht="22.5" customHeight="1" x14ac:dyDescent="0.3">
      <c r="A1" s="144" t="s">
        <v>2158</v>
      </c>
      <c r="B1" s="145"/>
      <c r="C1" s="145"/>
      <c r="D1" s="145"/>
      <c r="E1" s="146"/>
    </row>
    <row r="2" spans="1:5" ht="26.4" x14ac:dyDescent="0.3">
      <c r="A2" s="148" t="s">
        <v>2475</v>
      </c>
      <c r="B2" s="149"/>
      <c r="C2" s="149"/>
      <c r="D2" s="149"/>
      <c r="E2" s="150"/>
    </row>
    <row r="3" spans="1:5" ht="17.399999999999999" x14ac:dyDescent="0.3">
      <c r="A3" s="99"/>
      <c r="B3" s="100"/>
      <c r="C3" s="100"/>
      <c r="D3" s="100"/>
      <c r="E3" s="120"/>
    </row>
    <row r="4" spans="1:5" ht="18" thickBot="1" x14ac:dyDescent="0.35">
      <c r="A4" s="117" t="s">
        <v>2423</v>
      </c>
      <c r="B4" s="119">
        <v>44249.708333333336</v>
      </c>
      <c r="C4" s="118"/>
      <c r="D4" s="100"/>
      <c r="E4" s="121"/>
    </row>
    <row r="5" spans="1:5" ht="18" thickBot="1" x14ac:dyDescent="0.35">
      <c r="A5" s="117" t="s">
        <v>2424</v>
      </c>
      <c r="B5" s="119">
        <v>44250.25</v>
      </c>
      <c r="C5" s="118"/>
      <c r="D5" s="100"/>
      <c r="E5" s="121"/>
    </row>
    <row r="6" spans="1:5" ht="17.399999999999999" x14ac:dyDescent="0.3">
      <c r="A6" s="99"/>
      <c r="B6" s="100"/>
      <c r="C6" s="100"/>
      <c r="D6" s="100"/>
      <c r="E6" s="123"/>
    </row>
    <row r="7" spans="1:5" ht="17.399999999999999" x14ac:dyDescent="0.3">
      <c r="A7" s="147" t="s">
        <v>2425</v>
      </c>
      <c r="B7" s="147"/>
      <c r="C7" s="147"/>
      <c r="D7" s="147"/>
      <c r="E7" s="147"/>
    </row>
    <row r="8" spans="1:5" ht="17.399999999999999" x14ac:dyDescent="0.3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7.399999999999999" x14ac:dyDescent="0.3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" thickBot="1" x14ac:dyDescent="0.35">
      <c r="A10" s="106" t="s">
        <v>2428</v>
      </c>
      <c r="B10" s="114">
        <f>COUNT(B9:B9)</f>
        <v>0</v>
      </c>
      <c r="C10" s="151"/>
      <c r="D10" s="152"/>
      <c r="E10" s="153"/>
    </row>
    <row r="11" spans="1:5" ht="15" thickBot="1" x14ac:dyDescent="0.35">
      <c r="A11" s="99"/>
      <c r="B11" s="108"/>
      <c r="C11" s="99"/>
      <c r="D11" s="99"/>
      <c r="E11" s="108"/>
    </row>
    <row r="12" spans="1:5" ht="18.75" customHeight="1" thickBot="1" x14ac:dyDescent="0.35">
      <c r="A12" s="141" t="s">
        <v>2430</v>
      </c>
      <c r="B12" s="142"/>
      <c r="C12" s="142"/>
      <c r="D12" s="142"/>
      <c r="E12" s="143"/>
    </row>
    <row r="13" spans="1:5" ht="17.399999999999999" x14ac:dyDescent="0.3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7.399999999999999" x14ac:dyDescent="0.3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7.399999999999999" x14ac:dyDescent="0.3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7.399999999999999" x14ac:dyDescent="0.3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7.399999999999999" x14ac:dyDescent="0.3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7.399999999999999" x14ac:dyDescent="0.3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7.399999999999999" x14ac:dyDescent="0.3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7.399999999999999" x14ac:dyDescent="0.3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7.399999999999999" x14ac:dyDescent="0.3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7.399999999999999" x14ac:dyDescent="0.3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7.399999999999999" x14ac:dyDescent="0.3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7.399999999999999" x14ac:dyDescent="0.3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7.399999999999999" x14ac:dyDescent="0.3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7.399999999999999" x14ac:dyDescent="0.3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7.399999999999999" x14ac:dyDescent="0.3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7.399999999999999" x14ac:dyDescent="0.3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7.399999999999999" x14ac:dyDescent="0.3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7.399999999999999" x14ac:dyDescent="0.3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7.399999999999999" x14ac:dyDescent="0.3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7.399999999999999" x14ac:dyDescent="0.3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7.399999999999999" x14ac:dyDescent="0.3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7.399999999999999" x14ac:dyDescent="0.3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7.399999999999999" x14ac:dyDescent="0.3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7.399999999999999" x14ac:dyDescent="0.3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7.399999999999999" x14ac:dyDescent="0.3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7.399999999999999" x14ac:dyDescent="0.3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7.399999999999999" x14ac:dyDescent="0.3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7.399999999999999" x14ac:dyDescent="0.3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7.399999999999999" x14ac:dyDescent="0.3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7.399999999999999" x14ac:dyDescent="0.3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7.399999999999999" x14ac:dyDescent="0.3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7.399999999999999" x14ac:dyDescent="0.3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7.399999999999999" x14ac:dyDescent="0.3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" thickBot="1" x14ac:dyDescent="0.35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" thickBot="1" x14ac:dyDescent="0.35">
      <c r="B47" s="108"/>
      <c r="E47" s="108"/>
    </row>
    <row r="48" spans="1:6" s="99" customFormat="1" ht="18" thickBot="1" x14ac:dyDescent="0.35">
      <c r="A48" s="141" t="s">
        <v>2431</v>
      </c>
      <c r="B48" s="142"/>
      <c r="C48" s="142"/>
      <c r="D48" s="142"/>
      <c r="E48" s="143"/>
    </row>
    <row r="49" spans="1:5" ht="17.399999999999999" x14ac:dyDescent="0.3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7.399999999999999" x14ac:dyDescent="0.3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7.399999999999999" x14ac:dyDescent="0.3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7.399999999999999" x14ac:dyDescent="0.3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7.399999999999999" x14ac:dyDescent="0.3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7.399999999999999" x14ac:dyDescent="0.3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7.399999999999999" x14ac:dyDescent="0.3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7.399999999999999" x14ac:dyDescent="0.3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7.399999999999999" x14ac:dyDescent="0.3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7.399999999999999" x14ac:dyDescent="0.3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7.399999999999999" x14ac:dyDescent="0.3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7.399999999999999" x14ac:dyDescent="0.3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7.399999999999999" x14ac:dyDescent="0.3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7.399999999999999" x14ac:dyDescent="0.3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7.399999999999999" x14ac:dyDescent="0.3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7.399999999999999" x14ac:dyDescent="0.3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7.399999999999999" x14ac:dyDescent="0.3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7.399999999999999" x14ac:dyDescent="0.3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" thickBot="1" x14ac:dyDescent="0.35">
      <c r="A67" s="106" t="s">
        <v>2428</v>
      </c>
      <c r="B67" s="114">
        <f>COUNT(B50:B66)</f>
        <v>12</v>
      </c>
      <c r="C67" s="124"/>
      <c r="D67" s="104"/>
      <c r="E67" s="105"/>
    </row>
    <row r="68" spans="1:5" ht="15" thickBot="1" x14ac:dyDescent="0.35">
      <c r="A68" s="99"/>
      <c r="B68" s="108"/>
      <c r="C68" s="99"/>
      <c r="D68" s="99"/>
      <c r="E68" s="108"/>
    </row>
    <row r="69" spans="1:5" ht="18" thickBot="1" x14ac:dyDescent="0.35">
      <c r="A69" s="154" t="s">
        <v>2429</v>
      </c>
      <c r="B69" s="155"/>
      <c r="C69" s="99"/>
      <c r="D69" s="99"/>
      <c r="E69" s="108"/>
    </row>
    <row r="70" spans="1:5" ht="18" thickBot="1" x14ac:dyDescent="0.35">
      <c r="A70" s="156">
        <f>+B46+B67</f>
        <v>39</v>
      </c>
      <c r="B70" s="157"/>
      <c r="C70" s="99"/>
      <c r="D70" s="99"/>
      <c r="E70" s="108"/>
    </row>
    <row r="71" spans="1:5" ht="15" thickBot="1" x14ac:dyDescent="0.35">
      <c r="A71" s="99"/>
      <c r="B71" s="108"/>
      <c r="C71" s="99"/>
      <c r="D71" s="99"/>
      <c r="E71" s="108"/>
    </row>
    <row r="72" spans="1:5" ht="18" thickBot="1" x14ac:dyDescent="0.35">
      <c r="A72" s="141" t="s">
        <v>2432</v>
      </c>
      <c r="B72" s="142"/>
      <c r="C72" s="142"/>
      <c r="D72" s="142"/>
      <c r="E72" s="143"/>
    </row>
    <row r="73" spans="1:5" ht="17.399999999999999" x14ac:dyDescent="0.3">
      <c r="A73" s="116" t="s">
        <v>15</v>
      </c>
      <c r="B73" s="116" t="s">
        <v>2426</v>
      </c>
      <c r="C73" s="107" t="s">
        <v>46</v>
      </c>
      <c r="D73" s="158" t="s">
        <v>2433</v>
      </c>
      <c r="E73" s="159"/>
    </row>
    <row r="74" spans="1:5" ht="17.399999999999999" x14ac:dyDescent="0.3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9" t="s">
        <v>2495</v>
      </c>
      <c r="E74" s="140"/>
    </row>
    <row r="75" spans="1:5" ht="17.399999999999999" x14ac:dyDescent="0.3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9" t="s">
        <v>2495</v>
      </c>
      <c r="E75" s="140"/>
    </row>
    <row r="76" spans="1:5" ht="17.399999999999999" x14ac:dyDescent="0.3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9" t="s">
        <v>2501</v>
      </c>
      <c r="E76" s="140"/>
    </row>
    <row r="77" spans="1:5" ht="17.399999999999999" x14ac:dyDescent="0.3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9" t="s">
        <v>2495</v>
      </c>
      <c r="E77" s="140"/>
    </row>
    <row r="78" spans="1:5" ht="17.399999999999999" x14ac:dyDescent="0.3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9" t="s">
        <v>2495</v>
      </c>
      <c r="E78" s="140"/>
    </row>
    <row r="79" spans="1:5" ht="17.399999999999999" x14ac:dyDescent="0.3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9" t="s">
        <v>2495</v>
      </c>
      <c r="E79" s="140"/>
    </row>
    <row r="80" spans="1:5" ht="17.399999999999999" x14ac:dyDescent="0.3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9" t="s">
        <v>2495</v>
      </c>
      <c r="E80" s="140"/>
    </row>
    <row r="81" spans="1:5" s="99" customFormat="1" ht="17.399999999999999" x14ac:dyDescent="0.3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9" t="s">
        <v>2495</v>
      </c>
      <c r="E81" s="140"/>
    </row>
    <row r="82" spans="1:5" s="99" customFormat="1" ht="17.399999999999999" x14ac:dyDescent="0.3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9" t="s">
        <v>2501</v>
      </c>
      <c r="E82" s="140"/>
    </row>
    <row r="83" spans="1:5" s="99" customFormat="1" ht="17.399999999999999" x14ac:dyDescent="0.3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9" t="s">
        <v>2507</v>
      </c>
      <c r="E83" s="140"/>
    </row>
    <row r="84" spans="1:5" s="99" customFormat="1" ht="17.399999999999999" x14ac:dyDescent="0.3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9" t="s">
        <v>2495</v>
      </c>
      <c r="E84" s="140"/>
    </row>
    <row r="85" spans="1:5" s="99" customFormat="1" ht="17.399999999999999" x14ac:dyDescent="0.3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9" t="s">
        <v>2501</v>
      </c>
      <c r="E85" s="140"/>
    </row>
    <row r="86" spans="1:5" s="99" customFormat="1" ht="17.399999999999999" x14ac:dyDescent="0.3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9" t="s">
        <v>2495</v>
      </c>
      <c r="E86" s="140"/>
    </row>
    <row r="87" spans="1:5" s="99" customFormat="1" ht="17.399999999999999" x14ac:dyDescent="0.3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9" t="s">
        <v>2501</v>
      </c>
      <c r="E87" s="140"/>
    </row>
    <row r="88" spans="1:5" s="99" customFormat="1" ht="17.399999999999999" x14ac:dyDescent="0.3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9" t="s">
        <v>2495</v>
      </c>
      <c r="E88" s="140"/>
    </row>
    <row r="89" spans="1:5" s="99" customFormat="1" ht="17.399999999999999" x14ac:dyDescent="0.3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9" t="s">
        <v>2495</v>
      </c>
      <c r="E89" s="140"/>
    </row>
    <row r="90" spans="1:5" s="99" customFormat="1" ht="17.399999999999999" x14ac:dyDescent="0.3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9" t="s">
        <v>2501</v>
      </c>
      <c r="E90" s="140"/>
    </row>
    <row r="91" spans="1:5" s="99" customFormat="1" ht="17.399999999999999" x14ac:dyDescent="0.3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9" t="s">
        <v>2495</v>
      </c>
      <c r="E91" s="140"/>
    </row>
    <row r="92" spans="1:5" s="99" customFormat="1" ht="17.399999999999999" x14ac:dyDescent="0.3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9" t="s">
        <v>2495</v>
      </c>
      <c r="E92" s="140"/>
    </row>
    <row r="93" spans="1:5" s="99" customFormat="1" ht="17.399999999999999" x14ac:dyDescent="0.3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9" t="s">
        <v>2501</v>
      </c>
      <c r="E93" s="140"/>
    </row>
    <row r="94" spans="1:5" s="99" customFormat="1" ht="17.399999999999999" x14ac:dyDescent="0.3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9" t="s">
        <v>2495</v>
      </c>
      <c r="E94" s="140"/>
    </row>
    <row r="95" spans="1:5" s="99" customFormat="1" ht="17.399999999999999" x14ac:dyDescent="0.3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9" t="s">
        <v>2501</v>
      </c>
      <c r="E95" s="140"/>
    </row>
    <row r="96" spans="1:5" s="99" customFormat="1" ht="17.399999999999999" x14ac:dyDescent="0.3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9" t="s">
        <v>2495</v>
      </c>
      <c r="E96" s="140"/>
    </row>
    <row r="97" spans="1:5" s="99" customFormat="1" ht="17.399999999999999" x14ac:dyDescent="0.3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9" t="s">
        <v>2495</v>
      </c>
      <c r="E97" s="140"/>
    </row>
    <row r="98" spans="1:5" s="99" customFormat="1" ht="17.399999999999999" x14ac:dyDescent="0.3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9" t="s">
        <v>2495</v>
      </c>
      <c r="E98" s="140"/>
    </row>
    <row r="99" spans="1:5" s="99" customFormat="1" ht="17.399999999999999" x14ac:dyDescent="0.3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7.399999999999999" x14ac:dyDescent="0.3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7.399999999999999" x14ac:dyDescent="0.3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7.399999999999999" x14ac:dyDescent="0.3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" thickBot="1" x14ac:dyDescent="0.35">
      <c r="A103" s="106" t="s">
        <v>2428</v>
      </c>
      <c r="B103" s="114">
        <f>COUNT(B74:B102)</f>
        <v>25</v>
      </c>
      <c r="C103" s="124"/>
      <c r="D103" s="160"/>
      <c r="E103" s="153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89:E89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153" priority="111"/>
    <cfRule type="duplicateValues" dxfId="152" priority="112"/>
  </conditionalFormatting>
  <conditionalFormatting sqref="B103 B69:B74 B1:B4 B6:B16 B46:B67">
    <cfRule type="duplicateValues" dxfId="151" priority="110"/>
  </conditionalFormatting>
  <conditionalFormatting sqref="B103 B69:B74 B1:B4 B6:B67">
    <cfRule type="duplicateValues" dxfId="150" priority="109"/>
  </conditionalFormatting>
  <conditionalFormatting sqref="B103 B69:B75 B1:B4 B6:B67">
    <cfRule type="duplicateValues" dxfId="149" priority="100"/>
  </conditionalFormatting>
  <conditionalFormatting sqref="E76">
    <cfRule type="duplicateValues" dxfId="148" priority="98"/>
  </conditionalFormatting>
  <conditionalFormatting sqref="B75">
    <cfRule type="duplicateValues" dxfId="147" priority="121"/>
    <cfRule type="duplicateValues" dxfId="146" priority="122"/>
  </conditionalFormatting>
  <conditionalFormatting sqref="B75">
    <cfRule type="duplicateValues" dxfId="145" priority="123"/>
  </conditionalFormatting>
  <conditionalFormatting sqref="E75">
    <cfRule type="duplicateValues" dxfId="144" priority="124"/>
  </conditionalFormatting>
  <conditionalFormatting sqref="E20:E22">
    <cfRule type="duplicateValues" dxfId="143" priority="125"/>
  </conditionalFormatting>
  <conditionalFormatting sqref="E23:E27">
    <cfRule type="duplicateValues" dxfId="142" priority="126"/>
  </conditionalFormatting>
  <conditionalFormatting sqref="E103 E67:E74 E46:E50 E1:E16">
    <cfRule type="duplicateValues" dxfId="141" priority="127"/>
  </conditionalFormatting>
  <conditionalFormatting sqref="E51">
    <cfRule type="duplicateValues" dxfId="140" priority="128"/>
  </conditionalFormatting>
  <conditionalFormatting sqref="B50">
    <cfRule type="duplicateValues" dxfId="139" priority="131"/>
    <cfRule type="duplicateValues" dxfId="138" priority="132"/>
  </conditionalFormatting>
  <conditionalFormatting sqref="E102 E77:E80">
    <cfRule type="duplicateValues" dxfId="137" priority="133"/>
  </conditionalFormatting>
  <conditionalFormatting sqref="E17:E19">
    <cfRule type="duplicateValues" dxfId="136" priority="134"/>
  </conditionalFormatting>
  <conditionalFormatting sqref="B5">
    <cfRule type="duplicateValues" dxfId="135" priority="43"/>
    <cfRule type="duplicateValues" dxfId="134" priority="44"/>
  </conditionalFormatting>
  <conditionalFormatting sqref="B5">
    <cfRule type="duplicateValues" dxfId="133" priority="42"/>
  </conditionalFormatting>
  <conditionalFormatting sqref="B5">
    <cfRule type="duplicateValues" dxfId="132" priority="41"/>
  </conditionalFormatting>
  <conditionalFormatting sqref="B5">
    <cfRule type="duplicateValues" dxfId="131" priority="40"/>
  </conditionalFormatting>
  <conditionalFormatting sqref="B5">
    <cfRule type="duplicateValues" dxfId="130" priority="39"/>
  </conditionalFormatting>
  <conditionalFormatting sqref="B1:B1048576">
    <cfRule type="duplicateValues" dxfId="129" priority="38"/>
  </conditionalFormatting>
  <conditionalFormatting sqref="E102:E1048576 E1:E80">
    <cfRule type="duplicateValues" dxfId="128" priority="37"/>
  </conditionalFormatting>
  <conditionalFormatting sqref="E52:E66">
    <cfRule type="duplicateValues" dxfId="127" priority="376010"/>
  </conditionalFormatting>
  <conditionalFormatting sqref="E81">
    <cfRule type="duplicateValues" dxfId="126" priority="36"/>
  </conditionalFormatting>
  <conditionalFormatting sqref="E81">
    <cfRule type="duplicateValues" dxfId="125" priority="35"/>
  </conditionalFormatting>
  <conditionalFormatting sqref="E82">
    <cfRule type="duplicateValues" dxfId="124" priority="34"/>
  </conditionalFormatting>
  <conditionalFormatting sqref="E82">
    <cfRule type="duplicateValues" dxfId="123" priority="33"/>
  </conditionalFormatting>
  <conditionalFormatting sqref="E83">
    <cfRule type="duplicateValues" dxfId="122" priority="32"/>
  </conditionalFormatting>
  <conditionalFormatting sqref="E83">
    <cfRule type="duplicateValues" dxfId="121" priority="31"/>
  </conditionalFormatting>
  <conditionalFormatting sqref="B32:B45">
    <cfRule type="duplicateValues" dxfId="120" priority="376236"/>
  </conditionalFormatting>
  <conditionalFormatting sqref="E32:E45">
    <cfRule type="duplicateValues" dxfId="119" priority="376246"/>
    <cfRule type="duplicateValues" dxfId="118" priority="376247"/>
  </conditionalFormatting>
  <conditionalFormatting sqref="E32:E45">
    <cfRule type="duplicateValues" dxfId="117" priority="376250"/>
  </conditionalFormatting>
  <conditionalFormatting sqref="E32:E45">
    <cfRule type="duplicateValues" dxfId="116" priority="376254"/>
    <cfRule type="duplicateValues" dxfId="115" priority="376255"/>
    <cfRule type="duplicateValues" dxfId="114" priority="376256"/>
  </conditionalFormatting>
  <conditionalFormatting sqref="E55:E66">
    <cfRule type="duplicateValues" dxfId="113" priority="376305"/>
  </conditionalFormatting>
  <conditionalFormatting sqref="B53:B66">
    <cfRule type="duplicateValues" dxfId="112" priority="376307"/>
    <cfRule type="duplicateValues" dxfId="111" priority="376308"/>
  </conditionalFormatting>
  <conditionalFormatting sqref="B51:B66">
    <cfRule type="duplicateValues" dxfId="110" priority="376316"/>
    <cfRule type="duplicateValues" dxfId="109" priority="376317"/>
  </conditionalFormatting>
  <conditionalFormatting sqref="B76:B102">
    <cfRule type="duplicateValues" dxfId="108" priority="376512"/>
  </conditionalFormatting>
  <conditionalFormatting sqref="B76:B102">
    <cfRule type="duplicateValues" dxfId="107" priority="376514"/>
    <cfRule type="duplicateValues" dxfId="106" priority="376515"/>
  </conditionalFormatting>
  <conditionalFormatting sqref="B69:B103 B1:B4 B6:B67">
    <cfRule type="duplicateValues" dxfId="105" priority="376518"/>
  </conditionalFormatting>
  <conditionalFormatting sqref="E84">
    <cfRule type="duplicateValues" dxfId="104" priority="30"/>
  </conditionalFormatting>
  <conditionalFormatting sqref="E84">
    <cfRule type="duplicateValues" dxfId="103" priority="29"/>
  </conditionalFormatting>
  <conditionalFormatting sqref="E85">
    <cfRule type="duplicateValues" dxfId="102" priority="28"/>
  </conditionalFormatting>
  <conditionalFormatting sqref="E85">
    <cfRule type="duplicateValues" dxfId="101" priority="27"/>
  </conditionalFormatting>
  <conditionalFormatting sqref="E86">
    <cfRule type="duplicateValues" dxfId="100" priority="26"/>
  </conditionalFormatting>
  <conditionalFormatting sqref="E86">
    <cfRule type="duplicateValues" dxfId="99" priority="25"/>
  </conditionalFormatting>
  <conditionalFormatting sqref="E87">
    <cfRule type="duplicateValues" dxfId="98" priority="24"/>
  </conditionalFormatting>
  <conditionalFormatting sqref="E87">
    <cfRule type="duplicateValues" dxfId="97" priority="23"/>
  </conditionalFormatting>
  <conditionalFormatting sqref="E88">
    <cfRule type="duplicateValues" dxfId="96" priority="22"/>
  </conditionalFormatting>
  <conditionalFormatting sqref="E88">
    <cfRule type="duplicateValues" dxfId="95" priority="21"/>
  </conditionalFormatting>
  <conditionalFormatting sqref="E89">
    <cfRule type="duplicateValues" dxfId="94" priority="20"/>
  </conditionalFormatting>
  <conditionalFormatting sqref="E89">
    <cfRule type="duplicateValues" dxfId="93" priority="19"/>
  </conditionalFormatting>
  <conditionalFormatting sqref="E90">
    <cfRule type="duplicateValues" dxfId="92" priority="18"/>
  </conditionalFormatting>
  <conditionalFormatting sqref="E90">
    <cfRule type="duplicateValues" dxfId="91" priority="17"/>
  </conditionalFormatting>
  <conditionalFormatting sqref="E91">
    <cfRule type="duplicateValues" dxfId="90" priority="16"/>
  </conditionalFormatting>
  <conditionalFormatting sqref="E91">
    <cfRule type="duplicateValues" dxfId="89" priority="15"/>
  </conditionalFormatting>
  <conditionalFormatting sqref="E92">
    <cfRule type="duplicateValues" dxfId="88" priority="14"/>
  </conditionalFormatting>
  <conditionalFormatting sqref="E92">
    <cfRule type="duplicateValues" dxfId="87" priority="13"/>
  </conditionalFormatting>
  <conditionalFormatting sqref="E93">
    <cfRule type="duplicateValues" dxfId="86" priority="12"/>
  </conditionalFormatting>
  <conditionalFormatting sqref="E93">
    <cfRule type="duplicateValues" dxfId="85" priority="11"/>
  </conditionalFormatting>
  <conditionalFormatting sqref="E94">
    <cfRule type="duplicateValues" dxfId="84" priority="10"/>
  </conditionalFormatting>
  <conditionalFormatting sqref="E94">
    <cfRule type="duplicateValues" dxfId="83" priority="9"/>
  </conditionalFormatting>
  <conditionalFormatting sqref="E95">
    <cfRule type="duplicateValues" dxfId="82" priority="8"/>
  </conditionalFormatting>
  <conditionalFormatting sqref="E95">
    <cfRule type="duplicateValues" dxfId="81" priority="7"/>
  </conditionalFormatting>
  <conditionalFormatting sqref="E96 E99:E101">
    <cfRule type="duplicateValues" dxfId="80" priority="6"/>
  </conditionalFormatting>
  <conditionalFormatting sqref="E96">
    <cfRule type="duplicateValues" dxfId="79" priority="5"/>
  </conditionalFormatting>
  <conditionalFormatting sqref="E97">
    <cfRule type="duplicateValues" dxfId="78" priority="4"/>
  </conditionalFormatting>
  <conditionalFormatting sqref="E97">
    <cfRule type="duplicateValues" dxfId="77" priority="3"/>
  </conditionalFormatting>
  <conditionalFormatting sqref="E98">
    <cfRule type="duplicateValues" dxfId="76" priority="2"/>
  </conditionalFormatting>
  <conditionalFormatting sqref="E98">
    <cfRule type="duplicateValues" dxfId="75" priority="1"/>
  </conditionalFormatting>
  <conditionalFormatting sqref="E28:E31">
    <cfRule type="duplicateValues" dxfId="74" priority="376545"/>
  </conditionalFormatting>
  <conditionalFormatting sqref="B20:B45">
    <cfRule type="duplicateValues" dxfId="73" priority="376551"/>
    <cfRule type="duplicateValues" dxfId="72" priority="376552"/>
  </conditionalFormatting>
  <conditionalFormatting sqref="B20:B45">
    <cfRule type="duplicateValues" dxfId="71" priority="376555"/>
  </conditionalFormatting>
  <conditionalFormatting sqref="B17:B45">
    <cfRule type="duplicateValues" dxfId="70" priority="376557"/>
    <cfRule type="duplicateValues" dxfId="69" priority="376558"/>
  </conditionalFormatting>
  <conditionalFormatting sqref="B17:B45">
    <cfRule type="duplicateValues" dxfId="68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2471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2480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2504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2461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2489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2472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2474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2467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2485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2481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2490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2496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2493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6" x14ac:dyDescent="0.3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6" x14ac:dyDescent="0.3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6" x14ac:dyDescent="0.3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6" x14ac:dyDescent="0.3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6" x14ac:dyDescent="0.3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6" x14ac:dyDescent="0.3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6" x14ac:dyDescent="0.3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6" x14ac:dyDescent="0.3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6" x14ac:dyDescent="0.3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6" x14ac:dyDescent="0.3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6" x14ac:dyDescent="0.3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6" x14ac:dyDescent="0.3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6" x14ac:dyDescent="0.3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6" x14ac:dyDescent="0.3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6" x14ac:dyDescent="0.3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6" x14ac:dyDescent="0.3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6" x14ac:dyDescent="0.3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6" x14ac:dyDescent="0.3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7:B39">
    <cfRule type="duplicateValues" dxfId="62" priority="219"/>
    <cfRule type="duplicateValues" dxfId="61" priority="220"/>
  </conditionalFormatting>
  <conditionalFormatting sqref="B37:B39">
    <cfRule type="duplicateValues" dxfId="60" priority="218"/>
  </conditionalFormatting>
  <conditionalFormatting sqref="B37:B39">
    <cfRule type="duplicateValues" dxfId="59" priority="217"/>
  </conditionalFormatting>
  <conditionalFormatting sqref="B37:B39">
    <cfRule type="duplicateValues" dxfId="58" priority="215"/>
    <cfRule type="duplicateValues" dxfId="57" priority="216"/>
  </conditionalFormatting>
  <conditionalFormatting sqref="B3">
    <cfRule type="duplicateValues" dxfId="56" priority="193"/>
    <cfRule type="duplicateValues" dxfId="55" priority="194"/>
  </conditionalFormatting>
  <conditionalFormatting sqref="B3">
    <cfRule type="duplicateValues" dxfId="54" priority="192"/>
  </conditionalFormatting>
  <conditionalFormatting sqref="B3">
    <cfRule type="duplicateValues" dxfId="53" priority="191"/>
  </conditionalFormatting>
  <conditionalFormatting sqref="B3">
    <cfRule type="duplicateValues" dxfId="52" priority="189"/>
    <cfRule type="duplicateValues" dxfId="51" priority="190"/>
  </conditionalFormatting>
  <conditionalFormatting sqref="A4:A6">
    <cfRule type="duplicateValues" dxfId="50" priority="188"/>
  </conditionalFormatting>
  <conditionalFormatting sqref="A4:A6">
    <cfRule type="duplicateValues" dxfId="49" priority="186"/>
    <cfRule type="duplicateValues" dxfId="48" priority="187"/>
  </conditionalFormatting>
  <conditionalFormatting sqref="A4:A6">
    <cfRule type="duplicateValues" dxfId="47" priority="184"/>
    <cfRule type="duplicateValues" dxfId="46" priority="185"/>
  </conditionalFormatting>
  <conditionalFormatting sqref="A3:A6">
    <cfRule type="duplicateValues" dxfId="45" priority="165"/>
  </conditionalFormatting>
  <conditionalFormatting sqref="A3:A6">
    <cfRule type="duplicateValues" dxfId="44" priority="163"/>
    <cfRule type="duplicateValues" dxfId="43" priority="164"/>
  </conditionalFormatting>
  <conditionalFormatting sqref="A3:A6">
    <cfRule type="duplicateValues" dxfId="42" priority="161"/>
    <cfRule type="duplicateValues" dxfId="41" priority="162"/>
  </conditionalFormatting>
  <conditionalFormatting sqref="B4:B6">
    <cfRule type="duplicateValues" dxfId="40" priority="158"/>
    <cfRule type="duplicateValues" dxfId="39" priority="159"/>
  </conditionalFormatting>
  <conditionalFormatting sqref="B4:B6">
    <cfRule type="duplicateValues" dxfId="38" priority="157"/>
  </conditionalFormatting>
  <conditionalFormatting sqref="B4:B6">
    <cfRule type="duplicateValues" dxfId="37" priority="156"/>
  </conditionalFormatting>
  <conditionalFormatting sqref="B4:B6">
    <cfRule type="duplicateValues" dxfId="36" priority="154"/>
    <cfRule type="duplicateValues" dxfId="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" priority="51"/>
  </conditionalFormatting>
  <conditionalFormatting sqref="E9:E1048576 E1:E2">
    <cfRule type="duplicateValues" dxfId="33" priority="99232"/>
  </conditionalFormatting>
  <conditionalFormatting sqref="E4">
    <cfRule type="duplicateValues" dxfId="32" priority="44"/>
  </conditionalFormatting>
  <conditionalFormatting sqref="E5:E8">
    <cfRule type="duplicateValues" dxfId="31" priority="42"/>
  </conditionalFormatting>
  <conditionalFormatting sqref="B12">
    <cfRule type="duplicateValues" dxfId="30" priority="16"/>
    <cfRule type="duplicateValues" dxfId="29" priority="17"/>
    <cfRule type="duplicateValues" dxfId="28" priority="18"/>
  </conditionalFormatting>
  <conditionalFormatting sqref="B12">
    <cfRule type="duplicateValues" dxfId="27" priority="15"/>
  </conditionalFormatting>
  <conditionalFormatting sqref="B12">
    <cfRule type="duplicateValues" dxfId="26" priority="13"/>
    <cfRule type="duplicateValues" dxfId="25" priority="14"/>
  </conditionalFormatting>
  <conditionalFormatting sqref="B12">
    <cfRule type="duplicateValues" dxfId="24" priority="10"/>
    <cfRule type="duplicateValues" dxfId="23" priority="11"/>
    <cfRule type="duplicateValues" dxfId="22" priority="12"/>
  </conditionalFormatting>
  <conditionalFormatting sqref="B12">
    <cfRule type="duplicateValues" dxfId="21" priority="9"/>
  </conditionalFormatting>
  <conditionalFormatting sqref="B12">
    <cfRule type="duplicateValues" dxfId="20" priority="7"/>
    <cfRule type="duplicateValues" dxfId="19" priority="8"/>
  </conditionalFormatting>
  <conditionalFormatting sqref="B12">
    <cfRule type="duplicateValues" dxfId="18" priority="6"/>
  </conditionalFormatting>
  <conditionalFormatting sqref="B12">
    <cfRule type="duplicateValues" dxfId="17" priority="3"/>
    <cfRule type="duplicateValues" dxfId="16" priority="4"/>
    <cfRule type="duplicateValues" dxfId="15" priority="5"/>
  </conditionalFormatting>
  <conditionalFormatting sqref="B12">
    <cfRule type="duplicateValues" dxfId="14" priority="2"/>
  </conditionalFormatting>
  <conditionalFormatting sqref="B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2021-02-23T12:14:21Z</dcterms:modified>
</cp:coreProperties>
</file>