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6" i="1" l="1"/>
  <c r="A77" i="1"/>
  <c r="A67" i="1"/>
  <c r="A104" i="1"/>
  <c r="A125" i="1"/>
  <c r="A78" i="1"/>
  <c r="A88" i="1"/>
  <c r="A69" i="1"/>
  <c r="A83" i="1"/>
  <c r="A112" i="1"/>
  <c r="F86" i="1"/>
  <c r="G86" i="1"/>
  <c r="H86" i="1"/>
  <c r="I86" i="1"/>
  <c r="J86" i="1"/>
  <c r="K86" i="1"/>
  <c r="F77" i="1"/>
  <c r="G77" i="1"/>
  <c r="H77" i="1"/>
  <c r="I77" i="1"/>
  <c r="J77" i="1"/>
  <c r="K77" i="1"/>
  <c r="F67" i="1"/>
  <c r="G67" i="1"/>
  <c r="H67" i="1"/>
  <c r="I67" i="1"/>
  <c r="J67" i="1"/>
  <c r="K67" i="1"/>
  <c r="F104" i="1"/>
  <c r="G104" i="1"/>
  <c r="H104" i="1"/>
  <c r="I104" i="1"/>
  <c r="J104" i="1"/>
  <c r="K104" i="1"/>
  <c r="F125" i="1"/>
  <c r="G125" i="1"/>
  <c r="H125" i="1"/>
  <c r="I125" i="1"/>
  <c r="J125" i="1"/>
  <c r="K125" i="1"/>
  <c r="F78" i="1"/>
  <c r="G78" i="1"/>
  <c r="H78" i="1"/>
  <c r="I78" i="1"/>
  <c r="J78" i="1"/>
  <c r="K78" i="1"/>
  <c r="F88" i="1"/>
  <c r="G88" i="1"/>
  <c r="H88" i="1"/>
  <c r="I88" i="1"/>
  <c r="J88" i="1"/>
  <c r="K88" i="1"/>
  <c r="F69" i="1"/>
  <c r="G69" i="1"/>
  <c r="H69" i="1"/>
  <c r="I69" i="1"/>
  <c r="J69" i="1"/>
  <c r="K69" i="1"/>
  <c r="F83" i="1"/>
  <c r="G83" i="1"/>
  <c r="H83" i="1"/>
  <c r="I83" i="1"/>
  <c r="J83" i="1"/>
  <c r="K83" i="1"/>
  <c r="F112" i="1"/>
  <c r="G112" i="1"/>
  <c r="H112" i="1"/>
  <c r="I112" i="1"/>
  <c r="J112" i="1"/>
  <c r="K112" i="1"/>
  <c r="A23" i="1"/>
  <c r="A22" i="1"/>
  <c r="A5" i="1"/>
  <c r="A46" i="1"/>
  <c r="A41" i="1"/>
  <c r="A118" i="1"/>
  <c r="A31" i="1"/>
  <c r="A53" i="1"/>
  <c r="A113" i="1"/>
  <c r="A43" i="1"/>
  <c r="A47" i="1"/>
  <c r="A24" i="1"/>
  <c r="A121" i="1"/>
  <c r="A35" i="1"/>
  <c r="A36" i="1"/>
  <c r="A49" i="1"/>
  <c r="A11" i="1"/>
  <c r="A34" i="1"/>
  <c r="A126" i="1"/>
  <c r="A9" i="1"/>
  <c r="A92" i="1"/>
  <c r="A57" i="1"/>
  <c r="A73" i="1"/>
  <c r="F23" i="1"/>
  <c r="G23" i="1"/>
  <c r="H23" i="1"/>
  <c r="I23" i="1"/>
  <c r="J23" i="1"/>
  <c r="K23" i="1"/>
  <c r="F22" i="1"/>
  <c r="G22" i="1"/>
  <c r="H22" i="1"/>
  <c r="I22" i="1"/>
  <c r="J22" i="1"/>
  <c r="K22" i="1"/>
  <c r="F5" i="1"/>
  <c r="G5" i="1"/>
  <c r="H5" i="1"/>
  <c r="I5" i="1"/>
  <c r="J5" i="1"/>
  <c r="K5" i="1"/>
  <c r="F46" i="1"/>
  <c r="G46" i="1"/>
  <c r="H46" i="1"/>
  <c r="I46" i="1"/>
  <c r="J46" i="1"/>
  <c r="K46" i="1"/>
  <c r="F41" i="1"/>
  <c r="G41" i="1"/>
  <c r="H41" i="1"/>
  <c r="I41" i="1"/>
  <c r="J41" i="1"/>
  <c r="K41" i="1"/>
  <c r="F118" i="1"/>
  <c r="G118" i="1"/>
  <c r="H118" i="1"/>
  <c r="I118" i="1"/>
  <c r="J118" i="1"/>
  <c r="K118" i="1"/>
  <c r="F31" i="1"/>
  <c r="G31" i="1"/>
  <c r="H31" i="1"/>
  <c r="I31" i="1"/>
  <c r="J31" i="1"/>
  <c r="K31" i="1"/>
  <c r="F53" i="1"/>
  <c r="G53" i="1"/>
  <c r="H53" i="1"/>
  <c r="I53" i="1"/>
  <c r="J53" i="1"/>
  <c r="K53" i="1"/>
  <c r="F113" i="1"/>
  <c r="G113" i="1"/>
  <c r="H113" i="1"/>
  <c r="I113" i="1"/>
  <c r="J113" i="1"/>
  <c r="K113" i="1"/>
  <c r="F43" i="1"/>
  <c r="G43" i="1"/>
  <c r="H43" i="1"/>
  <c r="I43" i="1"/>
  <c r="J43" i="1"/>
  <c r="K43" i="1"/>
  <c r="F47" i="1"/>
  <c r="G47" i="1"/>
  <c r="H47" i="1"/>
  <c r="I47" i="1"/>
  <c r="J47" i="1"/>
  <c r="K47" i="1"/>
  <c r="F24" i="1"/>
  <c r="G24" i="1"/>
  <c r="H24" i="1"/>
  <c r="I24" i="1"/>
  <c r="J24" i="1"/>
  <c r="K24" i="1"/>
  <c r="F121" i="1"/>
  <c r="G121" i="1"/>
  <c r="H121" i="1"/>
  <c r="I121" i="1"/>
  <c r="J121" i="1"/>
  <c r="K121" i="1"/>
  <c r="F35" i="1"/>
  <c r="G35" i="1"/>
  <c r="H35" i="1"/>
  <c r="I35" i="1"/>
  <c r="J35" i="1"/>
  <c r="K35" i="1"/>
  <c r="F36" i="1"/>
  <c r="G36" i="1"/>
  <c r="H36" i="1"/>
  <c r="I36" i="1"/>
  <c r="J36" i="1"/>
  <c r="K36" i="1"/>
  <c r="F49" i="1"/>
  <c r="G49" i="1"/>
  <c r="H49" i="1"/>
  <c r="I49" i="1"/>
  <c r="J49" i="1"/>
  <c r="K49" i="1"/>
  <c r="F11" i="1"/>
  <c r="G11" i="1"/>
  <c r="H11" i="1"/>
  <c r="I11" i="1"/>
  <c r="J11" i="1"/>
  <c r="K11" i="1"/>
  <c r="F34" i="1"/>
  <c r="G34" i="1"/>
  <c r="H34" i="1"/>
  <c r="I34" i="1"/>
  <c r="J34" i="1"/>
  <c r="K34" i="1"/>
  <c r="F126" i="1"/>
  <c r="G126" i="1"/>
  <c r="H126" i="1"/>
  <c r="I126" i="1"/>
  <c r="J126" i="1"/>
  <c r="K126" i="1"/>
  <c r="F9" i="1"/>
  <c r="G9" i="1"/>
  <c r="H9" i="1"/>
  <c r="I9" i="1"/>
  <c r="J9" i="1"/>
  <c r="K9" i="1"/>
  <c r="F92" i="1"/>
  <c r="G92" i="1"/>
  <c r="H92" i="1"/>
  <c r="I92" i="1"/>
  <c r="J92" i="1"/>
  <c r="K92" i="1"/>
  <c r="F57" i="1"/>
  <c r="G57" i="1"/>
  <c r="H57" i="1"/>
  <c r="I57" i="1"/>
  <c r="J57" i="1"/>
  <c r="K57" i="1"/>
  <c r="F73" i="1"/>
  <c r="G73" i="1"/>
  <c r="H73" i="1"/>
  <c r="I73" i="1"/>
  <c r="J73" i="1"/>
  <c r="K73" i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0" i="1" l="1"/>
  <c r="A114" i="1"/>
  <c r="F60" i="1"/>
  <c r="G60" i="1"/>
  <c r="H60" i="1"/>
  <c r="I60" i="1"/>
  <c r="J60" i="1"/>
  <c r="K60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9" i="1"/>
  <c r="A12" i="1"/>
  <c r="A39" i="1"/>
  <c r="A16" i="1"/>
  <c r="A91" i="1"/>
  <c r="A123" i="1"/>
  <c r="A40" i="1"/>
  <c r="A90" i="1"/>
  <c r="A129" i="1"/>
  <c r="A132" i="1"/>
  <c r="A124" i="1"/>
  <c r="A72" i="1"/>
  <c r="A79" i="1"/>
  <c r="A14" i="1"/>
  <c r="A45" i="1"/>
  <c r="A30" i="1"/>
  <c r="A33" i="1"/>
  <c r="A15" i="1"/>
  <c r="A58" i="1"/>
  <c r="A110" i="1"/>
  <c r="A25" i="1"/>
  <c r="A17" i="1"/>
  <c r="A21" i="1"/>
  <c r="F19" i="1"/>
  <c r="G19" i="1"/>
  <c r="H19" i="1"/>
  <c r="I19" i="1"/>
  <c r="J19" i="1"/>
  <c r="K19" i="1"/>
  <c r="F12" i="1"/>
  <c r="G12" i="1"/>
  <c r="H12" i="1"/>
  <c r="I12" i="1"/>
  <c r="J12" i="1"/>
  <c r="K12" i="1"/>
  <c r="F39" i="1"/>
  <c r="G39" i="1"/>
  <c r="H39" i="1"/>
  <c r="I39" i="1"/>
  <c r="J39" i="1"/>
  <c r="K39" i="1"/>
  <c r="F16" i="1"/>
  <c r="G16" i="1"/>
  <c r="H16" i="1"/>
  <c r="I16" i="1"/>
  <c r="J16" i="1"/>
  <c r="K16" i="1"/>
  <c r="F91" i="1"/>
  <c r="G91" i="1"/>
  <c r="H91" i="1"/>
  <c r="I91" i="1"/>
  <c r="J91" i="1"/>
  <c r="K91" i="1"/>
  <c r="F123" i="1"/>
  <c r="G123" i="1"/>
  <c r="H123" i="1"/>
  <c r="I123" i="1"/>
  <c r="J123" i="1"/>
  <c r="K123" i="1"/>
  <c r="F40" i="1"/>
  <c r="G40" i="1"/>
  <c r="H40" i="1"/>
  <c r="I40" i="1"/>
  <c r="J40" i="1"/>
  <c r="K40" i="1"/>
  <c r="F90" i="1"/>
  <c r="G90" i="1"/>
  <c r="H90" i="1"/>
  <c r="I90" i="1"/>
  <c r="J90" i="1"/>
  <c r="K90" i="1"/>
  <c r="F129" i="1"/>
  <c r="G129" i="1"/>
  <c r="H129" i="1"/>
  <c r="I129" i="1"/>
  <c r="J129" i="1"/>
  <c r="K129" i="1"/>
  <c r="F132" i="1"/>
  <c r="G132" i="1"/>
  <c r="H132" i="1"/>
  <c r="I132" i="1"/>
  <c r="J132" i="1"/>
  <c r="K132" i="1"/>
  <c r="F124" i="1"/>
  <c r="G124" i="1"/>
  <c r="H124" i="1"/>
  <c r="I124" i="1"/>
  <c r="J124" i="1"/>
  <c r="K124" i="1"/>
  <c r="F72" i="1"/>
  <c r="G72" i="1"/>
  <c r="H72" i="1"/>
  <c r="I72" i="1"/>
  <c r="J72" i="1"/>
  <c r="K72" i="1"/>
  <c r="F79" i="1"/>
  <c r="G79" i="1"/>
  <c r="H79" i="1"/>
  <c r="I79" i="1"/>
  <c r="J79" i="1"/>
  <c r="K79" i="1"/>
  <c r="F14" i="1"/>
  <c r="G14" i="1"/>
  <c r="H14" i="1"/>
  <c r="I14" i="1"/>
  <c r="J14" i="1"/>
  <c r="K14" i="1"/>
  <c r="F45" i="1"/>
  <c r="G45" i="1"/>
  <c r="H45" i="1"/>
  <c r="I45" i="1"/>
  <c r="J45" i="1"/>
  <c r="K45" i="1"/>
  <c r="F30" i="1"/>
  <c r="G30" i="1"/>
  <c r="H30" i="1"/>
  <c r="I30" i="1"/>
  <c r="J30" i="1"/>
  <c r="K30" i="1"/>
  <c r="F33" i="1"/>
  <c r="G33" i="1"/>
  <c r="H33" i="1"/>
  <c r="I33" i="1"/>
  <c r="J33" i="1"/>
  <c r="K33" i="1"/>
  <c r="F15" i="1"/>
  <c r="G15" i="1"/>
  <c r="H15" i="1"/>
  <c r="I15" i="1"/>
  <c r="J15" i="1"/>
  <c r="K15" i="1"/>
  <c r="F58" i="1"/>
  <c r="G58" i="1"/>
  <c r="H58" i="1"/>
  <c r="I58" i="1"/>
  <c r="J58" i="1"/>
  <c r="K58" i="1"/>
  <c r="F110" i="1"/>
  <c r="G110" i="1"/>
  <c r="H110" i="1"/>
  <c r="I110" i="1"/>
  <c r="J110" i="1"/>
  <c r="K110" i="1"/>
  <c r="F25" i="1"/>
  <c r="G25" i="1"/>
  <c r="H25" i="1"/>
  <c r="I25" i="1"/>
  <c r="J25" i="1"/>
  <c r="K25" i="1"/>
  <c r="F17" i="1"/>
  <c r="G17" i="1"/>
  <c r="H17" i="1"/>
  <c r="I17" i="1"/>
  <c r="J17" i="1"/>
  <c r="K17" i="1"/>
  <c r="F21" i="1"/>
  <c r="G21" i="1"/>
  <c r="H21" i="1"/>
  <c r="I21" i="1"/>
  <c r="J21" i="1"/>
  <c r="K21" i="1"/>
  <c r="F102" i="1" l="1"/>
  <c r="G102" i="1"/>
  <c r="H102" i="1"/>
  <c r="I102" i="1"/>
  <c r="J102" i="1"/>
  <c r="K102" i="1"/>
  <c r="F99" i="1"/>
  <c r="G99" i="1"/>
  <c r="H99" i="1"/>
  <c r="I99" i="1"/>
  <c r="J99" i="1"/>
  <c r="K99" i="1"/>
  <c r="F116" i="1"/>
  <c r="G116" i="1"/>
  <c r="H116" i="1"/>
  <c r="I116" i="1"/>
  <c r="J116" i="1"/>
  <c r="K116" i="1"/>
  <c r="F81" i="1"/>
  <c r="G81" i="1"/>
  <c r="H81" i="1"/>
  <c r="I81" i="1"/>
  <c r="J81" i="1"/>
  <c r="K81" i="1"/>
  <c r="F18" i="1"/>
  <c r="G18" i="1"/>
  <c r="H18" i="1"/>
  <c r="I18" i="1"/>
  <c r="J18" i="1"/>
  <c r="K18" i="1"/>
  <c r="F122" i="1"/>
  <c r="G122" i="1"/>
  <c r="H122" i="1"/>
  <c r="I122" i="1"/>
  <c r="J122" i="1"/>
  <c r="K122" i="1"/>
  <c r="F117" i="1"/>
  <c r="G117" i="1"/>
  <c r="H117" i="1"/>
  <c r="I117" i="1"/>
  <c r="J117" i="1"/>
  <c r="K117" i="1"/>
  <c r="F37" i="1"/>
  <c r="G37" i="1"/>
  <c r="H37" i="1"/>
  <c r="I37" i="1"/>
  <c r="J37" i="1"/>
  <c r="K37" i="1"/>
  <c r="F101" i="1"/>
  <c r="G101" i="1"/>
  <c r="H101" i="1"/>
  <c r="I101" i="1"/>
  <c r="J101" i="1"/>
  <c r="K101" i="1"/>
  <c r="F98" i="1"/>
  <c r="G98" i="1"/>
  <c r="H98" i="1"/>
  <c r="I98" i="1"/>
  <c r="J98" i="1"/>
  <c r="K98" i="1"/>
  <c r="F80" i="1"/>
  <c r="G80" i="1"/>
  <c r="H80" i="1"/>
  <c r="I80" i="1"/>
  <c r="J80" i="1"/>
  <c r="K80" i="1"/>
  <c r="F71" i="1"/>
  <c r="G71" i="1"/>
  <c r="H71" i="1"/>
  <c r="I71" i="1"/>
  <c r="J71" i="1"/>
  <c r="K7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2" i="1"/>
  <c r="A99" i="1"/>
  <c r="A116" i="1"/>
  <c r="A81" i="1"/>
  <c r="A18" i="1"/>
  <c r="A122" i="1"/>
  <c r="A117" i="1"/>
  <c r="A37" i="1"/>
  <c r="A101" i="1"/>
  <c r="A98" i="1"/>
  <c r="A80" i="1"/>
  <c r="A71" i="1"/>
  <c r="A108" i="1"/>
  <c r="A107" i="1"/>
  <c r="F97" i="1" l="1"/>
  <c r="G97" i="1"/>
  <c r="H97" i="1"/>
  <c r="I97" i="1"/>
  <c r="J97" i="1"/>
  <c r="K97" i="1"/>
  <c r="F100" i="1"/>
  <c r="G100" i="1"/>
  <c r="H100" i="1"/>
  <c r="I100" i="1"/>
  <c r="J100" i="1"/>
  <c r="K100" i="1"/>
  <c r="F120" i="1"/>
  <c r="G120" i="1"/>
  <c r="H120" i="1"/>
  <c r="I120" i="1"/>
  <c r="J120" i="1"/>
  <c r="K120" i="1"/>
  <c r="F48" i="1"/>
  <c r="G48" i="1"/>
  <c r="H48" i="1"/>
  <c r="I48" i="1"/>
  <c r="J48" i="1"/>
  <c r="K48" i="1"/>
  <c r="F7" i="1"/>
  <c r="G7" i="1"/>
  <c r="H7" i="1"/>
  <c r="I7" i="1"/>
  <c r="J7" i="1"/>
  <c r="K7" i="1"/>
  <c r="F93" i="1"/>
  <c r="G93" i="1"/>
  <c r="H93" i="1"/>
  <c r="I93" i="1"/>
  <c r="J93" i="1"/>
  <c r="K93" i="1"/>
  <c r="F96" i="1"/>
  <c r="G96" i="1"/>
  <c r="H96" i="1"/>
  <c r="I96" i="1"/>
  <c r="J96" i="1"/>
  <c r="K96" i="1"/>
  <c r="F55" i="1"/>
  <c r="G55" i="1"/>
  <c r="H55" i="1"/>
  <c r="I55" i="1"/>
  <c r="J55" i="1"/>
  <c r="K55" i="1"/>
  <c r="F74" i="1"/>
  <c r="G74" i="1"/>
  <c r="H74" i="1"/>
  <c r="I74" i="1"/>
  <c r="J74" i="1"/>
  <c r="K74" i="1"/>
  <c r="F111" i="1"/>
  <c r="G111" i="1"/>
  <c r="H111" i="1"/>
  <c r="I111" i="1"/>
  <c r="J111" i="1"/>
  <c r="K111" i="1"/>
  <c r="F56" i="1"/>
  <c r="G56" i="1"/>
  <c r="H56" i="1"/>
  <c r="I56" i="1"/>
  <c r="J56" i="1"/>
  <c r="K56" i="1"/>
  <c r="F66" i="1"/>
  <c r="G66" i="1"/>
  <c r="H66" i="1"/>
  <c r="I66" i="1"/>
  <c r="J66" i="1"/>
  <c r="K66" i="1"/>
  <c r="F10" i="1"/>
  <c r="G10" i="1"/>
  <c r="H10" i="1"/>
  <c r="I10" i="1"/>
  <c r="J10" i="1"/>
  <c r="K10" i="1"/>
  <c r="A97" i="1"/>
  <c r="A100" i="1"/>
  <c r="A120" i="1"/>
  <c r="A48" i="1"/>
  <c r="A7" i="1"/>
  <c r="A93" i="1"/>
  <c r="A96" i="1"/>
  <c r="A55" i="1"/>
  <c r="A74" i="1"/>
  <c r="A111" i="1"/>
  <c r="A56" i="1"/>
  <c r="A66" i="1"/>
  <c r="A10" i="1"/>
  <c r="F59" i="1"/>
  <c r="G59" i="1"/>
  <c r="H59" i="1"/>
  <c r="I59" i="1"/>
  <c r="J59" i="1"/>
  <c r="K59" i="1"/>
  <c r="F105" i="1"/>
  <c r="G105" i="1"/>
  <c r="H105" i="1"/>
  <c r="I105" i="1"/>
  <c r="J105" i="1"/>
  <c r="K105" i="1"/>
  <c r="F52" i="1"/>
  <c r="G52" i="1"/>
  <c r="H52" i="1"/>
  <c r="I52" i="1"/>
  <c r="J52" i="1"/>
  <c r="K52" i="1"/>
  <c r="F61" i="1"/>
  <c r="G61" i="1"/>
  <c r="H61" i="1"/>
  <c r="I61" i="1"/>
  <c r="J61" i="1"/>
  <c r="K61" i="1"/>
  <c r="F38" i="1"/>
  <c r="G38" i="1"/>
  <c r="H38" i="1"/>
  <c r="I38" i="1"/>
  <c r="J38" i="1"/>
  <c r="K38" i="1"/>
  <c r="F106" i="1"/>
  <c r="G106" i="1"/>
  <c r="H106" i="1"/>
  <c r="I106" i="1"/>
  <c r="J106" i="1"/>
  <c r="K106" i="1"/>
  <c r="F119" i="1"/>
  <c r="G119" i="1"/>
  <c r="H119" i="1"/>
  <c r="I119" i="1"/>
  <c r="J119" i="1"/>
  <c r="K119" i="1"/>
  <c r="F70" i="1"/>
  <c r="G70" i="1"/>
  <c r="H70" i="1"/>
  <c r="I70" i="1"/>
  <c r="J70" i="1"/>
  <c r="K70" i="1"/>
  <c r="F85" i="1"/>
  <c r="G85" i="1"/>
  <c r="H85" i="1"/>
  <c r="I85" i="1"/>
  <c r="J85" i="1"/>
  <c r="K85" i="1"/>
  <c r="F63" i="1"/>
  <c r="G63" i="1"/>
  <c r="H63" i="1"/>
  <c r="I63" i="1"/>
  <c r="J63" i="1"/>
  <c r="K63" i="1"/>
  <c r="F89" i="1"/>
  <c r="G89" i="1"/>
  <c r="H89" i="1"/>
  <c r="I89" i="1"/>
  <c r="J89" i="1"/>
  <c r="K89" i="1"/>
  <c r="A59" i="1"/>
  <c r="A105" i="1"/>
  <c r="A52" i="1"/>
  <c r="A61" i="1"/>
  <c r="A38" i="1"/>
  <c r="A106" i="1"/>
  <c r="A119" i="1"/>
  <c r="A70" i="1"/>
  <c r="A85" i="1"/>
  <c r="A63" i="1"/>
  <c r="A89" i="1"/>
  <c r="F62" i="1"/>
  <c r="F68" i="1"/>
  <c r="F65" i="1"/>
  <c r="F133" i="1"/>
  <c r="F32" i="1"/>
  <c r="F42" i="1"/>
  <c r="F94" i="1"/>
  <c r="F29" i="1"/>
  <c r="F103" i="1"/>
  <c r="F87" i="1"/>
  <c r="F28" i="1"/>
  <c r="F6" i="1"/>
  <c r="F75" i="1"/>
  <c r="F84" i="1"/>
  <c r="F109" i="1"/>
  <c r="F131" i="1"/>
  <c r="F44" i="1"/>
  <c r="F54" i="1"/>
  <c r="F26" i="1"/>
  <c r="F64" i="1"/>
  <c r="F95" i="1"/>
  <c r="F13" i="1"/>
  <c r="F50" i="1"/>
  <c r="F51" i="1"/>
  <c r="F76" i="1"/>
  <c r="F82" i="1"/>
  <c r="F8" i="1"/>
  <c r="F127" i="1"/>
  <c r="F130" i="1"/>
  <c r="F128" i="1"/>
  <c r="G128" i="1" l="1"/>
  <c r="H128" i="1"/>
  <c r="I128" i="1"/>
  <c r="J128" i="1"/>
  <c r="K128" i="1"/>
  <c r="G130" i="1"/>
  <c r="H130" i="1"/>
  <c r="I130" i="1"/>
  <c r="J130" i="1"/>
  <c r="K130" i="1"/>
  <c r="G127" i="1"/>
  <c r="H127" i="1"/>
  <c r="I127" i="1"/>
  <c r="J127" i="1"/>
  <c r="K127" i="1"/>
  <c r="G8" i="1"/>
  <c r="H8" i="1"/>
  <c r="I8" i="1"/>
  <c r="J8" i="1"/>
  <c r="K8" i="1"/>
  <c r="G82" i="1"/>
  <c r="H82" i="1"/>
  <c r="I82" i="1"/>
  <c r="J82" i="1"/>
  <c r="K82" i="1"/>
  <c r="G76" i="1"/>
  <c r="H76" i="1"/>
  <c r="I76" i="1"/>
  <c r="J76" i="1"/>
  <c r="K76" i="1"/>
  <c r="G51" i="1"/>
  <c r="H51" i="1"/>
  <c r="I51" i="1"/>
  <c r="J51" i="1"/>
  <c r="K51" i="1"/>
  <c r="G50" i="1"/>
  <c r="H50" i="1"/>
  <c r="I50" i="1"/>
  <c r="J50" i="1"/>
  <c r="K50" i="1"/>
  <c r="G13" i="1"/>
  <c r="H13" i="1"/>
  <c r="I13" i="1"/>
  <c r="J13" i="1"/>
  <c r="K13" i="1"/>
  <c r="G95" i="1"/>
  <c r="H95" i="1"/>
  <c r="I95" i="1"/>
  <c r="J95" i="1"/>
  <c r="K95" i="1"/>
  <c r="G64" i="1"/>
  <c r="H64" i="1"/>
  <c r="I64" i="1"/>
  <c r="J64" i="1"/>
  <c r="K64" i="1"/>
  <c r="A54" i="1"/>
  <c r="A26" i="1"/>
  <c r="A128" i="1"/>
  <c r="A130" i="1"/>
  <c r="A127" i="1"/>
  <c r="A8" i="1"/>
  <c r="A82" i="1"/>
  <c r="A76" i="1"/>
  <c r="A51" i="1"/>
  <c r="A50" i="1"/>
  <c r="A13" i="1"/>
  <c r="A95" i="1"/>
  <c r="A64" i="1"/>
  <c r="G26" i="1" l="1"/>
  <c r="H26" i="1"/>
  <c r="I26" i="1"/>
  <c r="J26" i="1"/>
  <c r="K26" i="1"/>
  <c r="G54" i="1"/>
  <c r="H54" i="1"/>
  <c r="I54" i="1"/>
  <c r="J54" i="1"/>
  <c r="K54" i="1"/>
  <c r="G44" i="1"/>
  <c r="H44" i="1"/>
  <c r="I44" i="1"/>
  <c r="J44" i="1"/>
  <c r="K44" i="1"/>
  <c r="G131" i="1"/>
  <c r="H131" i="1"/>
  <c r="I131" i="1"/>
  <c r="J131" i="1"/>
  <c r="K131" i="1"/>
  <c r="G109" i="1"/>
  <c r="H109" i="1"/>
  <c r="I109" i="1"/>
  <c r="J109" i="1"/>
  <c r="K109" i="1"/>
  <c r="G84" i="1"/>
  <c r="H84" i="1"/>
  <c r="I84" i="1"/>
  <c r="J84" i="1"/>
  <c r="K84" i="1"/>
  <c r="G75" i="1"/>
  <c r="H75" i="1"/>
  <c r="I75" i="1"/>
  <c r="J75" i="1"/>
  <c r="K75" i="1"/>
  <c r="A44" i="1"/>
  <c r="A131" i="1"/>
  <c r="A109" i="1"/>
  <c r="A84" i="1"/>
  <c r="A75" i="1"/>
  <c r="G6" i="1"/>
  <c r="H6" i="1"/>
  <c r="I6" i="1"/>
  <c r="J6" i="1"/>
  <c r="K6" i="1"/>
  <c r="G28" i="1"/>
  <c r="H28" i="1"/>
  <c r="I28" i="1"/>
  <c r="J28" i="1"/>
  <c r="K28" i="1"/>
  <c r="G87" i="1"/>
  <c r="H87" i="1"/>
  <c r="I87" i="1"/>
  <c r="J87" i="1"/>
  <c r="K87" i="1"/>
  <c r="G103" i="1"/>
  <c r="H103" i="1"/>
  <c r="I103" i="1"/>
  <c r="J103" i="1"/>
  <c r="K103" i="1"/>
  <c r="A6" i="1"/>
  <c r="A28" i="1"/>
  <c r="A87" i="1"/>
  <c r="A103" i="1"/>
  <c r="G29" i="1" l="1"/>
  <c r="H29" i="1"/>
  <c r="I29" i="1"/>
  <c r="J29" i="1"/>
  <c r="K29" i="1"/>
  <c r="A29" i="1"/>
  <c r="A94" i="1" l="1"/>
  <c r="G94" i="1"/>
  <c r="H94" i="1"/>
  <c r="I94" i="1"/>
  <c r="J94" i="1"/>
  <c r="K94" i="1"/>
  <c r="G42" i="1" l="1"/>
  <c r="H42" i="1"/>
  <c r="I42" i="1"/>
  <c r="J42" i="1"/>
  <c r="K42" i="1"/>
  <c r="A42" i="1"/>
  <c r="G32" i="1" l="1"/>
  <c r="H32" i="1"/>
  <c r="I32" i="1"/>
  <c r="J32" i="1"/>
  <c r="K32" i="1"/>
  <c r="A32" i="1"/>
  <c r="G133" i="1" l="1"/>
  <c r="H133" i="1"/>
  <c r="I133" i="1"/>
  <c r="J133" i="1"/>
  <c r="K133" i="1"/>
  <c r="G65" i="1"/>
  <c r="H65" i="1"/>
  <c r="I65" i="1"/>
  <c r="J65" i="1"/>
  <c r="K65" i="1"/>
  <c r="A133" i="1"/>
  <c r="A65" i="1"/>
  <c r="G68" i="1"/>
  <c r="H68" i="1"/>
  <c r="I68" i="1"/>
  <c r="J68" i="1"/>
  <c r="K68" i="1"/>
  <c r="G62" i="1"/>
  <c r="H62" i="1"/>
  <c r="I62" i="1"/>
  <c r="J62" i="1"/>
  <c r="K62" i="1"/>
  <c r="A68" i="1"/>
  <c r="A62" i="1"/>
  <c r="A27" i="1" l="1"/>
  <c r="F27" i="1"/>
  <c r="G27" i="1"/>
  <c r="H27" i="1"/>
  <c r="I27" i="1"/>
  <c r="J27" i="1"/>
  <c r="K27" i="1"/>
  <c r="A20" i="1" l="1"/>
  <c r="F20" i="1"/>
  <c r="G20" i="1"/>
  <c r="H20" i="1"/>
  <c r="I20" i="1"/>
  <c r="J20" i="1"/>
  <c r="K2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<sst xmlns="http://schemas.openxmlformats.org/spreadsheetml/2006/main" count="13612" uniqueCount="2635">
  <si>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</si>
  <si>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</si>
  <si>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</si>
  <si>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</si>
  <si>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</si>
  <si>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</si>
  <si>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</si>
  <si>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</si>
  <si>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</si>
  <si>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</si>
  <si>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</si>
  <si>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</si>
  <si>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</si>
  <si>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</si>
  <si>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</si>
  <si>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</si>
  <si>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</si>
  <si>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</si>
  <si>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</si>
  <si>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</si>
  <si>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</si>
  <si>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</si>
  <si>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</si>
  <si>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</si>
  <si>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</si>
  <si>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</si>
  <si>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</si>
  <si>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</si>
  <si>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</si>
  <si>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</si>
  <si>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</si>
  <si>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</si>
  <si>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</si>
  <si>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</si>
  <si>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</si>
  <si>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</si>
  <si>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</si>
  <si>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</si>
  <si>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</si>
  <si>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</si>
  <si>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</si>
  <si>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</si>
  <si>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</si>
  <si>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</si>
  <si>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</si>
  <si>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</si>
  <si>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</si>
  <si>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</si>
  <si>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</si>
  <si>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</si>
  <si>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</si>
  <si>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</si>
  <si>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</si>
  <si>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</si>
  <si>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</si>
  <si>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</si>
  <si>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</si>
  <si>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</si>
  <si>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</si>
  <si>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</si>
  <si>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</si>
  <si>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</si>
  <si>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</si>
  <si>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</si>
  <si>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</si>
  <si>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</si>
  <si>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</si>
  <si>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</si>
  <si>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</si>
  <si>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</si>
  <si>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</si>
  <si>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</si>
  <si>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</si>
  <si>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</si>
  <si>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</si>
  <si>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</si>
  <si>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</si>
  <si>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</si>
  <si>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</si>
  <si>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</si>
  <si>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</si>
  <si>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</si>
  <si>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</si>
  <si>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</si>
  <si>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</si>
  <si>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</si>
  <si>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</si>
  <si>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</si>
  <si>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</si>
  <si>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</si>
  <si>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</si>
  <si>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</si>
  <si>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</si>
  <si>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</si>
  <si>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</si>
  <si>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</si>
  <si>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</si>
  <si>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</si>
  <si>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</si>
  <si>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</si>
  <si>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</si>
  <si>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</si>
  <si>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</si>
  <si>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</si>
  <si>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</si>
  <si>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</si>
  <si>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</si>
  <si>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</si>
  <si>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</si>
  <si>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</si>
  <si>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</si>
  <si>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</si>
  <si>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</si>
  <si>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</si>
  <si>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</si>
  <si>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</si>
  <si>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</si>
  <si>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</si>
  <si>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</si>
  <si>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</si>
  <si>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</si>
  <si>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</si>
  <si>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</si>
  <si>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</si>
  <si>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</si>
  <si>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</si>
  <si>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</si>
  <si>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</si>
  <si>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</si>
  <si>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</si>
  <si>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</si>
  <si>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</si>
  <si>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</si>
  <si>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</si>
  <si>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</si>
  <si>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</si>
  <si>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</si>
  <si>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</si>
  <si>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</si>
  <si>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</si>
  <si>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</si>
  <si>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</si>
  <si>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</si>
  <si>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</si>
  <si>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</si>
  <si>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</si>
  <si>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</si>
  <si>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</si>
  <si>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</si>
  <si>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</si>
  <si>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</si>
  <si>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</si>
  <si>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</si>
  <si>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</si>
  <si>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</si>
  <si>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</si>
  <si>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</si>
  <si>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</si>
  <si>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</si>
  <si>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</si>
  <si>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</si>
  <si>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</si>
  <si>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</si>
  <si>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</si>
  <si>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</si>
  <si>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</si>
  <si>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</si>
  <si>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</si>
  <si>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</si>
  <si>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</si>
  <si>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</si>
  <si>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</si>
  <si>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</si>
  <si>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</si>
  <si>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</si>
  <si>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</si>
  <si>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</si>
  <si>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</si>
  <si>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</si>
  <si>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</si>
  <si>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</si>
  <si>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</si>
  <si>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</si>
  <si>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</si>
  <si>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</si>
  <si>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</si>
  <si>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</si>
  <si>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</si>
  <si>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</si>
  <si>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</si>
  <si>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</si>
  <si>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</si>
  <si>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</si>
  <si>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</si>
  <si>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</si>
  <si>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</si>
  <si>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</si>
  <si>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</si>
  <si>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</si>
  <si>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</si>
  <si>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</si>
  <si>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</si>
  <si>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</si>
  <si>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</si>
  <si>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</si>
  <si>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</si>
  <si>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</si>
  <si>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</si>
  <si>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</si>
  <si>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</si>
  <si>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</si>
  <si>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</si>
  <si>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</si>
  <si>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</si>
  <si>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</si>
  <si>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</si>
  <si>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</si>
  <si>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</si>
  <si>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</si>
  <si>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</si>
  <si>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</si>
  <si>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</si>
  <si>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</si>
  <si>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</si>
  <si>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</si>
  <si>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</si>
  <si>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</si>
  <si>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</si>
  <si>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</si>
  <si>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</si>
  <si>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</si>
  <si>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</si>
  <si>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</si>
  <si>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</si>
  <si>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</si>
  <si>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</si>
  <si>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</si>
  <si>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</si>
  <si>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</si>
  <si>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</si>
  <si>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</si>
  <si>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</si>
  <si>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</si>
  <si>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</si>
  <si>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</si>
  <si>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</si>
  <si>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</si>
  <si>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</si>
  <si>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</si>
  <si>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</si>
  <si>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</si>
  <si>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</si>
  <si>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</si>
  <si>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</si>
  <si>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</si>
  <si>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</si>
  <si>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</si>
  <si>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</si>
  <si>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</si>
  <si>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</si>
  <si>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</si>
  <si>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</si>
  <si>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</si>
  <si>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</si>
  <si>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</si>
  <si>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</si>
  <si>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</si>
  <si>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</si>
  <si>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</si>
  <si>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</si>
  <si>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</si>
  <si>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</si>
  <si>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</si>
  <si>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</si>
  <si>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</si>
  <si>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</si>
  <si>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</si>
  <si>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</si>
  <si>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</si>
  <si>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</si>
  <si>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</si>
  <si>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</si>
  <si>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</si>
  <si>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</si>
  <si>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</si>
  <si>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</si>
  <si>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</si>
  <si>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</si>
  <si>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</si>
  <si>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</si>
  <si>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</si>
  <si>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</si>
  <si>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</si>
  <si>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</si>
  <si>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</si>
  <si>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</si>
  <si>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</si>
  <si>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</si>
  <si>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</si>
  <si>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</si>
  <si>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</si>
  <si>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</si>
  <si>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</si>
  <si>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</si>
  <si>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</si>
  <si>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</si>
  <si>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</si>
  <si>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</si>
  <si>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</si>
  <si>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</si>
  <si>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</si>
  <si>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</si>
  <si>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</si>
  <si>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</si>
  <si>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</si>
  <si>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</si>
  <si>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</si>
  <si>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</si>
  <si>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</si>
  <si>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</si>
  <si>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</si>
  <si>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</si>
  <si>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</si>
  <si>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</si>
  <si>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</si>
  <si>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</si>
  <si>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</si>
  <si>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</si>
  <si>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</si>
  <si>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</si>
  <si>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</si>
  <si>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</si>
  <si>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</si>
  <si>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</si>
  <si>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</si>
  <si>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</si>
  <si>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</si>
  <si>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</si>
  <si>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</si>
  <si>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</si>
  <si>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</si>
  <si>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</si>
  <si>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</si>
  <si>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</si>
  <si>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</si>
  <si>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</si>
  <si>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</si>
  <si>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</si>
  <si>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</si>
  <si>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</si>
  <si>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</si>
  <si>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</si>
  <si>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</si>
  <si>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</si>
  <si>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</si>
  <si>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</si>
  <si>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</si>
  <si>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</si>
  <si>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</si>
  <si>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</si>
  <si>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</si>
  <si>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</si>
  <si>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</si>
  <si>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</si>
  <si>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</si>
  <si>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</si>
  <si>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</si>
  <si>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</si>
  <si>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</si>
  <si>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</si>
  <si>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</si>
  <si>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</si>
  <si>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</si>
  <si>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</si>
  <si>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</si>
  <si>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</si>
  <si>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</si>
  <si>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</si>
  <si>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</si>
  <si>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</si>
  <si>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</si>
  <si>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</si>
  <si>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</si>
  <si>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</si>
  <si>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</si>
  <si>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</si>
  <si>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</si>
  <si>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</si>
  <si>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</si>
  <si>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</si>
  <si>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</si>
  <si>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</si>
  <si>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</si>
  <si>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</si>
  <si>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</si>
  <si>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</si>
  <si>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</si>
  <si>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</si>
  <si>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</si>
  <si>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</si>
  <si>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</si>
  <si>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</si>
  <si>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</si>
  <si>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</si>
  <si>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</si>
  <si>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</si>
  <si>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</si>
  <si>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</si>
  <si>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</si>
  <si>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</si>
  <si>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</si>
  <si>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</si>
  <si>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</si>
  <si>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</si>
  <si>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</si>
  <si>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</si>
  <si>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</si>
  <si>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</si>
  <si>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</si>
  <si>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</si>
  <si>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</si>
  <si>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</si>
  <si>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</si>
  <si>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</si>
  <si>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</si>
  <si>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</si>
  <si>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</si>
  <si>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</si>
  <si>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</si>
  <si>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</si>
  <si>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</si>
  <si>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</si>
  <si>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</si>
  <si>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</si>
  <si>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</si>
  <si>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</si>
  <si>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</si>
  <si>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</si>
  <si>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</si>
  <si>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</si>
  <si>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</si>
  <si>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</si>
  <si>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</si>
  <si>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</si>
  <si>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</si>
  <si>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</si>
  <si>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</si>
  <si>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</si>
  <si>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</si>
  <si>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</si>
  <si>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</si>
  <si>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</si>
  <si>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</si>
  <si>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</si>
  <si>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</si>
  <si>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</si>
  <si>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</si>
  <si>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</si>
  <si>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</si>
  <si>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</si>
  <si>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</si>
  <si>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</si>
  <si>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</si>
  <si>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</si>
  <si>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</si>
  <si>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</si>
  <si>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</si>
  <si>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</si>
  <si>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</si>
  <si>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</si>
  <si>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</si>
  <si>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</si>
  <si>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</si>
  <si>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</si>
  <si>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</si>
  <si>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</si>
  <si>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</si>
  <si>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</si>
  <si>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</si>
  <si>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</si>
  <si>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</si>
  <si>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</si>
  <si>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</si>
  <si>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</si>
  <si>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</si>
  <si>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</si>
  <si>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</si>
  <si>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</si>
  <si>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</si>
  <si>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</si>
  <si>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</si>
  <si>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</si>
  <si>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</si>
  <si>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</si>
  <si>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</si>
  <si>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</si>
  <si>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</si>
  <si>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</si>
  <si>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</si>
  <si>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</si>
  <si>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</si>
  <si>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</si>
  <si>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</si>
  <si>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</si>
  <si>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</si>
  <si>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</si>
  <si>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</si>
  <si>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</si>
  <si>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</si>
  <si>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</si>
  <si>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</si>
  <si>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</si>
  <si>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</si>
  <si>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</si>
  <si>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</si>
  <si>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</si>
  <si>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</si>
  <si>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</si>
  <si>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</si>
  <si>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</si>
  <si>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</si>
  <si>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</si>
  <si>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</si>
  <si>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</si>
  <si>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</si>
  <si>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</si>
  <si>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</si>
  <si>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</si>
  <si>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</si>
  <si>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</si>
  <si>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</si>
  <si>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</si>
  <si>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</si>
  <si>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</si>
  <si>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</si>
  <si>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</si>
  <si>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</si>
  <si>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</si>
  <si>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</si>
  <si>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</si>
  <si>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</si>
  <si>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</si>
  <si>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</si>
  <si>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</si>
  <si>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</si>
  <si>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</si>
  <si>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</si>
  <si>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</si>
  <si>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</si>
  <si>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</si>
  <si>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</si>
  <si>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</si>
  <si>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</si>
  <si>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</si>
  <si>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</si>
  <si>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</si>
  <si>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</si>
  <si>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</si>
  <si>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</si>
  <si>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</si>
  <si>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</si>
  <si>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</si>
  <si>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</si>
  <si>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</si>
  <si>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</si>
  <si>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</si>
  <si>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</si>
  <si>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</si>
  <si>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</si>
  <si>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</si>
  <si>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</si>
  <si>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</si>
  <si>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</si>
  <si>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</si>
  <si>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</si>
  <si>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</si>
  <si>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</si>
  <si>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</si>
  <si>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</si>
  <si>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</si>
  <si>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</si>
  <si>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</si>
  <si>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</si>
  <si>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</si>
  <si>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</si>
  <si>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</si>
  <si>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</si>
  <si>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</si>
  <si>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</si>
  <si>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</si>
  <si>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</si>
  <si>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</si>
  <si>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</si>
  <si>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</si>
  <si>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</si>
  <si>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</si>
  <si>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</si>
  <si>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</si>
  <si>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</si>
  <si>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</si>
  <si>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</si>
  <si>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</si>
  <si>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</si>
  <si>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</si>
  <si>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</si>
  <si>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</si>
  <si>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</si>
  <si>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</si>
  <si>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</si>
  <si>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</si>
  <si>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</si>
  <si>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</si>
  <si>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</si>
  <si>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</si>
  <si>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</si>
  <si>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</si>
  <si>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</si>
  <si>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</si>
  <si>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</si>
  <si>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</si>
  <si>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</si>
  <si>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</si>
  <si>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</si>
  <si>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</si>
  <si>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</si>
  <si>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</si>
  <si>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</si>
  <si>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</si>
  <si>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</si>
  <si>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</si>
  <si>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</si>
  <si>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</si>
  <si>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</si>
  <si>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</si>
  <si>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</si>
  <si>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</si>
  <si>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</si>
  <si>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</si>
  <si>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</si>
  <si>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</si>
  <si>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</si>
  <si>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</si>
  <si>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</si>
  <si>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</si>
  <si>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</si>
  <si>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</si>
  <si>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</si>
  <si>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</si>
  <si>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</si>
  <si>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</si>
  <si>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</si>
  <si>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</si>
  <si>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</si>
  <si>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</si>
  <si>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</si>
  <si>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</si>
  <si>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</si>
  <si>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</si>
  <si>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</si>
  <si>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</si>
  <si>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</si>
  <si>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</si>
  <si>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</si>
  <si>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</si>
  <si>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</si>
  <si>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</si>
  <si>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</si>
  <si>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</si>
  <si>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</si>
  <si>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</si>
  <si>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</si>
  <si>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</si>
  <si>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</si>
  <si>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</si>
  <si>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</si>
  <si>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</si>
  <si>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</si>
  <si>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</si>
  <si>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</si>
  <si>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</si>
  <si>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</si>
  <si>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</si>
  <si>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</si>
  <si>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</si>
  <si>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</si>
  <si>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</si>
  <si>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</si>
  <si>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</si>
  <si>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</si>
  <si>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</si>
  <si>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</si>
  <si>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</si>
  <si>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</si>
  <si>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</si>
  <si>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</si>
  <si>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</si>
  <si>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</si>
  <si>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</si>
  <si>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</si>
  <si>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</si>
  <si>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</si>
  <si>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</si>
  <si>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</si>
  <si>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</si>
  <si>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</si>
  <si>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</si>
  <si>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</si>
  <si>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</si>
  <si>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</si>
  <si>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</si>
  <si>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</si>
  <si>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</si>
  <si>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</si>
  <si>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</si>
  <si>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</si>
  <si>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</si>
  <si>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</si>
  <si>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</si>
  <si>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</si>
  <si>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</si>
  <si>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</si>
  <si>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</si>
  <si>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</si>
  <si>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</si>
  <si>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</si>
  <si>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</si>
  <si>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</si>
  <si>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</si>
  <si>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</si>
  <si>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</si>
  <si>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</si>
  <si>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</si>
  <si>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</si>
  <si>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</si>
  <si>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</si>
  <si>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</si>
  <si>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</si>
  <si>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</si>
  <si>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</si>
  <si>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</si>
  <si>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</si>
  <si>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</si>
  <si>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</si>
  <si>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</si>
  <si>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</si>
  <si>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</si>
  <si>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</si>
  <si>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</si>
  <si>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</si>
  <si>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</si>
  <si>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</si>
  <si>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</si>
  <si>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</si>
  <si>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</si>
  <si>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</si>
  <si>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</si>
  <si>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</si>
  <si>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</si>
  <si>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</si>
  <si>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</si>
  <si>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</si>
  <si>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</si>
  <si>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</si>
  <si>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</si>
  <si>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</si>
  <si>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</si>
  <si>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</si>
  <si>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</si>
  <si>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</si>
  <si>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</si>
  <si>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</si>
  <si>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</si>
  <si>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</si>
  <si>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</si>
  <si>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</si>
  <si>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</si>
  <si>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</si>
  <si>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</si>
  <si>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</si>
  <si>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</si>
  <si>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</si>
  <si>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</si>
  <si>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</si>
  <si>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</si>
  <si>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</si>
  <si>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</si>
  <si>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</si>
  <si>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</si>
  <si>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</si>
  <si>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</si>
  <si>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</si>
  <si>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</si>
  <si>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</si>
  <si>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</si>
  <si>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</si>
  <si>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</si>
  <si>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</si>
  <si>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</si>
  <si>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</si>
  <si>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</si>
  <si>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</si>
  <si>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</si>
  <si>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</si>
  <si>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</si>
  <si>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</si>
  <si>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</si>
  <si>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</si>
  <si>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</si>
  <si>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</si>
  <si>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</si>
  <si>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</si>
  <si>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</si>
  <si>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</si>
  <si>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</si>
  <si>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</si>
  <si>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</si>
  <si>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</si>
  <si>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</si>
  <si>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</si>
  <si>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</si>
  <si>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</si>
  <si>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</si>
  <si>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</si>
  <si>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</si>
  <si>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</si>
  <si>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</si>
  <si>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</si>
  <si>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</si>
  <si>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</si>
  <si>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</si>
  <si>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</si>
  <si>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</si>
  <si>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</si>
  <si>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</si>
  <si>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</si>
  <si>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</si>
  <si>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</si>
  <si>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</si>
  <si>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</si>
  <si>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</si>
  <si>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</si>
  <si>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</si>
  <si>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</si>
  <si>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</si>
  <si>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</si>
  <si>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</si>
  <si>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</si>
  <si>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</si>
  <si>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</si>
  <si>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</si>
  <si>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</si>
  <si>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</si>
  <si>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</si>
  <si>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</si>
  <si>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</si>
  <si>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</si>
  <si>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</si>
  <si>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</si>
  <si>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</si>
  <si>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</si>
  <si>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</si>
  <si>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</si>
  <si>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</si>
  <si>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</si>
  <si>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</si>
  <si>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</si>
  <si>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</si>
  <si>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</si>
  <si>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</si>
  <si>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</si>
  <si>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</si>
  <si>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</si>
  <si>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</si>
  <si>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</si>
  <si>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</si>
  <si>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</si>
  <si>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</si>
  <si>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</si>
  <si>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</si>
  <si>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</si>
  <si>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</si>
  <si>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</si>
  <si>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</si>
  <si>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</si>
  <si>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</si>
  <si>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</si>
  <si>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</si>
  <si>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</si>
  <si>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</si>
  <si>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</si>
  <si>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</si>
  <si>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</si>
  <si>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</si>
  <si>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</si>
  <si>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</si>
  <si>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</si>
  <si>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</si>
  <si>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</si>
  <si>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</si>
  <si>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</si>
  <si>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</si>
  <si>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</si>
  <si>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</si>
  <si>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</si>
  <si>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</si>
  <si>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</si>
  <si>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</si>
  <si>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</si>
  <si>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</si>
  <si>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</si>
  <si>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</si>
  <si>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</si>
  <si>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</si>
  <si>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</si>
  <si>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</si>
  <si>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</si>
  <si>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</si>
  <si>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</si>
  <si>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</si>
  <si>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</si>
  <si>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</si>
  <si>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</si>
  <si>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</si>
  <si>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</si>
  <si>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</si>
  <si>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</si>
  <si>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</si>
  <si>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</si>
  <si>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</si>
  <si>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</si>
  <si>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</si>
  <si>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</si>
  <si>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</si>
  <si>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</si>
  <si>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</si>
  <si>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</si>
  <si>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</si>
  <si>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</si>
  <si>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</si>
  <si>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</si>
  <si>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</si>
  <si>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</si>
  <si>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</si>
  <si>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</si>
  <si>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</si>
  <si>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</si>
  <si>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</si>
  <si>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</si>
  <si>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</si>
  <si>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</si>
  <si>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</si>
  <si>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</si>
  <si>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</si>
  <si>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</si>
  <si>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</si>
  <si>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</si>
  <si>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</si>
  <si>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</si>
  <si>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</si>
  <si>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</si>
  <si>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</si>
  <si>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</si>
  <si>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</si>
  <si>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</si>
  <si>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</si>
  <si>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</si>
  <si>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</si>
  <si>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</si>
  <si>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</si>
  <si>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</si>
  <si>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</si>
  <si>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</si>
  <si>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</si>
  <si>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</si>
  <si>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</si>
  <si>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</si>
  <si>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</si>
  <si>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</si>
  <si>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</si>
  <si>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</si>
  <si>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</si>
  <si>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</si>
  <si>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</si>
  <si>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</si>
  <si>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</si>
  <si>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</si>
  <si>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</si>
  <si>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</si>
  <si>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</si>
  <si>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</si>
  <si>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</si>
  <si>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</si>
  <si>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</si>
  <si>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</si>
  <si>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</si>
  <si>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</si>
  <si>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</si>
  <si>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</si>
  <si>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</si>
  <si>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</si>
  <si>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</si>
  <si>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</si>
  <si>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</si>
  <si>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</si>
  <si>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</si>
  <si>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</si>
  <si>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</si>
  <si>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</si>
  <si>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</si>
  <si>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</si>
  <si>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</si>
  <si>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</si>
  <si>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</si>
  <si>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</si>
  <si>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</si>
  <si>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</si>
  <si>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</si>
  <si>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</si>
  <si>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</si>
  <si>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</si>
  <si>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</si>
  <si>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</si>
  <si>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</si>
  <si>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</si>
  <si>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</si>
  <si>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</si>
  <si>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</si>
  <si>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</si>
  <si>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</si>
  <si>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</si>
  <si>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</si>
  <si>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</si>
  <si>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</si>
  <si>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</si>
  <si>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</si>
  <si>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</si>
  <si>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</si>
  <si>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</si>
  <si>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</si>
  <si>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</si>
  <si>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</si>
  <si>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</si>
  <si>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</si>
  <si>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</si>
  <si>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</si>
  <si>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</si>
  <si>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</si>
  <si>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</si>
  <si>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</si>
  <si>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</si>
  <si>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</si>
  <si>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</si>
  <si>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</si>
  <si>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</si>
  <si>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</si>
  <si>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</si>
  <si>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</si>
  <si>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</si>
  <si>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</si>
  <si>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</si>
  <si>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</si>
  <si>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</si>
  <si>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</si>
  <si>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</si>
  <si>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</si>
  <si>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</si>
  <si>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</si>
  <si>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</si>
  <si>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</si>
  <si>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</si>
  <si>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</si>
  <si>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</si>
  <si>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</si>
  <si>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</si>
  <si>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</si>
  <si>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</si>
  <si>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</si>
  <si>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</si>
  <si>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</si>
  <si>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</si>
  <si>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</si>
  <si>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</si>
  <si>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</si>
  <si>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</si>
  <si>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</si>
  <si>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</si>
  <si>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</si>
  <si>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</si>
  <si>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</si>
  <si>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</si>
  <si>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</si>
  <si>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</si>
  <si>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</si>
  <si>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</si>
  <si>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</si>
  <si>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</si>
  <si>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</si>
  <si>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</si>
  <si>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</si>
  <si>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</si>
  <si>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</si>
  <si>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</si>
  <si>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</si>
  <si>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</si>
  <si>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</si>
  <si>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</si>
  <si>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</si>
  <si>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</si>
  <si>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</si>
  <si>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</si>
  <si>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</si>
  <si>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</si>
  <si>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</si>
  <si>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</si>
  <si>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</si>
  <si>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</si>
  <si>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</si>
  <si>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</si>
  <si>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</si>
  <si>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</si>
  <si>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</si>
  <si>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</si>
  <si>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</si>
  <si>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</si>
  <si>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</si>
  <si>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</si>
  <si>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</si>
  <si>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</si>
  <si>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</si>
  <si>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</si>
  <si>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</si>
  <si>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</si>
  <si>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</si>
  <si>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</si>
  <si>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</si>
  <si>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</si>
  <si>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</si>
  <si>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</si>
  <si>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</si>
  <si>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</si>
  <si>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</si>
  <si>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</si>
  <si>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</si>
  <si>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</si>
  <si>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</si>
  <si>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</si>
  <si>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</si>
  <si>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</si>
  <si>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</si>
  <si>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</si>
  <si>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</si>
  <si>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</si>
  <si>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</si>
  <si>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</si>
  <si>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</si>
  <si>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</si>
  <si>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</si>
  <si>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</si>
  <si>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</si>
  <si>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</si>
  <si>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</si>
  <si>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</si>
  <si>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</si>
  <si>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</si>
  <si>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</si>
  <si>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</si>
  <si>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</si>
  <si>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</si>
  <si>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</si>
  <si>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</si>
  <si>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</si>
  <si>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</si>
  <si>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</si>
  <si>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</si>
  <si>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</si>
  <si>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</si>
  <si>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</si>
  <si>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</si>
  <si>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</si>
  <si>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</si>
  <si>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</si>
  <si>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</si>
  <si>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</si>
  <si>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</si>
  <si>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</si>
  <si>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</si>
  <si>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</si>
  <si>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</si>
  <si>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</si>
  <si>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</si>
  <si>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</si>
  <si>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</si>
  <si>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</si>
  <si>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</si>
  <si>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</si>
  <si>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</si>
  <si>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</si>
  <si>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</si>
  <si>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</si>
  <si>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</si>
  <si>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</si>
  <si>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</si>
  <si>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</si>
  <si>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</si>
  <si>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</si>
  <si>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</si>
  <si>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</si>
  <si>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</si>
  <si>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</si>
  <si>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</si>
  <si>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</si>
  <si>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</si>
  <si>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</si>
  <si>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</si>
  <si>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</si>
  <si>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</si>
  <si>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</si>
  <si>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</si>
  <si>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</si>
  <si>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</si>
  <si>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</si>
  <si>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</si>
  <si>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</si>
  <si>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</si>
  <si>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</si>
  <si>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</si>
  <si>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</si>
  <si>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</si>
  <si>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</si>
  <si>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</si>
  <si>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</si>
  <si>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</si>
  <si>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</si>
  <si>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</si>
  <si>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</si>
  <si>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</si>
  <si>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</si>
  <si>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</si>
  <si>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</si>
  <si>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</si>
  <si>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</si>
  <si>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</si>
  <si>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</si>
  <si>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</si>
  <si>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</si>
  <si>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</si>
  <si>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</si>
  <si>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</si>
  <si>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</si>
  <si>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</si>
  <si>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</si>
  <si>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</si>
  <si>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</si>
  <si>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</si>
  <si>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</si>
  <si>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</si>
  <si>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</si>
  <si>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</si>
  <si>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</si>
  <si>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</si>
  <si>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</si>
  <si>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</si>
  <si>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</si>
  <si>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</si>
  <si>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</si>
  <si>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</si>
  <si>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</si>
  <si>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</si>
  <si>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</si>
  <si>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</si>
  <si>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</si>
  <si>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</si>
  <si>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</si>
  <si>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</si>
  <si>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</si>
  <si>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</si>
  <si>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</si>
  <si>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</si>
  <si>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</si>
  <si>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</si>
  <si>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</si>
  <si>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</si>
  <si>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</si>
  <si>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</si>
  <si>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</si>
  <si>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</si>
  <si>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</si>
  <si>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</si>
  <si>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</si>
  <si>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</si>
  <si>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</si>
  <si>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</si>
  <si>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</si>
  <si>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</si>
  <si>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</si>
  <si>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</si>
  <si>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</si>
  <si>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</si>
  <si>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</si>
  <si>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</si>
  <si>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</si>
  <si>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</si>
  <si>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</si>
  <si>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</si>
  <si>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</si>
  <si>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</si>
  <si>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</si>
  <si>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</si>
  <si>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</si>
  <si>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</si>
  <si>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</si>
  <si>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</si>
  <si>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</si>
  <si>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</si>
  <si>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</si>
  <si>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</si>
  <si>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</si>
  <si>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</si>
  <si>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</si>
  <si>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</si>
  <si>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</si>
  <si>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</si>
  <si>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</si>
  <si>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</si>
  <si>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</si>
  <si>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</si>
  <si>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</si>
  <si>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</si>
  <si>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</si>
  <si>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</si>
  <si>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</si>
  <si>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</si>
  <si>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</si>
  <si>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</si>
  <si>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</si>
  <si>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</si>
  <si>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</si>
  <si>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</si>
  <si>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</si>
  <si>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</si>
  <si>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</si>
  <si>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</si>
  <si>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</si>
  <si>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</si>
  <si>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</si>
  <si>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</si>
  <si>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</si>
  <si>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</si>
  <si>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</si>
  <si>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</si>
  <si>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</si>
  <si>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</si>
  <si>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</si>
  <si>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</si>
  <si>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</si>
  <si>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</si>
  <si>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</si>
  <si>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</si>
  <si>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</si>
  <si>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</si>
  <si>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</si>
  <si>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</si>
  <si>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</si>
  <si>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</si>
  <si>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</si>
  <si>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</si>
  <si>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</si>
  <si>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</si>
  <si>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</si>
  <si>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</si>
  <si>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</si>
  <si>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</si>
  <si>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</si>
  <si>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</si>
  <si>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</si>
  <si>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</si>
  <si>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</si>
  <si>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</si>
  <si>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</si>
  <si>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</si>
  <si>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</si>
  <si>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</si>
  <si>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</si>
  <si>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</si>
  <si>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</si>
  <si>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</si>
  <si>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</si>
  <si>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</si>
  <si>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</si>
  <si>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</si>
  <si>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</si>
  <si>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</si>
  <si>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</si>
  <si>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</si>
  <si>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</si>
  <si>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</si>
  <si>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</si>
  <si>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</si>
  <si>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</si>
  <si>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</si>
  <si>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</si>
  <si>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</si>
  <si>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</si>
  <si>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</si>
  <si>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</si>
  <si>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</si>
  <si>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</si>
  <si>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</si>
  <si>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</si>
  <si>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</si>
  <si>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</si>
  <si>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</si>
  <si>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</si>
  <si>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</si>
  <si>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</si>
  <si>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</si>
  <si>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</si>
  <si>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</si>
  <si>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</si>
  <si>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</si>
  <si>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</si>
  <si>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</si>
  <si>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</si>
  <si>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</si>
  <si>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</si>
  <si>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</si>
  <si>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</si>
  <si>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</si>
  <si>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</si>
  <si>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</si>
  <si>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</si>
  <si>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</si>
  <si>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</si>
  <si>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</si>
  <si>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</si>
  <si>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</si>
  <si>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</si>
  <si>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</si>
  <si>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</si>
  <si>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</si>
  <si>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</si>
  <si>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</si>
  <si>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</si>
  <si>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</si>
  <si>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</si>
  <si>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</si>
  <si>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</si>
  <si>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</si>
  <si>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</si>
  <si>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</si>
  <si>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</si>
  <si>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</si>
  <si>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</si>
  <si>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</si>
  <si>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</si>
  <si>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</si>
  <si>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</si>
  <si>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</si>
  <si>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</si>
  <si>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</si>
  <si>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</si>
  <si>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</si>
  <si>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</si>
  <si>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</si>
  <si>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</si>
  <si>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</si>
  <si>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</si>
  <si>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</si>
  <si>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</si>
  <si>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</si>
  <si>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</si>
  <si>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</si>
  <si>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</si>
  <si>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</si>
  <si>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</si>
  <si>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</si>
  <si>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</si>
  <si>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</si>
  <si>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</si>
  <si>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</si>
  <si>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</si>
  <si>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</si>
  <si>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</si>
  <si>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</si>
  <si>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</si>
  <si>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</si>
  <si>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</si>
  <si>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</si>
  <si>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</si>
  <si>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</si>
  <si>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</si>
  <si>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</si>
  <si>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</si>
  <si>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</si>
  <si>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</si>
  <si>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</si>
  <si>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</si>
  <si>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</si>
  <si>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</si>
  <si>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</si>
  <si>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</si>
  <si>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</si>
  <si>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</si>
  <si>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</si>
  <si>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</si>
  <si>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</si>
  <si>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</si>
  <si>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</si>
  <si>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</si>
  <si>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</si>
  <si>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</si>
  <si>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</si>
  <si>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</si>
  <si>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</si>
  <si>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</si>
  <si>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</si>
  <si>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</si>
  <si>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</si>
  <si>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</si>
  <si>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</si>
  <si>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</si>
  <si>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</si>
  <si>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</si>
  <si>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</si>
  <si>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</si>
  <si>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</si>
  <si>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</si>
  <si>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</si>
  <si>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</si>
  <si>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</si>
  <si>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</si>
  <si>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</si>
  <si>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</si>
  <si>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</si>
  <si>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</si>
  <si>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</si>
  <si>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</si>
  <si>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</si>
  <si>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</si>
  <si>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</si>
  <si>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</si>
  <si>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</si>
  <si>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</si>
  <si>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</si>
  <si>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</si>
  <si>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</si>
  <si>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</si>
  <si>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</si>
  <si>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</si>
  <si>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</si>
  <si>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</si>
  <si>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</si>
  <si>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</si>
  <si>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</si>
  <si>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</si>
  <si>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</si>
  <si>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</si>
  <si>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</si>
  <si>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</si>
  <si>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</si>
  <si>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</si>
  <si>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</si>
  <si>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</si>
  <si>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</si>
  <si>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</si>
  <si>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</si>
  <si>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</si>
  <si>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</si>
  <si>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</si>
  <si>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</si>
  <si>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</si>
  <si>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</si>
  <si>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</si>
  <si>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</si>
  <si>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</si>
  <si>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</si>
  <si>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</si>
  <si>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</si>
  <si>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</si>
  <si>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</si>
  <si>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</si>
  <si>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</si>
  <si>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</si>
  <si>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</si>
  <si>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</si>
  <si>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</si>
  <si>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</si>
  <si>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</si>
  <si>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</si>
  <si>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</si>
  <si>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</si>
  <si>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</si>
  <si>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</si>
  <si>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</si>
  <si>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</si>
  <si>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</si>
  <si>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</si>
  <si>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</si>
  <si>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</si>
  <si>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</si>
  <si>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</si>
  <si>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</si>
  <si>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</si>
  <si>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</si>
  <si>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</si>
  <si>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</si>
  <si>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</si>
  <si>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</si>
  <si>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</si>
  <si>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</si>
  <si>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</si>
  <si>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</si>
  <si>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</si>
  <si>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</si>
  <si>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</si>
  <si>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</si>
  <si>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</si>
  <si>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</si>
  <si>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</si>
  <si>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</si>
  <si>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</si>
  <si>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</si>
  <si>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</si>
  <si>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</si>
  <si>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</si>
  <si>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</si>
  <si>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</si>
  <si>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</si>
  <si>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</si>
  <si>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</si>
  <si>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</si>
  <si>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</si>
  <si>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</si>
  <si>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</si>
  <si>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</si>
  <si>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</si>
  <si>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</si>
  <si>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</si>
  <si>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</si>
  <si>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</si>
  <si>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</si>
  <si>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</si>
  <si>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</si>
  <si>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</si>
  <si>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</si>
  <si>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</si>
  <si>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</si>
  <si>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</si>
  <si>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</si>
  <si>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</si>
  <si>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</si>
  <si>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</si>
  <si>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</si>
  <si>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</si>
  <si>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</si>
  <si>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</si>
  <si>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</si>
  <si>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</si>
  <si>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</si>
  <si>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</si>
  <si>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</si>
  <si>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</si>
  <si>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</si>
  <si>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</si>
  <si>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</si>
  <si>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</si>
  <si>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</si>
  <si>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</si>
  <si>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</si>
  <si>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</si>
  <si>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</si>
  <si>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</si>
  <si>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</si>
  <si>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</si>
  <si>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</si>
  <si>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</si>
  <si>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</si>
  <si>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</si>
  <si>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</si>
  <si>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</si>
  <si>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</si>
  <si>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</si>
  <si>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</si>
  <si>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</si>
  <si>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</si>
  <si>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</si>
  <si>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</si>
  <si>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</si>
  <si>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</si>
  <si>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</si>
  <si>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</si>
  <si>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</si>
  <si>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</si>
  <si>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</si>
  <si>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</si>
  <si>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</si>
  <si>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</si>
  <si>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</si>
  <si>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</si>
  <si>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</si>
  <si>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</si>
  <si>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</si>
  <si>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</si>
  <si>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</si>
  <si>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</si>
  <si>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</si>
  <si>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</si>
  <si>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</si>
  <si>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</si>
  <si>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</si>
  <si>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</si>
  <si>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</si>
  <si>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</si>
  <si>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</si>
  <si>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</si>
  <si>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</si>
  <si>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</si>
  <si>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</si>
  <si>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</si>
  <si>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</si>
  <si>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</si>
  <si>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</si>
  <si>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</si>
  <si>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</si>
  <si>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</si>
  <si>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</si>
  <si>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</si>
  <si>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</si>
  <si>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</si>
  <si>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</si>
  <si>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</si>
  <si>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</si>
  <si>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</si>
  <si>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</si>
  <si>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</si>
  <si>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</si>
  <si>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</si>
  <si>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</si>
  <si>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</si>
  <si>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</si>
  <si>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</si>
  <si>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</si>
  <si>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</si>
  <si>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</si>
  <si>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</si>
  <si>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</si>
  <si>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</si>
  <si>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</si>
  <si>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</si>
  <si>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</si>
  <si>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</si>
  <si>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</si>
  <si>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</si>
  <si>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</si>
  <si>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</si>
  <si>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</si>
  <si>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</si>
  <si>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</si>
  <si>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</si>
  <si>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</si>
  <si>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</si>
  <si>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</si>
  <si>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</si>
  <si>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</si>
  <si>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</si>
  <si>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</si>
  <si>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</si>
  <si>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</si>
  <si>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</si>
  <si>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</si>
  <si>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</si>
  <si>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</si>
  <si>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</si>
  <si>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</si>
  <si>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</si>
  <si>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</si>
  <si>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</si>
  <si>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</si>
  <si>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</si>
  <si>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</si>
  <si>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</si>
  <si>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</si>
  <si>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</si>
  <si>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</si>
  <si>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</si>
  <si>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</si>
  <si>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</si>
  <si>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</si>
  <si>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</si>
  <si>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</si>
  <si>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</si>
  <si>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</si>
  <si>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</si>
  <si>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</si>
  <si>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</si>
  <si>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</si>
  <si>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</si>
  <si>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</si>
  <si>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</si>
  <si>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</si>
  <si>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</si>
  <si>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</si>
  <si>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</si>
  <si>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</si>
  <si>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</si>
  <si>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</si>
  <si>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</si>
  <si>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</si>
  <si>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</si>
  <si>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</si>
  <si>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</si>
  <si>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</si>
  <si>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</si>
  <si>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</si>
  <si>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</si>
  <si>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</si>
  <si>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</si>
  <si>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</si>
  <si>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</si>
  <si>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</si>
  <si>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</si>
  <si>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</si>
  <si>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</si>
  <si>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</si>
  <si>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</si>
  <si>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</si>
  <si>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</si>
  <si>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</si>
  <si>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</si>
  <si>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</si>
  <si>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</si>
  <si>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</si>
  <si>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</si>
  <si>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</si>
  <si>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</si>
  <si>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</si>
  <si>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</si>
  <si>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</si>
  <si>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</si>
  <si>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</si>
  <si>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</si>
  <si>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</si>
  <si>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</si>
  <si>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</si>
  <si>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</si>
  <si>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</si>
  <si>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</si>
  <si>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</si>
  <si>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</si>
  <si>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</si>
  <si>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</si>
  <si>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</si>
  <si>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</si>
  <si>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</si>
  <si>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</si>
  <si>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</si>
  <si>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</si>
  <si>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</si>
  <si>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</si>
  <si>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</si>
  <si>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</si>
  <si>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</si>
  <si>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</si>
  <si>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</si>
  <si>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</si>
  <si>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</si>
  <si>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</si>
  <si>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</si>
  <si>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</si>
  <si>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</si>
  <si>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</si>
  <si>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</si>
  <si>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</si>
  <si>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</si>
  <si>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</si>
  <si>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</si>
  <si>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</si>
  <si>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</si>
  <si>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</si>
  <si>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</si>
  <si>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</si>
  <si>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</si>
  <si>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</si>
  <si>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</si>
  <si>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</si>
  <si>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</si>
  <si>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</si>
  <si>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</si>
  <si>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</si>
  <si>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</si>
  <si>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</si>
  <si>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</si>
  <si>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</si>
  <si>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</si>
  <si>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</si>
  <si>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</si>
  <si>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</si>
  <si>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</si>
  <si>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</si>
  <si>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</si>
  <si>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</si>
  <si>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</si>
  <si>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</si>
  <si>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</si>
  <si>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</si>
  <si>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</si>
  <si>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</si>
  <si>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</si>
  <si>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</si>
  <si>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</si>
  <si>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</si>
  <si>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</si>
  <si>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</si>
  <si>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</si>
  <si>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</si>
  <si>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</si>
  <si>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</si>
  <si>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</si>
  <si>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</si>
  <si>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</si>
  <si>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</si>
  <si>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</si>
  <si>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</si>
  <si>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</si>
  <si>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</si>
  <si>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</si>
  <si>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</si>
  <si>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</si>
  <si>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</si>
  <si>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</si>
  <si>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</si>
  <si>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</si>
  <si>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</si>
  <si>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</si>
  <si>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</si>
  <si>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</si>
  <si>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</si>
  <si>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</si>
  <si>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</si>
  <si>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</si>
  <si>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</si>
  <si>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</si>
  <si>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</si>
  <si>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</si>
  <si>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</si>
  <si>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</si>
  <si>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</si>
  <si>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</si>
  <si>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</si>
  <si>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</si>
  <si>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</si>
  <si>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</si>
  <si>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</si>
  <si>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</si>
  <si>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</si>
  <si>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</si>
  <si>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</si>
  <si>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</si>
  <si>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</si>
  <si>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</si>
  <si>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</si>
  <si>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</si>
  <si>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</si>
  <si>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</si>
  <si>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</si>
  <si>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</si>
  <si>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</si>
  <si>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</si>
  <si>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</si>
  <si>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</si>
  <si>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</si>
  <si>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</si>
  <si>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</si>
  <si>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</si>
  <si>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</si>
  <si>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</si>
  <si>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</si>
  <si>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</si>
  <si>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</si>
  <si>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</si>
  <si>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</si>
  <si>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</si>
  <si>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</si>
  <si>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</si>
  <si>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</si>
  <si>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</si>
  <si>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</si>
  <si>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</si>
  <si>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</si>
  <si>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</si>
  <si>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</si>
  <si>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</si>
  <si>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</si>
  <si>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</si>
  <si>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</si>
  <si>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</si>
  <si>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</si>
  <si>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</si>
  <si>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</si>
  <si>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</si>
  <si>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</si>
  <si>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</si>
  <si>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</si>
  <si>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</si>
  <si>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</si>
  <si>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</si>
  <si>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</si>
  <si>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</si>
  <si>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</si>
  <si>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</si>
  <si>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</si>
  <si>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</si>
  <si>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</si>
  <si>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</si>
  <si>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</si>
  <si>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</si>
  <si>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</si>
  <si>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</si>
  <si>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</si>
  <si>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</si>
  <si>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</si>
  <si>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</si>
  <si>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</si>
  <si>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</si>
  <si>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</si>
  <si>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</si>
  <si>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</si>
  <si>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</si>
  <si>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</si>
  <si>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</si>
  <si>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</si>
  <si>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</si>
  <si>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</si>
  <si>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</si>
  <si>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</si>
  <si>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</si>
  <si>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</si>
  <si>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</si>
  <si>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</si>
  <si>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</si>
  <si>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</si>
  <si>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</si>
  <si>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</si>
  <si>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</si>
  <si>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</si>
  <si>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</si>
  <si>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</si>
  <si>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</si>
  <si>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</si>
  <si>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</si>
  <si>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</si>
  <si>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</si>
  <si>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</si>
  <si>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</si>
  <si>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</si>
  <si>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</si>
  <si>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</si>
  <si>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</si>
  <si>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</si>
  <si>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</si>
  <si>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</si>
  <si>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</si>
  <si>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</si>
  <si>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</si>
  <si>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</si>
  <si>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</si>
  <si>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</si>
  <si>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</si>
  <si>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</si>
  <si>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</si>
  <si>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</si>
  <si>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</si>
  <si>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</si>
  <si>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</si>
  <si>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</si>
  <si>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</si>
  <si>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</si>
  <si>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</si>
  <si>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</si>
  <si>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</si>
  <si>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</si>
  <si>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</si>
  <si>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</si>
  <si>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</si>
  <si>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</si>
  <si>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</si>
  <si>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</si>
  <si>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</si>
  <si>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</si>
  <si>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</si>
  <si>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</si>
  <si>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</si>
  <si>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</si>
  <si>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</si>
  <si>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</si>
  <si>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</si>
  <si>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</si>
  <si>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</si>
  <si>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</si>
  <si>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</si>
  <si>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</si>
  <si>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</si>
  <si>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</si>
  <si>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</si>
  <si>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</si>
  <si>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</si>
  <si>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</si>
  <si>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</si>
  <si>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</si>
  <si>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</si>
  <si>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</si>
  <si>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</si>
  <si>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</si>
  <si>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</si>
  <si>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</si>
  <si>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</si>
  <si>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</si>
  <si>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</si>
  <si>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</si>
  <si>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</si>
  <si>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</si>
  <si>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</si>
  <si>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</si>
  <si>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</si>
  <si>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</si>
  <si>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</si>
  <si>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</si>
  <si>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</si>
  <si>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</si>
  <si>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</si>
  <si>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</si>
  <si>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</si>
  <si>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</si>
  <si>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</si>
  <si>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</si>
  <si>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</si>
  <si>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</si>
  <si>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</si>
  <si>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</si>
  <si>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</si>
  <si>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</si>
  <si>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</si>
  <si>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</si>
  <si>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</si>
  <si>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</si>
  <si>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</si>
  <si>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</si>
  <si>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</si>
  <si>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</si>
  <si>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</si>
  <si>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</si>
  <si>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</si>
  <si>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</si>
  <si>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</si>
  <si>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</si>
  <si>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</si>
  <si>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</si>
  <si>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</si>
  <si>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</si>
  <si>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</si>
  <si>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</si>
  <si>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</si>
  <si>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</si>
  <si>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</si>
  <si>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</si>
  <si>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</si>
  <si>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</si>
  <si>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</si>
  <si>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</si>
  <si>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</si>
  <si>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</si>
  <si>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</si>
  <si>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</si>
  <si>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</si>
  <si>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</si>
  <si>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</si>
  <si>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</si>
  <si>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</si>
  <si>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</si>
  <si>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</si>
  <si>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</si>
  <si>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</si>
  <si>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</si>
  <si>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</si>
  <si>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</si>
  <si>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</si>
  <si>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</si>
  <si>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</si>
  <si>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</si>
  <si>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</si>
  <si>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</si>
  <si>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</si>
  <si>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</si>
  <si>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</si>
  <si>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</si>
  <si>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</si>
  <si>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</si>
  <si>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</si>
  <si>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</si>
  <si>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</si>
  <si>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</si>
  <si>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</si>
  <si>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</si>
  <si>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</si>
  <si>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</si>
  <si>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</si>
  <si>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</si>
  <si>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</si>
  <si>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</si>
  <si>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</si>
  <si>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</si>
  <si>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</si>
  <si>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</si>
  <si>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</si>
  <si>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</si>
  <si>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</si>
  <si>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</si>
  <si>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</si>
  <si>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</si>
  <si>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</si>
  <si>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</si>
  <si>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</si>
  <si>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</si>
  <si>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</si>
  <si>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</si>
  <si>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</si>
  <si>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</si>
  <si>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</si>
  <si>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</si>
  <si>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</si>
  <si>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</si>
  <si>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</si>
  <si>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</si>
  <si>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</si>
  <si>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</si>
  <si>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</si>
  <si>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</si>
  <si>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</si>
  <si>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</si>
  <si>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</si>
  <si>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</si>
  <si>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</si>
  <si>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</si>
  <si>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</si>
  <si>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</si>
  <si>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</si>
  <si>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</si>
  <si>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</si>
  <si>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</si>
  <si>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</si>
  <si>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</si>
  <si>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</si>
  <si>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</si>
  <si>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</si>
  <si>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</si>
  <si>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</si>
  <si>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</si>
  <si>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</si>
  <si>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</si>
  <si>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</si>
  <si>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</si>
  <si>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</si>
  <si>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</si>
  <si>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</si>
  <si>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</si>
  <si>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</si>
  <si>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</si>
  <si>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</si>
  <si>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</si>
  <si>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</si>
  <si>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</si>
  <si>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</si>
  <si>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</si>
  <si>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</si>
  <si>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</si>
  <si>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</si>
  <si>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</si>
  <si>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</si>
  <si>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</si>
  <si>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</si>
  <si>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</si>
  <si>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</si>
  <si>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</si>
  <si>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</si>
  <si>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</si>
  <si>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</si>
  <si>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</si>
  <si>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</si>
  <si>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</si>
  <si>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</si>
  <si>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</si>
  <si>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</si>
  <si>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</si>
  <si>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</si>
  <si>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</si>
  <si>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</si>
  <si>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</si>
  <si>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</si>
  <si>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</si>
  <si>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</si>
  <si>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</si>
  <si>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</si>
  <si>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</si>
  <si>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</si>
  <si>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</si>
  <si>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</si>
  <si>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</si>
  <si>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</si>
  <si>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</si>
  <si>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</si>
  <si>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</si>
  <si>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</si>
  <si>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</si>
  <si>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</si>
  <si>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</si>
  <si>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</si>
  <si>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</si>
  <si>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</si>
  <si>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</si>
  <si>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</si>
  <si>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</si>
  <si>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</si>
  <si>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</si>
  <si>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</si>
  <si>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</si>
  <si>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</si>
  <si>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</si>
  <si>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</si>
  <si>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</si>
  <si>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</si>
  <si>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</si>
  <si>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</si>
  <si>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</si>
  <si>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</si>
  <si>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</si>
  <si>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</si>
  <si>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</si>
  <si>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</si>
  <si>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</si>
  <si>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</si>
  <si>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</si>
  <si>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</si>
  <si>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</si>
  <si>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</si>
  <si>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</si>
  <si>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</si>
  <si>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</si>
  <si>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</si>
  <si>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</si>
  <si>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</si>
  <si>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</si>
  <si>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</si>
  <si>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</si>
  <si>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</si>
  <si>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</si>
  <si>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</si>
  <si>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</si>
  <si>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</si>
  <si>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</si>
  <si>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</si>
  <si>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</si>
  <si>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</si>
  <si>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</si>
  <si>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</si>
  <si>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</si>
  <si>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</si>
  <si>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</si>
  <si>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</si>
  <si>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</si>
  <si>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</si>
  <si>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</si>
  <si>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</si>
  <si>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</si>
  <si>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</si>
  <si>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</si>
  <si>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</si>
  <si>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</si>
  <si>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</si>
  <si>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</si>
  <si>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</si>
  <si>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</si>
  <si>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</si>
  <si>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</si>
  <si>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</si>
  <si>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</si>
  <si>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</si>
  <si>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</si>
  <si>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</si>
  <si>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</si>
  <si>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</si>
  <si>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</si>
  <si>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</si>
  <si>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</si>
  <si>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</si>
  <si>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</si>
  <si>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</si>
  <si>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</si>
  <si>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</si>
  <si>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</si>
  <si>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</si>
  <si>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</si>
  <si>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</si>
  <si>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</si>
  <si>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</si>
  <si>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</si>
  <si>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</si>
  <si>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</si>
  <si>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</si>
  <si>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</si>
  <si>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</si>
  <si>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</si>
  <si>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</si>
  <si>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</si>
  <si>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</si>
  <si>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</si>
  <si>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</si>
  <si>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</si>
  <si>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</si>
  <si>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</si>
  <si>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</si>
  <si>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</si>
  <si>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</si>
  <si>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</si>
  <si>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</si>
  <si>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</si>
  <si>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</si>
  <si>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</si>
  <si>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</si>
  <si>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</si>
  <si>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</si>
  <si>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</si>
  <si>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</si>
  <si>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</si>
  <si>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</si>
  <si>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</si>
  <si>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</si>
  <si>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</si>
  <si>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</si>
  <si>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</si>
  <si>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</si>
  <si>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</si>
  <si>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</si>
  <si>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</si>
  <si>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</si>
  <si>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</si>
  <si>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</si>
  <si>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</si>
  <si>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</si>
  <si>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</si>
  <si>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</si>
  <si>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</si>
  <si>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</si>
  <si>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</si>
  <si>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</si>
  <si>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</si>
  <si>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</si>
  <si>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</si>
  <si>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</si>
  <si>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</si>
  <si>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</si>
  <si>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</si>
  <si>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</si>
  <si>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</si>
  <si>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</si>
  <si>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</si>
  <si>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</si>
  <si>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</si>
  <si>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</si>
  <si>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</si>
  <si>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</si>
  <si>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</si>
  <si>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</si>
  <si>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</si>
  <si>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</si>
  <si>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</si>
  <si>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</si>
  <si>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</si>
  <si>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</si>
  <si>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</si>
  <si>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</si>
  <si>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</si>
  <si>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</si>
  <si>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</si>
  <si>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</si>
  <si>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</si>
  <si>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</si>
  <si>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</si>
  <si>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</si>
  <si>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</si>
  <si>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</si>
  <si>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</si>
  <si>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</si>
  <si>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</si>
  <si>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</si>
  <si>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</si>
  <si>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</si>
  <si>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</si>
  <si>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</si>
  <si>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</si>
  <si>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</si>
  <si>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</si>
  <si>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</si>
  <si>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</si>
  <si>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</si>
  <si>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</si>
  <si>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</si>
  <si>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335800636</t>
  </si>
  <si>
    <t>335801169</t>
  </si>
  <si>
    <t>335801143</t>
  </si>
  <si>
    <t>335801142</t>
  </si>
  <si>
    <t>335801083</t>
  </si>
  <si>
    <t>335801440</t>
  </si>
  <si>
    <t>335801436</t>
  </si>
  <si>
    <t>335801425</t>
  </si>
  <si>
    <t>335801409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</si>
  <si>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</si>
  <si>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</si>
  <si>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</si>
  <si>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</si>
  <si>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</si>
  <si>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</si>
  <si>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</si>
  <si>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</si>
  <si>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</si>
  <si>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</si>
  <si>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</si>
  <si>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335801460</t>
  </si>
  <si>
    <t>335801451</t>
  </si>
  <si>
    <t>335801447</t>
  </si>
  <si>
    <t>335801840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</si>
  <si>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</si>
  <si>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</si>
  <si>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</si>
  <si>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</si>
  <si>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</si>
  <si>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</si>
  <si>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</si>
  <si>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</si>
  <si>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</si>
  <si>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</si>
  <si>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</si>
  <si>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335801878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</si>
  <si>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</si>
  <si>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</si>
  <si>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</si>
  <si>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</si>
  <si>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</si>
  <si>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</si>
  <si>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</si>
  <si>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</si>
  <si>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</si>
  <si>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</si>
  <si>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</si>
  <si>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</si>
  <si>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335801893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</si>
  <si>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</si>
  <si>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</si>
  <si>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</si>
  <si>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</si>
  <si>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</si>
  <si>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</si>
  <si>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</si>
  <si>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</si>
  <si>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</si>
  <si>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</si>
  <si>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335801882</t>
  </si>
  <si>
    <t>335801881</t>
  </si>
  <si>
    <t>En Servicio</t>
  </si>
  <si>
    <t>Hold</t>
  </si>
  <si>
    <t>Closed</t>
  </si>
  <si>
    <t>335802250</t>
  </si>
  <si>
    <t>335802246</t>
  </si>
  <si>
    <t>335802232</t>
  </si>
  <si>
    <t>335802228</t>
  </si>
  <si>
    <t>335802157</t>
  </si>
  <si>
    <t>335802118</t>
  </si>
  <si>
    <t>335802107</t>
  </si>
  <si>
    <t>335802099</t>
  </si>
  <si>
    <t>335802077</t>
  </si>
  <si>
    <t>335802073</t>
  </si>
  <si>
    <t>335802067</t>
  </si>
  <si>
    <t>335802053</t>
  </si>
  <si>
    <t>335802045</t>
  </si>
  <si>
    <t>335802041</t>
  </si>
  <si>
    <t>335802037</t>
  </si>
  <si>
    <t>335802030</t>
  </si>
  <si>
    <t>335802022</t>
  </si>
  <si>
    <t>335802021</t>
  </si>
  <si>
    <t>335801988</t>
  </si>
  <si>
    <t>335801986</t>
  </si>
  <si>
    <t>335801982</t>
  </si>
  <si>
    <t>335801976</t>
  </si>
  <si>
    <t>335801960</t>
  </si>
  <si>
    <t>GAVETA DE DEPOSITO LLENA</t>
  </si>
  <si>
    <t>GAVETA DE RECHAZO LLENA</t>
  </si>
  <si>
    <t>Martinez Perez, Jeffrey</t>
  </si>
  <si>
    <t>Doñe Ramirez, Luis Manuel</t>
  </si>
  <si>
    <t>CARGA EXITOSA</t>
  </si>
  <si>
    <t>REINICIO EXITOSO</t>
  </si>
  <si>
    <t>335802692</t>
  </si>
  <si>
    <t>335802652</t>
  </si>
  <si>
    <t>335802631</t>
  </si>
  <si>
    <t>335802629</t>
  </si>
  <si>
    <t>335802607</t>
  </si>
  <si>
    <t>335802605</t>
  </si>
  <si>
    <t>335802600</t>
  </si>
  <si>
    <t>335802593</t>
  </si>
  <si>
    <t>335802592</t>
  </si>
  <si>
    <t>335802586</t>
  </si>
  <si>
    <t>335802573</t>
  </si>
  <si>
    <t>335802566</t>
  </si>
  <si>
    <t>335802558</t>
  </si>
  <si>
    <t>335802546</t>
  </si>
  <si>
    <t>335802543</t>
  </si>
  <si>
    <t>335802509</t>
  </si>
  <si>
    <t>335802500</t>
  </si>
  <si>
    <t>335802486</t>
  </si>
  <si>
    <t>335802480</t>
  </si>
  <si>
    <t>335802462</t>
  </si>
  <si>
    <t>335802461</t>
  </si>
  <si>
    <t>335802432</t>
  </si>
  <si>
    <t>335802304</t>
  </si>
  <si>
    <t>Reyes Martinez, Samuel Elymax</t>
  </si>
  <si>
    <t>Peguero Solano, Victor Manuel</t>
  </si>
  <si>
    <t>335802731</t>
  </si>
  <si>
    <t>335802725</t>
  </si>
  <si>
    <t>335802719</t>
  </si>
  <si>
    <t>335802716</t>
  </si>
  <si>
    <t>335802634</t>
  </si>
  <si>
    <t>335802630</t>
  </si>
  <si>
    <t>335802627</t>
  </si>
  <si>
    <t>335802621</t>
  </si>
  <si>
    <t>335802514</t>
  </si>
  <si>
    <t>335802442</t>
  </si>
  <si>
    <t xml:space="preserve">Martinez Perez, Jeffrey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</si>
</sst>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3"/>
  <sheetViews>
    <sheetView tabSelected="1" zoomScale="80" zoomScaleNormal="80" workbookViewId="0">
      <pane ySplit="4" topLeftCell="A5" activePane="bottomLeft" state="frozen"/>
      <selection pane="bottomLeft" activeCell="Q12" sqref="Q12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hidden="1" customWidth="1"/>
    <col min="7" max="7" width="59.42578125" style="48" hidden="1" customWidth="1"/>
    <col min="8" max="11" width="6.42578125" style="48" hidden="1" customWidth="1"/>
    <col min="12" max="12" width="51.85546875" style="48" hidden="1" customWidth="1"/>
    <col min="13" max="13" width="20" style="96" bestFit="1" customWidth="1"/>
    <col min="14" max="14" width="16.5703125" style="96" hidden="1" customWidth="1"/>
    <col min="15" max="15" width="42.85546875" style="96" hidden="1" customWidth="1"/>
    <col min="16" max="16" width="24" style="74" hidden="1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2505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3" t="s">
        <v>2601</v>
      </c>
      <c r="C5" s="125">
        <v>44251.559583333335</v>
      </c>
      <c r="D5" s="98" t="s">
        <v>2189</v>
      </c>
      <c r="E5" s="103">
        <v>10</v>
      </c>
      <c r="F5" s="98" t="str">
        <f>VLOOKUP(E5,VIP!$A$2:$O11500,2,0)</f>
        <v>DRBR010</v>
      </c>
      <c r="G5" s="98" t="str">
        <f>VLOOKUP(E5,'LISTADO ATM'!$A$2:$B$898,2,0)</f>
        <v xml:space="preserve">ATM Ministerio Salud Pública </v>
      </c>
      <c r="H5" s="98" t="str">
        <f>VLOOKUP(E5,VIP!$A$2:$O16376,7,FALSE)</f>
        <v>Si</v>
      </c>
      <c r="I5" s="98" t="str">
        <f>VLOOKUP(E5,VIP!$A$2:$O8341,8,FALSE)</f>
        <v>Si</v>
      </c>
      <c r="J5" s="98" t="str">
        <f>VLOOKUP(E5,VIP!$A$2:$O8291,8,FALSE)</f>
        <v>Si</v>
      </c>
      <c r="K5" s="98" t="str">
        <f>VLOOKUP(E5,VIP!$A$2:$O11865,6,0)</f>
        <v>NO</v>
      </c>
      <c r="L5" s="126" t="s">
        <v>2228</v>
      </c>
      <c r="M5" s="127" t="s">
        <v>2469</v>
      </c>
      <c r="N5" s="128" t="s">
        <v>2476</v>
      </c>
      <c r="O5" s="98" t="s">
        <v>2478</v>
      </c>
      <c r="P5" s="129"/>
      <c r="Q5" s="127" t="s">
        <v>2228</v>
      </c>
    </row>
    <row r="6" spans="1:17" ht="18" x14ac:dyDescent="0.25">
      <c r="A6" s="98" t="str">
        <f>VLOOKUP(E6,'LISTADO ATM'!$A$2:$C$899,3,0)</f>
        <v>DISTRITO NACIONAL</v>
      </c>
      <c r="B6" s="113" t="s">
        <v>2507</v>
      </c>
      <c r="C6" s="125">
        <v>44250.498576388891</v>
      </c>
      <c r="D6" s="98" t="s">
        <v>2189</v>
      </c>
      <c r="E6" s="103">
        <v>13</v>
      </c>
      <c r="F6" s="98" t="str">
        <f>VLOOKUP(E6,VIP!$A$2:$O11480,2,0)</f>
        <v>DRBR013</v>
      </c>
      <c r="G6" s="98" t="str">
        <f>VLOOKUP(E6,'LISTADO ATM'!$A$2:$B$898,2,0)</f>
        <v xml:space="preserve">ATM CDEEE </v>
      </c>
      <c r="H6" s="98" t="str">
        <f>VLOOKUP(E6,VIP!$A$2:$O16359,7,FALSE)</f>
        <v>Si</v>
      </c>
      <c r="I6" s="98" t="str">
        <f>VLOOKUP(E6,VIP!$A$2:$O8324,8,FALSE)</f>
        <v>Si</v>
      </c>
      <c r="J6" s="98" t="str">
        <f>VLOOKUP(E6,VIP!$A$2:$O8274,8,FALSE)</f>
        <v>Si</v>
      </c>
      <c r="K6" s="98" t="str">
        <f>VLOOKUP(E6,VIP!$A$2:$O11848,6,0)</f>
        <v>NO</v>
      </c>
      <c r="L6" s="126" t="s">
        <v>2254</v>
      </c>
      <c r="M6" s="129" t="s">
        <v>2567</v>
      </c>
      <c r="N6" s="128" t="s">
        <v>2476</v>
      </c>
      <c r="O6" s="98" t="s">
        <v>2477</v>
      </c>
      <c r="P6" s="129"/>
      <c r="Q6" s="130">
        <v>44251.779444444444</v>
      </c>
    </row>
    <row r="7" spans="1:17" ht="18" x14ac:dyDescent="0.25">
      <c r="A7" s="98" t="str">
        <f>VLOOKUP(E7,'LISTADO ATM'!$A$2:$C$899,3,0)</f>
        <v>DISTRITO NACIONAL</v>
      </c>
      <c r="B7" s="113" t="s">
        <v>2544</v>
      </c>
      <c r="C7" s="125">
        <v>44250.864479166667</v>
      </c>
      <c r="D7" s="98" t="s">
        <v>2472</v>
      </c>
      <c r="E7" s="103">
        <v>20</v>
      </c>
      <c r="F7" s="98" t="str">
        <f>VLOOKUP(E7,VIP!$A$2:$O11661,2,0)</f>
        <v>DRBR049</v>
      </c>
      <c r="G7" s="98" t="str">
        <f>VLOOKUP(E7,'LISTADO ATM'!$A$2:$B$898,2,0)</f>
        <v>ATM S/M Aprezio Las Palmas</v>
      </c>
      <c r="H7" s="98" t="str">
        <f>VLOOKUP(E7,VIP!$A$2:$O16378,7,FALSE)</f>
        <v>Si</v>
      </c>
      <c r="I7" s="98" t="str">
        <f>VLOOKUP(E7,VIP!$A$2:$O8343,8,FALSE)</f>
        <v>Si</v>
      </c>
      <c r="J7" s="98" t="str">
        <f>VLOOKUP(E7,VIP!$A$2:$O8293,8,FALSE)</f>
        <v>Si</v>
      </c>
      <c r="K7" s="98" t="str">
        <f>VLOOKUP(E7,VIP!$A$2:$O11867,6,0)</f>
        <v>NO</v>
      </c>
      <c r="L7" s="126" t="s">
        <v>2430</v>
      </c>
      <c r="M7" s="129" t="s">
        <v>2567</v>
      </c>
      <c r="N7" s="128" t="s">
        <v>2476</v>
      </c>
      <c r="O7" s="98" t="s">
        <v>2477</v>
      </c>
      <c r="P7" s="129"/>
      <c r="Q7" s="130">
        <v>44251.781400462962</v>
      </c>
    </row>
    <row r="8" spans="1:17" ht="18" x14ac:dyDescent="0.25">
      <c r="A8" s="98" t="str">
        <f>VLOOKUP(E8,'LISTADO ATM'!$A$2:$C$899,3,0)</f>
        <v>DISTRITO NACIONAL</v>
      </c>
      <c r="B8" s="113" t="s">
        <v>2521</v>
      </c>
      <c r="C8" s="125">
        <v>44250.638101851851</v>
      </c>
      <c r="D8" s="98" t="s">
        <v>2189</v>
      </c>
      <c r="E8" s="103">
        <v>24</v>
      </c>
      <c r="F8" s="98" t="str">
        <f>VLOOKUP(E8,VIP!$A$2:$O11500,2,0)</f>
        <v>DRBR024</v>
      </c>
      <c r="G8" s="98" t="str">
        <f>VLOOKUP(E8,'LISTADO ATM'!$A$2:$B$898,2,0)</f>
        <v xml:space="preserve">ATM Oficina Eusebio Manzueta </v>
      </c>
      <c r="H8" s="98" t="str">
        <f>VLOOKUP(E8,VIP!$A$2:$O16368,7,FALSE)</f>
        <v>No</v>
      </c>
      <c r="I8" s="98" t="str">
        <f>VLOOKUP(E8,VIP!$A$2:$O8333,8,FALSE)</f>
        <v>No</v>
      </c>
      <c r="J8" s="98" t="str">
        <f>VLOOKUP(E8,VIP!$A$2:$O8283,8,FALSE)</f>
        <v>No</v>
      </c>
      <c r="K8" s="98" t="str">
        <f>VLOOKUP(E8,VIP!$A$2:$O11857,6,0)</f>
        <v>NO</v>
      </c>
      <c r="L8" s="126" t="s">
        <v>2496</v>
      </c>
      <c r="M8" s="129" t="s">
        <v>2567</v>
      </c>
      <c r="N8" s="128" t="s">
        <v>2568</v>
      </c>
      <c r="O8" s="98" t="s">
        <v>2478</v>
      </c>
      <c r="P8" s="127"/>
      <c r="Q8" s="130">
        <v>44251.641435185185</v>
      </c>
    </row>
    <row r="9" spans="1:17" ht="18" x14ac:dyDescent="0.25">
      <c r="A9" s="98" t="str">
        <f>VLOOKUP(E9,'LISTADO ATM'!$A$2:$C$899,3,0)</f>
        <v>DISTRITO NACIONAL</v>
      </c>
      <c r="B9" s="113" t="s">
        <v>2618</v>
      </c>
      <c r="C9" s="125">
        <v>44251.490567129629</v>
      </c>
      <c r="D9" s="98" t="s">
        <v>2472</v>
      </c>
      <c r="E9" s="103">
        <v>26</v>
      </c>
      <c r="F9" s="98" t="str">
        <f>VLOOKUP(E9,VIP!$A$2:$O11517,2,0)</f>
        <v>DRBR221</v>
      </c>
      <c r="G9" s="98" t="str">
        <f>VLOOKUP(E9,'LISTADO ATM'!$A$2:$B$898,2,0)</f>
        <v>ATM S/M Jumbo San Isidro</v>
      </c>
      <c r="H9" s="98" t="str">
        <f>VLOOKUP(E9,VIP!$A$2:$O16393,7,FALSE)</f>
        <v>Si</v>
      </c>
      <c r="I9" s="98" t="str">
        <f>VLOOKUP(E9,VIP!$A$2:$O8358,8,FALSE)</f>
        <v>Si</v>
      </c>
      <c r="J9" s="98" t="str">
        <f>VLOOKUP(E9,VIP!$A$2:$O8308,8,FALSE)</f>
        <v>Si</v>
      </c>
      <c r="K9" s="98" t="str">
        <f>VLOOKUP(E9,VIP!$A$2:$O11882,6,0)</f>
        <v>NO</v>
      </c>
      <c r="L9" s="126" t="s">
        <v>2462</v>
      </c>
      <c r="M9" s="129" t="s">
        <v>2567</v>
      </c>
      <c r="N9" s="128" t="s">
        <v>2476</v>
      </c>
      <c r="O9" s="98" t="s">
        <v>2477</v>
      </c>
      <c r="P9" s="129"/>
      <c r="Q9" s="130">
        <v>44251.781782407408</v>
      </c>
    </row>
    <row r="10" spans="1:17" ht="18" x14ac:dyDescent="0.25">
      <c r="A10" s="98" t="str">
        <f>VLOOKUP(E10,'LISTADO ATM'!$A$2:$C$899,3,0)</f>
        <v>SUR</v>
      </c>
      <c r="B10" s="113" t="s">
        <v>2552</v>
      </c>
      <c r="C10" s="125">
        <v>44250.823993055557</v>
      </c>
      <c r="D10" s="98" t="s">
        <v>2189</v>
      </c>
      <c r="E10" s="103">
        <v>47</v>
      </c>
      <c r="F10" s="98" t="str">
        <f>VLOOKUP(E10,VIP!$A$2:$O11669,2,0)</f>
        <v>DRBR047</v>
      </c>
      <c r="G10" s="98" t="str">
        <f>VLOOKUP(E10,'LISTADO ATM'!$A$2:$B$898,2,0)</f>
        <v xml:space="preserve">ATM Oficina Jimaní </v>
      </c>
      <c r="H10" s="98" t="str">
        <f>VLOOKUP(E10,VIP!$A$2:$O16386,7,FALSE)</f>
        <v>Si</v>
      </c>
      <c r="I10" s="98" t="str">
        <f>VLOOKUP(E10,VIP!$A$2:$O8351,8,FALSE)</f>
        <v>Si</v>
      </c>
      <c r="J10" s="98" t="str">
        <f>VLOOKUP(E10,VIP!$A$2:$O8301,8,FALSE)</f>
        <v>Si</v>
      </c>
      <c r="K10" s="98" t="str">
        <f>VLOOKUP(E10,VIP!$A$2:$O11875,6,0)</f>
        <v>NO</v>
      </c>
      <c r="L10" s="126" t="s">
        <v>2228</v>
      </c>
      <c r="M10" s="129" t="s">
        <v>2567</v>
      </c>
      <c r="N10" s="128" t="s">
        <v>2568</v>
      </c>
      <c r="O10" s="98" t="s">
        <v>2478</v>
      </c>
      <c r="P10" s="129"/>
      <c r="Q10" s="130">
        <v>44251.782500000001</v>
      </c>
    </row>
    <row r="11" spans="1:17" ht="18" x14ac:dyDescent="0.25">
      <c r="A11" s="98" t="str">
        <f>VLOOKUP(E11,'LISTADO ATM'!$A$2:$C$899,3,0)</f>
        <v>NORTE</v>
      </c>
      <c r="B11" s="113" t="s">
        <v>2615</v>
      </c>
      <c r="C11" s="125">
        <v>44251.504293981481</v>
      </c>
      <c r="D11" s="98" t="s">
        <v>2190</v>
      </c>
      <c r="E11" s="103">
        <v>64</v>
      </c>
      <c r="F11" s="98" t="str">
        <f>VLOOKUP(E11,VIP!$A$2:$O11514,2,0)</f>
        <v>DRBR064</v>
      </c>
      <c r="G11" s="98" t="str">
        <f>VLOOKUP(E11,'LISTADO ATM'!$A$2:$B$898,2,0)</f>
        <v xml:space="preserve">ATM COOPALINA (Cotuí) </v>
      </c>
      <c r="H11" s="98" t="str">
        <f>VLOOKUP(E11,VIP!$A$2:$O16390,7,FALSE)</f>
        <v>Si</v>
      </c>
      <c r="I11" s="98" t="str">
        <f>VLOOKUP(E11,VIP!$A$2:$O8355,8,FALSE)</f>
        <v>Si</v>
      </c>
      <c r="J11" s="98" t="str">
        <f>VLOOKUP(E11,VIP!$A$2:$O8305,8,FALSE)</f>
        <v>Si</v>
      </c>
      <c r="K11" s="98" t="str">
        <f>VLOOKUP(E11,VIP!$A$2:$O11879,6,0)</f>
        <v>NO</v>
      </c>
      <c r="L11" s="126" t="s">
        <v>2496</v>
      </c>
      <c r="M11" s="129" t="s">
        <v>2567</v>
      </c>
      <c r="N11" s="128" t="s">
        <v>2476</v>
      </c>
      <c r="O11" s="98" t="s">
        <v>2497</v>
      </c>
      <c r="P11" s="129"/>
      <c r="Q11" s="130">
        <v>44251.78056712963</v>
      </c>
    </row>
    <row r="12" spans="1:17" ht="18" x14ac:dyDescent="0.25">
      <c r="A12" s="98" t="str">
        <f>VLOOKUP(E12,'LISTADO ATM'!$A$2:$C$899,3,0)</f>
        <v>DISTRITO NACIONAL</v>
      </c>
      <c r="B12" s="113" t="s">
        <v>2571</v>
      </c>
      <c r="C12" s="125">
        <v>44251.431851851848</v>
      </c>
      <c r="D12" s="98" t="s">
        <v>2472</v>
      </c>
      <c r="E12" s="103">
        <v>70</v>
      </c>
      <c r="F12" s="98" t="str">
        <f>VLOOKUP(E12,VIP!$A$2:$O11661,2,0)</f>
        <v>DRBR070</v>
      </c>
      <c r="G12" s="98" t="str">
        <f>VLOOKUP(E12,'LISTADO ATM'!$A$2:$B$898,2,0)</f>
        <v xml:space="preserve">ATM Autoservicio Plaza Lama Zona Oriental </v>
      </c>
      <c r="H12" s="98" t="str">
        <f>VLOOKUP(E12,VIP!$A$2:$O16378,7,FALSE)</f>
        <v>Si</v>
      </c>
      <c r="I12" s="98" t="str">
        <f>VLOOKUP(E12,VIP!$A$2:$O8343,8,FALSE)</f>
        <v>Si</v>
      </c>
      <c r="J12" s="98" t="str">
        <f>VLOOKUP(E12,VIP!$A$2:$O8293,8,FALSE)</f>
        <v>Si</v>
      </c>
      <c r="K12" s="98" t="str">
        <f>VLOOKUP(E12,VIP!$A$2:$O11867,6,0)</f>
        <v>NO</v>
      </c>
      <c r="L12" s="126" t="s">
        <v>2593</v>
      </c>
      <c r="M12" s="127" t="s">
        <v>2469</v>
      </c>
      <c r="N12" s="128" t="s">
        <v>2476</v>
      </c>
      <c r="O12" s="98" t="s">
        <v>2477</v>
      </c>
      <c r="P12" s="129"/>
      <c r="Q12" s="87" t="s">
        <v>2593</v>
      </c>
    </row>
    <row r="13" spans="1:17" ht="18" x14ac:dyDescent="0.25">
      <c r="A13" s="98" t="str">
        <f>VLOOKUP(E13,'LISTADO ATM'!$A$2:$C$899,3,0)</f>
        <v>DISTRITO NACIONAL</v>
      </c>
      <c r="B13" s="113" t="s">
        <v>2526</v>
      </c>
      <c r="C13" s="125">
        <v>44250.607291666667</v>
      </c>
      <c r="D13" s="98" t="s">
        <v>2189</v>
      </c>
      <c r="E13" s="103">
        <v>225</v>
      </c>
      <c r="F13" s="98" t="str">
        <f>VLOOKUP(E13,VIP!$A$2:$O11493,2,0)</f>
        <v>DRBR225</v>
      </c>
      <c r="G13" s="98" t="str">
        <f>VLOOKUP(E13,'LISTADO ATM'!$A$2:$B$898,2,0)</f>
        <v xml:space="preserve">ATM S/M Nacional Arroyo Hondo </v>
      </c>
      <c r="H13" s="98" t="str">
        <f>VLOOKUP(E13,VIP!$A$2:$O16375,7,FALSE)</f>
        <v>Si</v>
      </c>
      <c r="I13" s="98" t="str">
        <f>VLOOKUP(E13,VIP!$A$2:$O8340,8,FALSE)</f>
        <v>Si</v>
      </c>
      <c r="J13" s="98" t="str">
        <f>VLOOKUP(E13,VIP!$A$2:$O8290,8,FALSE)</f>
        <v>Si</v>
      </c>
      <c r="K13" s="98" t="str">
        <f>VLOOKUP(E13,VIP!$A$2:$O11864,6,0)</f>
        <v>NO</v>
      </c>
      <c r="L13" s="126" t="s">
        <v>2228</v>
      </c>
      <c r="M13" s="127" t="s">
        <v>2469</v>
      </c>
      <c r="N13" s="128" t="s">
        <v>2568</v>
      </c>
      <c r="O13" s="98" t="s">
        <v>2478</v>
      </c>
      <c r="P13" s="127"/>
      <c r="Q13" s="87" t="s">
        <v>2228</v>
      </c>
    </row>
    <row r="14" spans="1:17" ht="18" x14ac:dyDescent="0.25">
      <c r="A14" s="98" t="str">
        <f>VLOOKUP(E14,'LISTADO ATM'!$A$2:$C$899,3,0)</f>
        <v>DISTRITO NACIONAL</v>
      </c>
      <c r="B14" s="113" t="s">
        <v>2583</v>
      </c>
      <c r="C14" s="125">
        <v>44251.361921296295</v>
      </c>
      <c r="D14" s="98" t="s">
        <v>2189</v>
      </c>
      <c r="E14" s="103">
        <v>243</v>
      </c>
      <c r="F14" s="98" t="str">
        <f>VLOOKUP(E14,VIP!$A$2:$O11673,2,0)</f>
        <v>DRBR243</v>
      </c>
      <c r="G14" s="98" t="str">
        <f>VLOOKUP(E14,'LISTADO ATM'!$A$2:$B$898,2,0)</f>
        <v xml:space="preserve">ATM Autoservicio Plaza Central  </v>
      </c>
      <c r="H14" s="98" t="str">
        <f>VLOOKUP(E14,VIP!$A$2:$O16390,7,FALSE)</f>
        <v>Si</v>
      </c>
      <c r="I14" s="98" t="str">
        <f>VLOOKUP(E14,VIP!$A$2:$O8355,8,FALSE)</f>
        <v>Si</v>
      </c>
      <c r="J14" s="98" t="str">
        <f>VLOOKUP(E14,VIP!$A$2:$O8305,8,FALSE)</f>
        <v>Si</v>
      </c>
      <c r="K14" s="98" t="str">
        <f>VLOOKUP(E14,VIP!$A$2:$O11879,6,0)</f>
        <v>SI</v>
      </c>
      <c r="L14" s="126" t="s">
        <v>2254</v>
      </c>
      <c r="M14" s="127" t="s">
        <v>2469</v>
      </c>
      <c r="N14" s="128" t="s">
        <v>2476</v>
      </c>
      <c r="O14" s="98" t="s">
        <v>2478</v>
      </c>
      <c r="P14" s="129"/>
      <c r="Q14" s="127" t="s">
        <v>2254</v>
      </c>
    </row>
    <row r="15" spans="1:17" ht="18" x14ac:dyDescent="0.25">
      <c r="A15" s="98" t="str">
        <f>VLOOKUP(E15,'LISTADO ATM'!$A$2:$C$899,3,0)</f>
        <v>DISTRITO NACIONAL</v>
      </c>
      <c r="B15" s="113" t="s">
        <v>2587</v>
      </c>
      <c r="C15" s="125">
        <v>44251.357372685183</v>
      </c>
      <c r="D15" s="98" t="s">
        <v>2472</v>
      </c>
      <c r="E15" s="103">
        <v>281</v>
      </c>
      <c r="F15" s="98" t="str">
        <f>VLOOKUP(E15,VIP!$A$2:$O11677,2,0)</f>
        <v>DRBR737</v>
      </c>
      <c r="G15" s="98" t="str">
        <f>VLOOKUP(E15,'LISTADO ATM'!$A$2:$B$898,2,0)</f>
        <v xml:space="preserve">ATM S/M Pola Independencia </v>
      </c>
      <c r="H15" s="98" t="str">
        <f>VLOOKUP(E15,VIP!$A$2:$O16394,7,FALSE)</f>
        <v>Si</v>
      </c>
      <c r="I15" s="98" t="str">
        <f>VLOOKUP(E15,VIP!$A$2:$O8359,8,FALSE)</f>
        <v>Si</v>
      </c>
      <c r="J15" s="98" t="str">
        <f>VLOOKUP(E15,VIP!$A$2:$O8309,8,FALSE)</f>
        <v>Si</v>
      </c>
      <c r="K15" s="98" t="str">
        <f>VLOOKUP(E15,VIP!$A$2:$O11883,6,0)</f>
        <v>NO</v>
      </c>
      <c r="L15" s="126" t="s">
        <v>2430</v>
      </c>
      <c r="M15" s="127" t="s">
        <v>2469</v>
      </c>
      <c r="N15" s="128" t="s">
        <v>2476</v>
      </c>
      <c r="O15" s="98" t="s">
        <v>2477</v>
      </c>
      <c r="P15" s="129"/>
      <c r="Q15" s="87" t="s">
        <v>2430</v>
      </c>
    </row>
    <row r="16" spans="1:17" ht="18" x14ac:dyDescent="0.25">
      <c r="A16" s="98" t="str">
        <f>VLOOKUP(E16,'LISTADO ATM'!$A$2:$C$899,3,0)</f>
        <v>SUR</v>
      </c>
      <c r="B16" s="113" t="s">
        <v>2573</v>
      </c>
      <c r="C16" s="125">
        <v>44251.424953703703</v>
      </c>
      <c r="D16" s="98" t="s">
        <v>2189</v>
      </c>
      <c r="E16" s="103">
        <v>297</v>
      </c>
      <c r="F16" s="98" t="str">
        <f>VLOOKUP(E16,VIP!$A$2:$O11663,2,0)</f>
        <v>DRBR297</v>
      </c>
      <c r="G16" s="98" t="str">
        <f>VLOOKUP(E16,'LISTADO ATM'!$A$2:$B$898,2,0)</f>
        <v xml:space="preserve">ATM S/M Cadena Ocoa </v>
      </c>
      <c r="H16" s="98" t="str">
        <f>VLOOKUP(E16,VIP!$A$2:$O16380,7,FALSE)</f>
        <v>Si</v>
      </c>
      <c r="I16" s="98" t="str">
        <f>VLOOKUP(E16,VIP!$A$2:$O8345,8,FALSE)</f>
        <v>Si</v>
      </c>
      <c r="J16" s="98" t="str">
        <f>VLOOKUP(E16,VIP!$A$2:$O8295,8,FALSE)</f>
        <v>Si</v>
      </c>
      <c r="K16" s="98" t="str">
        <f>VLOOKUP(E16,VIP!$A$2:$O11869,6,0)</f>
        <v>NO</v>
      </c>
      <c r="L16" s="126" t="s">
        <v>2228</v>
      </c>
      <c r="M16" s="127" t="s">
        <v>2469</v>
      </c>
      <c r="N16" s="128" t="s">
        <v>2476</v>
      </c>
      <c r="O16" s="98" t="s">
        <v>2478</v>
      </c>
      <c r="P16" s="129"/>
      <c r="Q16" s="87" t="s">
        <v>2228</v>
      </c>
    </row>
    <row r="17" spans="1:17" ht="18" x14ac:dyDescent="0.25">
      <c r="A17" s="98" t="str">
        <f>VLOOKUP(E17,'LISTADO ATM'!$A$2:$C$899,3,0)</f>
        <v>SUR</v>
      </c>
      <c r="B17" s="113" t="s">
        <v>2591</v>
      </c>
      <c r="C17" s="125">
        <v>44251.348495370374</v>
      </c>
      <c r="D17" s="98" t="s">
        <v>2472</v>
      </c>
      <c r="E17" s="103">
        <v>403</v>
      </c>
      <c r="F17" s="98" t="str">
        <f>VLOOKUP(E17,VIP!$A$2:$O11681,2,0)</f>
        <v>DRBR403</v>
      </c>
      <c r="G17" s="98" t="str">
        <f>VLOOKUP(E17,'LISTADO ATM'!$A$2:$B$898,2,0)</f>
        <v xml:space="preserve">ATM Oficina Vicente Noble </v>
      </c>
      <c r="H17" s="98" t="str">
        <f>VLOOKUP(E17,VIP!$A$2:$O16398,7,FALSE)</f>
        <v>Si</v>
      </c>
      <c r="I17" s="98" t="str">
        <f>VLOOKUP(E17,VIP!$A$2:$O8363,8,FALSE)</f>
        <v>Si</v>
      </c>
      <c r="J17" s="98" t="str">
        <f>VLOOKUP(E17,VIP!$A$2:$O8313,8,FALSE)</f>
        <v>Si</v>
      </c>
      <c r="K17" s="98" t="str">
        <f>VLOOKUP(E17,VIP!$A$2:$O11887,6,0)</f>
        <v>NO</v>
      </c>
      <c r="L17" s="126" t="s">
        <v>2594</v>
      </c>
      <c r="M17" s="127" t="s">
        <v>2469</v>
      </c>
      <c r="N17" s="128" t="s">
        <v>2476</v>
      </c>
      <c r="O17" s="98" t="s">
        <v>2477</v>
      </c>
      <c r="P17" s="129"/>
      <c r="Q17" s="127" t="s">
        <v>2594</v>
      </c>
    </row>
    <row r="18" spans="1:17" ht="18" x14ac:dyDescent="0.25">
      <c r="A18" s="98" t="str">
        <f>VLOOKUP(E18,'LISTADO ATM'!$A$2:$C$899,3,0)</f>
        <v>DISTRITO NACIONAL</v>
      </c>
      <c r="B18" s="113" t="s">
        <v>2557</v>
      </c>
      <c r="C18" s="125">
        <v>44251.268310185187</v>
      </c>
      <c r="D18" s="98" t="s">
        <v>2189</v>
      </c>
      <c r="E18" s="103">
        <v>408</v>
      </c>
      <c r="F18" s="98" t="str">
        <f>VLOOKUP(E18,VIP!$A$2:$O11662,2,0)</f>
        <v>DRBR408</v>
      </c>
      <c r="G18" s="98" t="str">
        <f>VLOOKUP(E18,'LISTADO ATM'!$A$2:$B$898,2,0)</f>
        <v xml:space="preserve">ATM Autobanco Las Palmas de Herrera </v>
      </c>
      <c r="H18" s="98" t="str">
        <f>VLOOKUP(E18,VIP!$A$2:$O16379,7,FALSE)</f>
        <v>Si</v>
      </c>
      <c r="I18" s="98" t="str">
        <f>VLOOKUP(E18,VIP!$A$2:$O8344,8,FALSE)</f>
        <v>Si</v>
      </c>
      <c r="J18" s="98" t="str">
        <f>VLOOKUP(E18,VIP!$A$2:$O8294,8,FALSE)</f>
        <v>Si</v>
      </c>
      <c r="K18" s="98" t="str">
        <f>VLOOKUP(E18,VIP!$A$2:$O11868,6,0)</f>
        <v>NO</v>
      </c>
      <c r="L18" s="126" t="s">
        <v>2496</v>
      </c>
      <c r="M18" s="127" t="s">
        <v>2469</v>
      </c>
      <c r="N18" s="128" t="s">
        <v>2568</v>
      </c>
      <c r="O18" s="98" t="s">
        <v>2478</v>
      </c>
      <c r="P18" s="129"/>
      <c r="Q18" s="127" t="s">
        <v>2496</v>
      </c>
    </row>
    <row r="19" spans="1:17" ht="18" x14ac:dyDescent="0.25">
      <c r="A19" s="98" t="str">
        <f>VLOOKUP(E19,'LISTADO ATM'!$A$2:$C$899,3,0)</f>
        <v>ESTE</v>
      </c>
      <c r="B19" s="113" t="s">
        <v>2570</v>
      </c>
      <c r="C19" s="125">
        <v>44251.434016203704</v>
      </c>
      <c r="D19" s="98" t="s">
        <v>2189</v>
      </c>
      <c r="E19" s="103">
        <v>427</v>
      </c>
      <c r="F19" s="98" t="str">
        <f>VLOOKUP(E19,VIP!$A$2:$O11660,2,0)</f>
        <v>DRBR427</v>
      </c>
      <c r="G19" s="98" t="str">
        <f>VLOOKUP(E19,'LISTADO ATM'!$A$2:$B$898,2,0)</f>
        <v xml:space="preserve">ATM Almacenes Iberia (Hato Mayor) </v>
      </c>
      <c r="H19" s="98" t="str">
        <f>VLOOKUP(E19,VIP!$A$2:$O16377,7,FALSE)</f>
        <v>Si</v>
      </c>
      <c r="I19" s="98" t="str">
        <f>VLOOKUP(E19,VIP!$A$2:$O8342,8,FALSE)</f>
        <v>Si</v>
      </c>
      <c r="J19" s="98" t="str">
        <f>VLOOKUP(E19,VIP!$A$2:$O8292,8,FALSE)</f>
        <v>Si</v>
      </c>
      <c r="K19" s="98" t="str">
        <f>VLOOKUP(E19,VIP!$A$2:$O11866,6,0)</f>
        <v>NO</v>
      </c>
      <c r="L19" s="126" t="s">
        <v>2496</v>
      </c>
      <c r="M19" s="127" t="s">
        <v>2469</v>
      </c>
      <c r="N19" s="128" t="s">
        <v>2476</v>
      </c>
      <c r="O19" s="98" t="s">
        <v>2478</v>
      </c>
      <c r="P19" s="129"/>
      <c r="Q19" s="127" t="s">
        <v>2496</v>
      </c>
    </row>
    <row r="20" spans="1:17" ht="18" x14ac:dyDescent="0.25">
      <c r="A20" s="98" t="str">
        <f>VLOOKUP(E20,'LISTADO ATM'!$A$2:$C$899,3,0)</f>
        <v>DISTRITO NACIONAL</v>
      </c>
      <c r="B20" s="113">
        <v>335798643</v>
      </c>
      <c r="C20" s="125">
        <v>44247.533587962964</v>
      </c>
      <c r="D20" s="98" t="s">
        <v>2189</v>
      </c>
      <c r="E20" s="103">
        <v>435</v>
      </c>
      <c r="F20" s="98" t="str">
        <f>VLOOKUP(E20,VIP!$A$2:$O11468,2,0)</f>
        <v>DRBR435</v>
      </c>
      <c r="G20" s="98" t="str">
        <f>VLOOKUP(E20,'LISTADO ATM'!$A$2:$B$898,2,0)</f>
        <v xml:space="preserve">ATM Autobanco Torre I </v>
      </c>
      <c r="H20" s="98" t="str">
        <f>VLOOKUP(E20,VIP!$A$2:$O16389,7,FALSE)</f>
        <v>Si</v>
      </c>
      <c r="I20" s="98" t="str">
        <f>VLOOKUP(E20,VIP!$A$2:$O8354,8,FALSE)</f>
        <v>Si</v>
      </c>
      <c r="J20" s="98" t="str">
        <f>VLOOKUP(E20,VIP!$A$2:$O8304,8,FALSE)</f>
        <v>Si</v>
      </c>
      <c r="K20" s="98" t="str">
        <f>VLOOKUP(E20,VIP!$A$2:$O11878,6,0)</f>
        <v>SI</v>
      </c>
      <c r="L20" s="126" t="s">
        <v>2228</v>
      </c>
      <c r="M20" s="127" t="s">
        <v>2469</v>
      </c>
      <c r="N20" s="128" t="s">
        <v>2568</v>
      </c>
      <c r="O20" s="98" t="s">
        <v>2478</v>
      </c>
      <c r="P20" s="129"/>
      <c r="Q20" s="87" t="s">
        <v>2228</v>
      </c>
    </row>
    <row r="21" spans="1:17" ht="18" x14ac:dyDescent="0.25">
      <c r="A21" s="98" t="str">
        <f>VLOOKUP(E21,'LISTADO ATM'!$A$2:$C$899,3,0)</f>
        <v>DISTRITO NACIONAL</v>
      </c>
      <c r="B21" s="113" t="s">
        <v>2592</v>
      </c>
      <c r="C21" s="125">
        <v>44251.344618055555</v>
      </c>
      <c r="D21" s="98" t="s">
        <v>2472</v>
      </c>
      <c r="E21" s="103">
        <v>437</v>
      </c>
      <c r="F21" s="98" t="str">
        <f>VLOOKUP(E21,VIP!$A$2:$O11682,2,0)</f>
        <v>DRBR437</v>
      </c>
      <c r="G21" s="98" t="str">
        <f>VLOOKUP(E21,'LISTADO ATM'!$A$2:$B$898,2,0)</f>
        <v xml:space="preserve">ATM Autobanco Torre III </v>
      </c>
      <c r="H21" s="98" t="str">
        <f>VLOOKUP(E21,VIP!$A$2:$O16399,7,FALSE)</f>
        <v>Si</v>
      </c>
      <c r="I21" s="98" t="str">
        <f>VLOOKUP(E21,VIP!$A$2:$O8364,8,FALSE)</f>
        <v>Si</v>
      </c>
      <c r="J21" s="98" t="str">
        <f>VLOOKUP(E21,VIP!$A$2:$O8314,8,FALSE)</f>
        <v>Si</v>
      </c>
      <c r="K21" s="98" t="str">
        <f>VLOOKUP(E21,VIP!$A$2:$O11888,6,0)</f>
        <v>SI</v>
      </c>
      <c r="L21" s="126" t="s">
        <v>2462</v>
      </c>
      <c r="M21" s="127" t="s">
        <v>2469</v>
      </c>
      <c r="N21" s="128" t="s">
        <v>2476</v>
      </c>
      <c r="O21" s="98" t="s">
        <v>2477</v>
      </c>
      <c r="P21" s="129"/>
      <c r="Q21" s="87" t="s">
        <v>2462</v>
      </c>
    </row>
    <row r="22" spans="1:17" ht="18" x14ac:dyDescent="0.25">
      <c r="A22" s="98" t="str">
        <f>VLOOKUP(E22,'LISTADO ATM'!$A$2:$C$899,3,0)</f>
        <v>DISTRITO NACIONAL</v>
      </c>
      <c r="B22" s="113" t="s">
        <v>2600</v>
      </c>
      <c r="C22" s="125">
        <v>44251.569710648146</v>
      </c>
      <c r="D22" s="98" t="s">
        <v>2189</v>
      </c>
      <c r="E22" s="103">
        <v>485</v>
      </c>
      <c r="F22" s="98" t="str">
        <f>VLOOKUP(E22,VIP!$A$2:$O11499,2,0)</f>
        <v>DRBR485</v>
      </c>
      <c r="G22" s="98" t="str">
        <f>VLOOKUP(E22,'LISTADO ATM'!$A$2:$B$898,2,0)</f>
        <v xml:space="preserve">ATM CEDIMAT </v>
      </c>
      <c r="H22" s="98" t="str">
        <f>VLOOKUP(E22,VIP!$A$2:$O16375,7,FALSE)</f>
        <v>Si</v>
      </c>
      <c r="I22" s="98" t="str">
        <f>VLOOKUP(E22,VIP!$A$2:$O8340,8,FALSE)</f>
        <v>Si</v>
      </c>
      <c r="J22" s="98" t="str">
        <f>VLOOKUP(E22,VIP!$A$2:$O8290,8,FALSE)</f>
        <v>Si</v>
      </c>
      <c r="K22" s="98" t="str">
        <f>VLOOKUP(E22,VIP!$A$2:$O11864,6,0)</f>
        <v>NO</v>
      </c>
      <c r="L22" s="126" t="s">
        <v>2228</v>
      </c>
      <c r="M22" s="127" t="s">
        <v>2469</v>
      </c>
      <c r="N22" s="128" t="s">
        <v>2476</v>
      </c>
      <c r="O22" s="98" t="s">
        <v>2478</v>
      </c>
      <c r="P22" s="129"/>
      <c r="Q22" s="127" t="s">
        <v>2228</v>
      </c>
    </row>
    <row r="23" spans="1:17" ht="18" x14ac:dyDescent="0.25">
      <c r="A23" s="98" t="str">
        <f>VLOOKUP(E23,'LISTADO ATM'!$A$2:$C$899,3,0)</f>
        <v>DISTRITO NACIONAL</v>
      </c>
      <c r="B23" s="113" t="s">
        <v>2599</v>
      </c>
      <c r="C23" s="125">
        <v>44251.587569444448</v>
      </c>
      <c r="D23" s="98" t="s">
        <v>2189</v>
      </c>
      <c r="E23" s="103">
        <v>498</v>
      </c>
      <c r="F23" s="98" t="str">
        <f>VLOOKUP(E23,VIP!$A$2:$O11498,2,0)</f>
        <v>DRBR498</v>
      </c>
      <c r="G23" s="98" t="str">
        <f>VLOOKUP(E23,'LISTADO ATM'!$A$2:$B$898,2,0)</f>
        <v xml:space="preserve">ATM Estación Sunix 27 de Febrero </v>
      </c>
      <c r="H23" s="98" t="str">
        <f>VLOOKUP(E23,VIP!$A$2:$O16374,7,FALSE)</f>
        <v>Si</v>
      </c>
      <c r="I23" s="98" t="str">
        <f>VLOOKUP(E23,VIP!$A$2:$O8339,8,FALSE)</f>
        <v>Si</v>
      </c>
      <c r="J23" s="98" t="str">
        <f>VLOOKUP(E23,VIP!$A$2:$O8289,8,FALSE)</f>
        <v>Si</v>
      </c>
      <c r="K23" s="98" t="str">
        <f>VLOOKUP(E23,VIP!$A$2:$O11863,6,0)</f>
        <v>NO</v>
      </c>
      <c r="L23" s="126" t="s">
        <v>2228</v>
      </c>
      <c r="M23" s="127" t="s">
        <v>2469</v>
      </c>
      <c r="N23" s="128" t="s">
        <v>2476</v>
      </c>
      <c r="O23" s="98" t="s">
        <v>2478</v>
      </c>
      <c r="P23" s="129"/>
      <c r="Q23" s="87" t="s">
        <v>2228</v>
      </c>
    </row>
    <row r="24" spans="1:17" ht="18" x14ac:dyDescent="0.25">
      <c r="A24" s="98" t="str">
        <f>VLOOKUP(E24,'LISTADO ATM'!$A$2:$C$899,3,0)</f>
        <v>NORTE</v>
      </c>
      <c r="B24" s="113" t="s">
        <v>2610</v>
      </c>
      <c r="C24" s="125">
        <v>44251.522048611114</v>
      </c>
      <c r="D24" s="98" t="s">
        <v>2190</v>
      </c>
      <c r="E24" s="103">
        <v>511</v>
      </c>
      <c r="F24" s="98" t="str">
        <f>VLOOKUP(E24,VIP!$A$2:$O11509,2,0)</f>
        <v>DRBR511</v>
      </c>
      <c r="G24" s="98" t="str">
        <f>VLOOKUP(E24,'LISTADO ATM'!$A$2:$B$898,2,0)</f>
        <v xml:space="preserve">ATM UNP Río San Juan (Nagua) </v>
      </c>
      <c r="H24" s="98" t="str">
        <f>VLOOKUP(E24,VIP!$A$2:$O16385,7,FALSE)</f>
        <v>Si</v>
      </c>
      <c r="I24" s="98" t="str">
        <f>VLOOKUP(E24,VIP!$A$2:$O8350,8,FALSE)</f>
        <v>Si</v>
      </c>
      <c r="J24" s="98" t="str">
        <f>VLOOKUP(E24,VIP!$A$2:$O8300,8,FALSE)</f>
        <v>Si</v>
      </c>
      <c r="K24" s="98" t="str">
        <f>VLOOKUP(E24,VIP!$A$2:$O11874,6,0)</f>
        <v>NO</v>
      </c>
      <c r="L24" s="126" t="s">
        <v>2228</v>
      </c>
      <c r="M24" s="127" t="s">
        <v>2469</v>
      </c>
      <c r="N24" s="128" t="s">
        <v>2476</v>
      </c>
      <c r="O24" s="98" t="s">
        <v>2497</v>
      </c>
      <c r="P24" s="129"/>
      <c r="Q24" s="87" t="s">
        <v>2228</v>
      </c>
    </row>
    <row r="25" spans="1:17" ht="18" x14ac:dyDescent="0.25">
      <c r="A25" s="98" t="str">
        <f>VLOOKUP(E25,'LISTADO ATM'!$A$2:$C$899,3,0)</f>
        <v>DISTRITO NACIONAL</v>
      </c>
      <c r="B25" s="113" t="s">
        <v>2590</v>
      </c>
      <c r="C25" s="125">
        <v>44251.349050925928</v>
      </c>
      <c r="D25" s="98" t="s">
        <v>2189</v>
      </c>
      <c r="E25" s="103">
        <v>527</v>
      </c>
      <c r="F25" s="98" t="str">
        <f>VLOOKUP(E25,VIP!$A$2:$O11680,2,0)</f>
        <v>DRBR527</v>
      </c>
      <c r="G25" s="98" t="str">
        <f>VLOOKUP(E25,'LISTADO ATM'!$A$2:$B$898,2,0)</f>
        <v>ATM Oficina Zona Oriental II</v>
      </c>
      <c r="H25" s="98" t="str">
        <f>VLOOKUP(E25,VIP!$A$2:$O16397,7,FALSE)</f>
        <v>Si</v>
      </c>
      <c r="I25" s="98" t="str">
        <f>VLOOKUP(E25,VIP!$A$2:$O8362,8,FALSE)</f>
        <v>Si</v>
      </c>
      <c r="J25" s="98" t="str">
        <f>VLOOKUP(E25,VIP!$A$2:$O8312,8,FALSE)</f>
        <v>Si</v>
      </c>
      <c r="K25" s="98" t="str">
        <f>VLOOKUP(E25,VIP!$A$2:$O11886,6,0)</f>
        <v>SI</v>
      </c>
      <c r="L25" s="126" t="s">
        <v>2228</v>
      </c>
      <c r="M25" s="127" t="s">
        <v>2469</v>
      </c>
      <c r="N25" s="128" t="s">
        <v>2476</v>
      </c>
      <c r="O25" s="98" t="s">
        <v>2478</v>
      </c>
      <c r="P25" s="129"/>
      <c r="Q25" s="87" t="s">
        <v>2228</v>
      </c>
    </row>
    <row r="26" spans="1:17" ht="18" x14ac:dyDescent="0.25">
      <c r="A26" s="98" t="str">
        <f>VLOOKUP(E26,'LISTADO ATM'!$A$2:$C$899,3,0)</f>
        <v>DISTRITO NACIONAL</v>
      </c>
      <c r="B26" s="113" t="s">
        <v>2511</v>
      </c>
      <c r="C26" s="125">
        <v>44250.597916666666</v>
      </c>
      <c r="D26" s="98" t="s">
        <v>2189</v>
      </c>
      <c r="E26" s="103">
        <v>540</v>
      </c>
      <c r="F26" s="98" t="str">
        <f>VLOOKUP(E26,VIP!$A$2:$O11490,2,0)</f>
        <v>DRBR540</v>
      </c>
      <c r="G26" s="98" t="str">
        <f>VLOOKUP(E26,'LISTADO ATM'!$A$2:$B$898,2,0)</f>
        <v xml:space="preserve">ATM Autoservicio Sambil I </v>
      </c>
      <c r="H26" s="98" t="str">
        <f>VLOOKUP(E26,VIP!$A$2:$O16360,7,FALSE)</f>
        <v>Si</v>
      </c>
      <c r="I26" s="98" t="str">
        <f>VLOOKUP(E26,VIP!$A$2:$O8325,8,FALSE)</f>
        <v>Si</v>
      </c>
      <c r="J26" s="98" t="str">
        <f>VLOOKUP(E26,VIP!$A$2:$O8275,8,FALSE)</f>
        <v>Si</v>
      </c>
      <c r="K26" s="98" t="str">
        <f>VLOOKUP(E26,VIP!$A$2:$O11849,6,0)</f>
        <v>NO</v>
      </c>
      <c r="L26" s="126" t="s">
        <v>2228</v>
      </c>
      <c r="M26" s="127" t="s">
        <v>2469</v>
      </c>
      <c r="N26" s="128" t="s">
        <v>2568</v>
      </c>
      <c r="O26" s="98" t="s">
        <v>2478</v>
      </c>
      <c r="P26" s="127"/>
      <c r="Q26" s="127" t="s">
        <v>2228</v>
      </c>
    </row>
    <row r="27" spans="1:17" ht="18" x14ac:dyDescent="0.25">
      <c r="A27" s="98" t="str">
        <f>VLOOKUP(E27,'LISTADO ATM'!$A$2:$C$899,3,0)</f>
        <v>SUR</v>
      </c>
      <c r="B27" s="113">
        <v>335798863</v>
      </c>
      <c r="C27" s="125">
        <v>44248.743113425924</v>
      </c>
      <c r="D27" s="98" t="s">
        <v>2189</v>
      </c>
      <c r="E27" s="103">
        <v>576</v>
      </c>
      <c r="F27" s="98" t="str">
        <f>VLOOKUP(E27,VIP!$A$2:$O11457,2,0)</f>
        <v>DRBR576</v>
      </c>
      <c r="G27" s="98" t="str">
        <f>VLOOKUP(E27,'LISTADO ATM'!$A$2:$B$898,2,0)</f>
        <v>ATM Nizao</v>
      </c>
      <c r="H27" s="98">
        <f>VLOOKUP(E27,VIP!$A$2:$O16378,7,FALSE)</f>
        <v>0</v>
      </c>
      <c r="I27" s="98">
        <f>VLOOKUP(E27,VIP!$A$2:$O8343,8,FALSE)</f>
        <v>0</v>
      </c>
      <c r="J27" s="98">
        <f>VLOOKUP(E27,VIP!$A$2:$O8293,8,FALSE)</f>
        <v>0</v>
      </c>
      <c r="K27" s="98">
        <f>VLOOKUP(E27,VIP!$A$2:$O11867,6,0)</f>
        <v>0</v>
      </c>
      <c r="L27" s="126" t="s">
        <v>2228</v>
      </c>
      <c r="M27" s="127" t="s">
        <v>2469</v>
      </c>
      <c r="N27" s="128" t="s">
        <v>2568</v>
      </c>
      <c r="O27" s="98" t="s">
        <v>2478</v>
      </c>
      <c r="P27" s="129"/>
      <c r="Q27" s="127" t="s">
        <v>2228</v>
      </c>
    </row>
    <row r="28" spans="1:17" ht="18" x14ac:dyDescent="0.25">
      <c r="A28" s="98" t="str">
        <f>VLOOKUP(E28,'LISTADO ATM'!$A$2:$C$899,3,0)</f>
        <v>SUR</v>
      </c>
      <c r="B28" s="113" t="s">
        <v>2508</v>
      </c>
      <c r="C28" s="125">
        <v>44250.492326388892</v>
      </c>
      <c r="D28" s="98" t="s">
        <v>2189</v>
      </c>
      <c r="E28" s="103">
        <v>582</v>
      </c>
      <c r="F28" s="98" t="e">
        <f>VLOOKUP(E28,VIP!$A$2:$O11478,2,0)</f>
        <v>#N/A</v>
      </c>
      <c r="G28" s="98" t="str">
        <f>VLOOKUP(E28,'LISTADO ATM'!$A$2:$B$898,2,0)</f>
        <v>ATM Estación Sabana Yegua</v>
      </c>
      <c r="H28" s="98" t="e">
        <f>VLOOKUP(E28,VIP!$A$2:$O16365,7,FALSE)</f>
        <v>#N/A</v>
      </c>
      <c r="I28" s="98" t="e">
        <f>VLOOKUP(E28,VIP!$A$2:$O8330,8,FALSE)</f>
        <v>#N/A</v>
      </c>
      <c r="J28" s="98" t="e">
        <f>VLOOKUP(E28,VIP!$A$2:$O8280,8,FALSE)</f>
        <v>#N/A</v>
      </c>
      <c r="K28" s="98" t="e">
        <f>VLOOKUP(E28,VIP!$A$2:$O11854,6,0)</f>
        <v>#N/A</v>
      </c>
      <c r="L28" s="126" t="s">
        <v>2228</v>
      </c>
      <c r="M28" s="127" t="s">
        <v>2469</v>
      </c>
      <c r="N28" s="128" t="s">
        <v>2568</v>
      </c>
      <c r="O28" s="98" t="s">
        <v>2478</v>
      </c>
      <c r="P28" s="127"/>
      <c r="Q28" s="127" t="s">
        <v>2228</v>
      </c>
    </row>
    <row r="29" spans="1:17" ht="18" x14ac:dyDescent="0.25">
      <c r="A29" s="98" t="str">
        <f>VLOOKUP(E29,'LISTADO ATM'!$A$2:$C$899,3,0)</f>
        <v>DISTRITO NACIONAL</v>
      </c>
      <c r="B29" s="113" t="s">
        <v>2506</v>
      </c>
      <c r="C29" s="125">
        <v>44250.362129629626</v>
      </c>
      <c r="D29" s="98" t="s">
        <v>2189</v>
      </c>
      <c r="E29" s="103">
        <v>600</v>
      </c>
      <c r="F29" s="98" t="str">
        <f>VLOOKUP(E29,VIP!$A$2:$O11469,2,0)</f>
        <v>DRBR600</v>
      </c>
      <c r="G29" s="98" t="str">
        <f>VLOOKUP(E29,'LISTADO ATM'!$A$2:$B$898,2,0)</f>
        <v>ATM S/M Bravo Hipica</v>
      </c>
      <c r="H29" s="98" t="str">
        <f>VLOOKUP(E29,VIP!$A$2:$O16370,7,FALSE)</f>
        <v>N/A</v>
      </c>
      <c r="I29" s="98" t="str">
        <f>VLOOKUP(E29,VIP!$A$2:$O8335,8,FALSE)</f>
        <v>N/A</v>
      </c>
      <c r="J29" s="98" t="str">
        <f>VLOOKUP(E29,VIP!$A$2:$O8285,8,FALSE)</f>
        <v>N/A</v>
      </c>
      <c r="K29" s="98" t="str">
        <f>VLOOKUP(E29,VIP!$A$2:$O11859,6,0)</f>
        <v>N/A</v>
      </c>
      <c r="L29" s="126" t="s">
        <v>2254</v>
      </c>
      <c r="M29" s="127" t="s">
        <v>2469</v>
      </c>
      <c r="N29" s="128" t="s">
        <v>2568</v>
      </c>
      <c r="O29" s="98" t="s">
        <v>2478</v>
      </c>
      <c r="P29" s="129"/>
      <c r="Q29" s="127" t="s">
        <v>2254</v>
      </c>
    </row>
    <row r="30" spans="1:17" ht="18" x14ac:dyDescent="0.25">
      <c r="A30" s="98" t="str">
        <f>VLOOKUP(E30,'LISTADO ATM'!$A$2:$C$899,3,0)</f>
        <v>DISTRITO NACIONAL</v>
      </c>
      <c r="B30" s="113" t="s">
        <v>2585</v>
      </c>
      <c r="C30" s="125">
        <v>44251.358541666668</v>
      </c>
      <c r="D30" s="98" t="s">
        <v>2189</v>
      </c>
      <c r="E30" s="103">
        <v>622</v>
      </c>
      <c r="F30" s="98" t="str">
        <f>VLOOKUP(E30,VIP!$A$2:$O11675,2,0)</f>
        <v>DRBR622</v>
      </c>
      <c r="G30" s="98" t="str">
        <f>VLOOKUP(E30,'LISTADO ATM'!$A$2:$B$898,2,0)</f>
        <v xml:space="preserve">ATM Ayuntamiento D.N. </v>
      </c>
      <c r="H30" s="98" t="str">
        <f>VLOOKUP(E30,VIP!$A$2:$O16392,7,FALSE)</f>
        <v>Si</v>
      </c>
      <c r="I30" s="98" t="str">
        <f>VLOOKUP(E30,VIP!$A$2:$O8357,8,FALSE)</f>
        <v>Si</v>
      </c>
      <c r="J30" s="98" t="str">
        <f>VLOOKUP(E30,VIP!$A$2:$O8307,8,FALSE)</f>
        <v>Si</v>
      </c>
      <c r="K30" s="98" t="str">
        <f>VLOOKUP(E30,VIP!$A$2:$O11881,6,0)</f>
        <v>NO</v>
      </c>
      <c r="L30" s="126" t="s">
        <v>2496</v>
      </c>
      <c r="M30" s="127" t="s">
        <v>2469</v>
      </c>
      <c r="N30" s="128" t="s">
        <v>2476</v>
      </c>
      <c r="O30" s="98" t="s">
        <v>2478</v>
      </c>
      <c r="P30" s="129"/>
      <c r="Q30" s="87" t="s">
        <v>2496</v>
      </c>
    </row>
    <row r="31" spans="1:17" ht="18" x14ac:dyDescent="0.25">
      <c r="A31" s="98" t="str">
        <f>VLOOKUP(E31,'LISTADO ATM'!$A$2:$C$899,3,0)</f>
        <v>DISTRITO NACIONAL</v>
      </c>
      <c r="B31" s="113" t="s">
        <v>2605</v>
      </c>
      <c r="C31" s="125">
        <v>44251.5390625</v>
      </c>
      <c r="D31" s="98" t="s">
        <v>2472</v>
      </c>
      <c r="E31" s="103">
        <v>627</v>
      </c>
      <c r="F31" s="98" t="str">
        <f>VLOOKUP(E31,VIP!$A$2:$O11504,2,0)</f>
        <v>DRBR163</v>
      </c>
      <c r="G31" s="98" t="str">
        <f>VLOOKUP(E31,'LISTADO ATM'!$A$2:$B$898,2,0)</f>
        <v xml:space="preserve">ATM CAASD </v>
      </c>
      <c r="H31" s="98" t="str">
        <f>VLOOKUP(E31,VIP!$A$2:$O16380,7,FALSE)</f>
        <v>Si</v>
      </c>
      <c r="I31" s="98" t="str">
        <f>VLOOKUP(E31,VIP!$A$2:$O8345,8,FALSE)</f>
        <v>Si</v>
      </c>
      <c r="J31" s="98" t="str">
        <f>VLOOKUP(E31,VIP!$A$2:$O8295,8,FALSE)</f>
        <v>Si</v>
      </c>
      <c r="K31" s="98" t="str">
        <f>VLOOKUP(E31,VIP!$A$2:$O11869,6,0)</f>
        <v>NO</v>
      </c>
      <c r="L31" s="126" t="s">
        <v>2462</v>
      </c>
      <c r="M31" s="127" t="s">
        <v>2469</v>
      </c>
      <c r="N31" s="128" t="s">
        <v>2476</v>
      </c>
      <c r="O31" s="98" t="s">
        <v>2477</v>
      </c>
      <c r="P31" s="129"/>
      <c r="Q31" s="87" t="s">
        <v>2462</v>
      </c>
    </row>
    <row r="32" spans="1:17" ht="18" x14ac:dyDescent="0.25">
      <c r="A32" s="98" t="str">
        <f>VLOOKUP(E32,'[1]LISTADO ATM'!$A$2:$C$898,3,0)</f>
        <v>DISTRITO NACIONAL</v>
      </c>
      <c r="B32" s="113">
        <v>335799996</v>
      </c>
      <c r="C32" s="125">
        <v>44249.63449074074</v>
      </c>
      <c r="D32" s="98" t="s">
        <v>2189</v>
      </c>
      <c r="E32" s="103">
        <v>628</v>
      </c>
      <c r="F32" s="98" t="str">
        <f>VLOOKUP(E32,VIP!$A$2:$O11465,2,0)</f>
        <v>DRBR086</v>
      </c>
      <c r="G32" s="98" t="str">
        <f>VLOOKUP(E32,'[1]LISTADO ATM'!$A$2:$B$897,2,0)</f>
        <v xml:space="preserve">ATM Autobanco San Isidro </v>
      </c>
      <c r="H32" s="98" t="str">
        <f>VLOOKUP(E32,[1]VIP!$A$2:$O16365,7,FALSE)</f>
        <v>Si</v>
      </c>
      <c r="I32" s="98" t="str">
        <f>VLOOKUP(E32,[1]VIP!$A$2:$O8330,8,FALSE)</f>
        <v>Si</v>
      </c>
      <c r="J32" s="98" t="str">
        <f>VLOOKUP(E32,[1]VIP!$A$2:$O8280,8,FALSE)</f>
        <v>Si</v>
      </c>
      <c r="K32" s="98" t="str">
        <f>VLOOKUP(E32,[1]VIP!$A$2:$O11854,6,0)</f>
        <v>SI</v>
      </c>
      <c r="L32" s="126" t="s">
        <v>2434</v>
      </c>
      <c r="M32" s="127" t="s">
        <v>2469</v>
      </c>
      <c r="N32" s="128" t="s">
        <v>2568</v>
      </c>
      <c r="O32" s="98" t="s">
        <v>2478</v>
      </c>
      <c r="P32" s="129"/>
      <c r="Q32" s="127" t="s">
        <v>2434</v>
      </c>
    </row>
    <row r="33" spans="1:17" ht="18" x14ac:dyDescent="0.25">
      <c r="A33" s="98" t="str">
        <f>VLOOKUP(E33,'LISTADO ATM'!$A$2:$C$899,3,0)</f>
        <v>DISTRITO NACIONAL</v>
      </c>
      <c r="B33" s="113" t="s">
        <v>2586</v>
      </c>
      <c r="C33" s="125">
        <v>44251.357453703706</v>
      </c>
      <c r="D33" s="98" t="s">
        <v>2189</v>
      </c>
      <c r="E33" s="103">
        <v>648</v>
      </c>
      <c r="F33" s="98" t="str">
        <f>VLOOKUP(E33,VIP!$A$2:$O11676,2,0)</f>
        <v>DRBR190</v>
      </c>
      <c r="G33" s="98" t="str">
        <f>VLOOKUP(E33,'LISTADO ATM'!$A$2:$B$898,2,0)</f>
        <v xml:space="preserve">ATM Hermandad de Pensionados </v>
      </c>
      <c r="H33" s="98" t="str">
        <f>VLOOKUP(E33,VIP!$A$2:$O16393,7,FALSE)</f>
        <v>Si</v>
      </c>
      <c r="I33" s="98" t="str">
        <f>VLOOKUP(E33,VIP!$A$2:$O8358,8,FALSE)</f>
        <v>No</v>
      </c>
      <c r="J33" s="98" t="str">
        <f>VLOOKUP(E33,VIP!$A$2:$O8308,8,FALSE)</f>
        <v>No</v>
      </c>
      <c r="K33" s="98" t="str">
        <f>VLOOKUP(E33,VIP!$A$2:$O11882,6,0)</f>
        <v>NO</v>
      </c>
      <c r="L33" s="126" t="s">
        <v>2496</v>
      </c>
      <c r="M33" s="127" t="s">
        <v>2469</v>
      </c>
      <c r="N33" s="130" t="s">
        <v>2569</v>
      </c>
      <c r="O33" s="98" t="s">
        <v>2478</v>
      </c>
      <c r="P33" s="129"/>
      <c r="Q33" s="127" t="s">
        <v>2496</v>
      </c>
    </row>
    <row r="34" spans="1:17" ht="18" x14ac:dyDescent="0.25">
      <c r="A34" s="98" t="str">
        <f>VLOOKUP(E34,'LISTADO ATM'!$A$2:$C$899,3,0)</f>
        <v>DISTRITO NACIONAL</v>
      </c>
      <c r="B34" s="113" t="s">
        <v>2616</v>
      </c>
      <c r="C34" s="125">
        <v>44251.499027777776</v>
      </c>
      <c r="D34" s="98" t="s">
        <v>2472</v>
      </c>
      <c r="E34" s="103">
        <v>658</v>
      </c>
      <c r="F34" s="98" t="str">
        <f>VLOOKUP(E34,VIP!$A$2:$O11515,2,0)</f>
        <v>DRBR658</v>
      </c>
      <c r="G34" s="98" t="str">
        <f>VLOOKUP(E34,'LISTADO ATM'!$A$2:$B$898,2,0)</f>
        <v>ATM Cámara de Cuentas</v>
      </c>
      <c r="H34" s="98" t="str">
        <f>VLOOKUP(E34,VIP!$A$2:$O16391,7,FALSE)</f>
        <v>Si</v>
      </c>
      <c r="I34" s="98" t="str">
        <f>VLOOKUP(E34,VIP!$A$2:$O8356,8,FALSE)</f>
        <v>Si</v>
      </c>
      <c r="J34" s="98" t="str">
        <f>VLOOKUP(E34,VIP!$A$2:$O8306,8,FALSE)</f>
        <v>Si</v>
      </c>
      <c r="K34" s="98" t="str">
        <f>VLOOKUP(E34,VIP!$A$2:$O11880,6,0)</f>
        <v>NO</v>
      </c>
      <c r="L34" s="126" t="s">
        <v>2430</v>
      </c>
      <c r="M34" s="127" t="s">
        <v>2469</v>
      </c>
      <c r="N34" s="128" t="s">
        <v>2476</v>
      </c>
      <c r="O34" s="98" t="s">
        <v>2477</v>
      </c>
      <c r="P34" s="129"/>
      <c r="Q34" s="127" t="s">
        <v>2430</v>
      </c>
    </row>
    <row r="35" spans="1:17" ht="18" x14ac:dyDescent="0.25">
      <c r="A35" s="98" t="str">
        <f>VLOOKUP(E35,'LISTADO ATM'!$A$2:$C$899,3,0)</f>
        <v>SUR</v>
      </c>
      <c r="B35" s="113" t="s">
        <v>2612</v>
      </c>
      <c r="C35" s="125">
        <v>44251.513333333336</v>
      </c>
      <c r="D35" s="98" t="s">
        <v>2189</v>
      </c>
      <c r="E35" s="103">
        <v>767</v>
      </c>
      <c r="F35" s="98" t="str">
        <f>VLOOKUP(E35,VIP!$A$2:$O11511,2,0)</f>
        <v>DRBR059</v>
      </c>
      <c r="G35" s="98" t="str">
        <f>VLOOKUP(E35,'LISTADO ATM'!$A$2:$B$898,2,0)</f>
        <v xml:space="preserve">ATM S/M Diverso (Azua) </v>
      </c>
      <c r="H35" s="98" t="str">
        <f>VLOOKUP(E35,VIP!$A$2:$O16387,7,FALSE)</f>
        <v>Si</v>
      </c>
      <c r="I35" s="98" t="str">
        <f>VLOOKUP(E35,VIP!$A$2:$O8352,8,FALSE)</f>
        <v>No</v>
      </c>
      <c r="J35" s="98" t="str">
        <f>VLOOKUP(E35,VIP!$A$2:$O8302,8,FALSE)</f>
        <v>No</v>
      </c>
      <c r="K35" s="98" t="str">
        <f>VLOOKUP(E35,VIP!$A$2:$O11876,6,0)</f>
        <v>NO</v>
      </c>
      <c r="L35" s="126" t="s">
        <v>2228</v>
      </c>
      <c r="M35" s="127" t="s">
        <v>2469</v>
      </c>
      <c r="N35" s="128" t="s">
        <v>2476</v>
      </c>
      <c r="O35" s="98" t="s">
        <v>2478</v>
      </c>
      <c r="P35" s="129"/>
      <c r="Q35" s="127" t="s">
        <v>2228</v>
      </c>
    </row>
    <row r="36" spans="1:17" ht="18" x14ac:dyDescent="0.25">
      <c r="A36" s="98" t="str">
        <f>VLOOKUP(E36,'LISTADO ATM'!$A$2:$C$899,3,0)</f>
        <v>NORTE</v>
      </c>
      <c r="B36" s="113" t="s">
        <v>2613</v>
      </c>
      <c r="C36" s="125">
        <v>44251.512303240743</v>
      </c>
      <c r="D36" s="98" t="s">
        <v>2190</v>
      </c>
      <c r="E36" s="103">
        <v>779</v>
      </c>
      <c r="F36" s="98" t="str">
        <f>VLOOKUP(E36,VIP!$A$2:$O11512,2,0)</f>
        <v>DRBR206</v>
      </c>
      <c r="G36" s="98" t="str">
        <f>VLOOKUP(E36,'LISTADO ATM'!$A$2:$B$898,2,0)</f>
        <v xml:space="preserve">ATM Zona Franca Esperanza I (Mao) </v>
      </c>
      <c r="H36" s="98" t="str">
        <f>VLOOKUP(E36,VIP!$A$2:$O16388,7,FALSE)</f>
        <v>Si</v>
      </c>
      <c r="I36" s="98" t="str">
        <f>VLOOKUP(E36,VIP!$A$2:$O8353,8,FALSE)</f>
        <v>Si</v>
      </c>
      <c r="J36" s="98" t="str">
        <f>VLOOKUP(E36,VIP!$A$2:$O8303,8,FALSE)</f>
        <v>Si</v>
      </c>
      <c r="K36" s="98" t="str">
        <f>VLOOKUP(E36,VIP!$A$2:$O11877,6,0)</f>
        <v>NO</v>
      </c>
      <c r="L36" s="126" t="s">
        <v>2228</v>
      </c>
      <c r="M36" s="127" t="s">
        <v>2469</v>
      </c>
      <c r="N36" s="128" t="s">
        <v>2476</v>
      </c>
      <c r="O36" s="98" t="s">
        <v>2497</v>
      </c>
      <c r="P36" s="129"/>
      <c r="Q36" s="87" t="s">
        <v>2228</v>
      </c>
    </row>
    <row r="37" spans="1:17" ht="18" x14ac:dyDescent="0.25">
      <c r="A37" s="98" t="str">
        <f>VLOOKUP(E37,'LISTADO ATM'!$A$2:$C$899,3,0)</f>
        <v>DISTRITO NACIONAL</v>
      </c>
      <c r="B37" s="113" t="s">
        <v>2560</v>
      </c>
      <c r="C37" s="125">
        <v>44251.253796296296</v>
      </c>
      <c r="D37" s="98" t="s">
        <v>2472</v>
      </c>
      <c r="E37" s="103">
        <v>790</v>
      </c>
      <c r="F37" s="98" t="str">
        <f>VLOOKUP(E37,VIP!$A$2:$O11665,2,0)</f>
        <v>DRBR16I</v>
      </c>
      <c r="G37" s="98" t="str">
        <f>VLOOKUP(E37,'LISTADO ATM'!$A$2:$B$898,2,0)</f>
        <v xml:space="preserve">ATM Oficina Bella Vista Mall I </v>
      </c>
      <c r="H37" s="98" t="str">
        <f>VLOOKUP(E37,VIP!$A$2:$O16382,7,FALSE)</f>
        <v>Si</v>
      </c>
      <c r="I37" s="98" t="str">
        <f>VLOOKUP(E37,VIP!$A$2:$O8347,8,FALSE)</f>
        <v>Si</v>
      </c>
      <c r="J37" s="98" t="str">
        <f>VLOOKUP(E37,VIP!$A$2:$O8297,8,FALSE)</f>
        <v>Si</v>
      </c>
      <c r="K37" s="98" t="str">
        <f>VLOOKUP(E37,VIP!$A$2:$O11871,6,0)</f>
        <v>SI</v>
      </c>
      <c r="L37" s="126" t="s">
        <v>2462</v>
      </c>
      <c r="M37" s="127" t="s">
        <v>2469</v>
      </c>
      <c r="N37" s="128" t="s">
        <v>2476</v>
      </c>
      <c r="O37" s="98" t="s">
        <v>2477</v>
      </c>
      <c r="P37" s="129"/>
      <c r="Q37" s="127" t="s">
        <v>2462</v>
      </c>
    </row>
    <row r="38" spans="1:17" ht="18" x14ac:dyDescent="0.25">
      <c r="A38" s="98" t="str">
        <f>VLOOKUP(E38,'LISTADO ATM'!$A$2:$C$899,3,0)</f>
        <v>ESTE</v>
      </c>
      <c r="B38" s="113" t="s">
        <v>2533</v>
      </c>
      <c r="C38" s="125">
        <v>44250.767569444448</v>
      </c>
      <c r="D38" s="98" t="s">
        <v>2189</v>
      </c>
      <c r="E38" s="103">
        <v>802</v>
      </c>
      <c r="F38" s="98" t="str">
        <f>VLOOKUP(E38,VIP!$A$2:$O11649,2,0)</f>
        <v>DRBR802</v>
      </c>
      <c r="G38" s="98" t="str">
        <f>VLOOKUP(E38,'LISTADO ATM'!$A$2:$B$898,2,0)</f>
        <v xml:space="preserve">ATM UNP Aeropuerto La Romana </v>
      </c>
      <c r="H38" s="98" t="str">
        <f>VLOOKUP(E38,VIP!$A$2:$O16366,7,FALSE)</f>
        <v>Si</v>
      </c>
      <c r="I38" s="98" t="str">
        <f>VLOOKUP(E38,VIP!$A$2:$O8331,8,FALSE)</f>
        <v>Si</v>
      </c>
      <c r="J38" s="98" t="str">
        <f>VLOOKUP(E38,VIP!$A$2:$O8281,8,FALSE)</f>
        <v>Si</v>
      </c>
      <c r="K38" s="98" t="str">
        <f>VLOOKUP(E38,VIP!$A$2:$O11855,6,0)</f>
        <v>NO</v>
      </c>
      <c r="L38" s="126" t="s">
        <v>2228</v>
      </c>
      <c r="M38" s="127" t="s">
        <v>2469</v>
      </c>
      <c r="N38" s="128" t="s">
        <v>2568</v>
      </c>
      <c r="O38" s="98" t="s">
        <v>2478</v>
      </c>
      <c r="P38" s="127"/>
      <c r="Q38" s="127" t="s">
        <v>2228</v>
      </c>
    </row>
    <row r="39" spans="1:17" ht="18" x14ac:dyDescent="0.25">
      <c r="A39" s="98" t="str">
        <f>VLOOKUP(E39,'LISTADO ATM'!$A$2:$C$899,3,0)</f>
        <v>SUR</v>
      </c>
      <c r="B39" s="113" t="s">
        <v>2572</v>
      </c>
      <c r="C39" s="125">
        <v>44251.427233796298</v>
      </c>
      <c r="D39" s="98" t="s">
        <v>2189</v>
      </c>
      <c r="E39" s="103">
        <v>829</v>
      </c>
      <c r="F39" s="98" t="str">
        <f>VLOOKUP(E39,VIP!$A$2:$O11662,2,0)</f>
        <v>DRBR829</v>
      </c>
      <c r="G39" s="98" t="str">
        <f>VLOOKUP(E39,'LISTADO ATM'!$A$2:$B$898,2,0)</f>
        <v xml:space="preserve">ATM UNP Multicentro Sirena Baní </v>
      </c>
      <c r="H39" s="98" t="str">
        <f>VLOOKUP(E39,VIP!$A$2:$O16379,7,FALSE)</f>
        <v>Si</v>
      </c>
      <c r="I39" s="98" t="str">
        <f>VLOOKUP(E39,VIP!$A$2:$O8344,8,FALSE)</f>
        <v>Si</v>
      </c>
      <c r="J39" s="98" t="str">
        <f>VLOOKUP(E39,VIP!$A$2:$O8294,8,FALSE)</f>
        <v>Si</v>
      </c>
      <c r="K39" s="98" t="str">
        <f>VLOOKUP(E39,VIP!$A$2:$O11868,6,0)</f>
        <v>NO</v>
      </c>
      <c r="L39" s="126" t="s">
        <v>2228</v>
      </c>
      <c r="M39" s="127" t="s">
        <v>2469</v>
      </c>
      <c r="N39" s="128" t="s">
        <v>2476</v>
      </c>
      <c r="O39" s="98" t="s">
        <v>2478</v>
      </c>
      <c r="P39" s="129"/>
      <c r="Q39" s="127" t="s">
        <v>2228</v>
      </c>
    </row>
    <row r="40" spans="1:17" s="99" customFormat="1" ht="18" x14ac:dyDescent="0.25">
      <c r="A40" s="98" t="str">
        <f>VLOOKUP(E40,'LISTADO ATM'!$A$2:$C$899,3,0)</f>
        <v>DISTRITO NACIONAL</v>
      </c>
      <c r="B40" s="113" t="s">
        <v>2576</v>
      </c>
      <c r="C40" s="125">
        <v>44251.38590277778</v>
      </c>
      <c r="D40" s="98" t="s">
        <v>2472</v>
      </c>
      <c r="E40" s="103">
        <v>839</v>
      </c>
      <c r="F40" s="98" t="str">
        <f>VLOOKUP(E40,VIP!$A$2:$O11666,2,0)</f>
        <v>DRBR839</v>
      </c>
      <c r="G40" s="98" t="str">
        <f>VLOOKUP(E40,'LISTADO ATM'!$A$2:$B$898,2,0)</f>
        <v xml:space="preserve">ATM INAPA </v>
      </c>
      <c r="H40" s="98" t="str">
        <f>VLOOKUP(E40,VIP!$A$2:$O16383,7,FALSE)</f>
        <v>Si</v>
      </c>
      <c r="I40" s="98" t="str">
        <f>VLOOKUP(E40,VIP!$A$2:$O8348,8,FALSE)</f>
        <v>Si</v>
      </c>
      <c r="J40" s="98" t="str">
        <f>VLOOKUP(E40,VIP!$A$2:$O8298,8,FALSE)</f>
        <v>Si</v>
      </c>
      <c r="K40" s="98" t="str">
        <f>VLOOKUP(E40,VIP!$A$2:$O11872,6,0)</f>
        <v>NO</v>
      </c>
      <c r="L40" s="126" t="s">
        <v>2430</v>
      </c>
      <c r="M40" s="127" t="s">
        <v>2469</v>
      </c>
      <c r="N40" s="128" t="s">
        <v>2476</v>
      </c>
      <c r="O40" s="98" t="s">
        <v>2477</v>
      </c>
      <c r="P40" s="129"/>
      <c r="Q40" s="127" t="s">
        <v>2430</v>
      </c>
    </row>
    <row r="41" spans="1:17" s="99" customFormat="1" ht="18" x14ac:dyDescent="0.25">
      <c r="A41" s="98" t="str">
        <f>VLOOKUP(E41,'LISTADO ATM'!$A$2:$C$899,3,0)</f>
        <v>SUR</v>
      </c>
      <c r="B41" s="113" t="s">
        <v>2603</v>
      </c>
      <c r="C41" s="125">
        <v>44251.542650462965</v>
      </c>
      <c r="D41" s="98" t="s">
        <v>2189</v>
      </c>
      <c r="E41" s="103">
        <v>871</v>
      </c>
      <c r="F41" s="98" t="str">
        <f>VLOOKUP(E41,VIP!$A$2:$O11502,2,0)</f>
        <v>DRBR871</v>
      </c>
      <c r="G41" s="98" t="str">
        <f>VLOOKUP(E41,'LISTADO ATM'!$A$2:$B$898,2,0)</f>
        <v>ATM Plaza Cultural San Juan</v>
      </c>
      <c r="H41" s="98" t="str">
        <f>VLOOKUP(E41,VIP!$A$2:$O16378,7,FALSE)</f>
        <v>N/A</v>
      </c>
      <c r="I41" s="98" t="str">
        <f>VLOOKUP(E41,VIP!$A$2:$O8343,8,FALSE)</f>
        <v>N/A</v>
      </c>
      <c r="J41" s="98" t="str">
        <f>VLOOKUP(E41,VIP!$A$2:$O8293,8,FALSE)</f>
        <v>N/A</v>
      </c>
      <c r="K41" s="98" t="str">
        <f>VLOOKUP(E41,VIP!$A$2:$O11867,6,0)</f>
        <v>N/A</v>
      </c>
      <c r="L41" s="126" t="s">
        <v>2228</v>
      </c>
      <c r="M41" s="127" t="s">
        <v>2469</v>
      </c>
      <c r="N41" s="128" t="s">
        <v>2476</v>
      </c>
      <c r="O41" s="98" t="s">
        <v>2478</v>
      </c>
      <c r="P41" s="129"/>
      <c r="Q41" s="127" t="s">
        <v>2228</v>
      </c>
    </row>
    <row r="42" spans="1:17" s="99" customFormat="1" ht="18" x14ac:dyDescent="0.25">
      <c r="A42" s="98" t="str">
        <f>VLOOKUP(E42,'LISTADO ATM'!$A$2:$C$899,3,0)</f>
        <v>DISTRITO NACIONAL</v>
      </c>
      <c r="B42" s="113">
        <v>335800404</v>
      </c>
      <c r="C42" s="125">
        <v>44249.904317129629</v>
      </c>
      <c r="D42" s="98" t="s">
        <v>2189</v>
      </c>
      <c r="E42" s="103">
        <v>883</v>
      </c>
      <c r="F42" s="98" t="str">
        <f>VLOOKUP(E42,VIP!$A$2:$O11466,2,0)</f>
        <v>DRBR883</v>
      </c>
      <c r="G42" s="98" t="str">
        <f>VLOOKUP(E42,'LISTADO ATM'!$A$2:$B$898,2,0)</f>
        <v xml:space="preserve">ATM Oficina Filadelfia Plaza </v>
      </c>
      <c r="H42" s="98" t="str">
        <f>VLOOKUP(E42,VIP!$A$2:$O16362,7,FALSE)</f>
        <v>Si</v>
      </c>
      <c r="I42" s="98" t="str">
        <f>VLOOKUP(E42,VIP!$A$2:$O8327,8,FALSE)</f>
        <v>Si</v>
      </c>
      <c r="J42" s="98" t="str">
        <f>VLOOKUP(E42,VIP!$A$2:$O8277,8,FALSE)</f>
        <v>Si</v>
      </c>
      <c r="K42" s="98" t="str">
        <f>VLOOKUP(E42,VIP!$A$2:$O11851,6,0)</f>
        <v>NO</v>
      </c>
      <c r="L42" s="126" t="s">
        <v>2228</v>
      </c>
      <c r="M42" s="127" t="s">
        <v>2469</v>
      </c>
      <c r="N42" s="128" t="s">
        <v>2568</v>
      </c>
      <c r="O42" s="98" t="s">
        <v>2478</v>
      </c>
      <c r="P42" s="129"/>
      <c r="Q42" s="127" t="s">
        <v>2228</v>
      </c>
    </row>
    <row r="43" spans="1:17" s="99" customFormat="1" ht="18" x14ac:dyDescent="0.25">
      <c r="A43" s="98" t="str">
        <f>VLOOKUP(E43,'LISTADO ATM'!$A$2:$C$899,3,0)</f>
        <v>DISTRITO NACIONAL</v>
      </c>
      <c r="B43" s="113" t="s">
        <v>2608</v>
      </c>
      <c r="C43" s="125">
        <v>44251.532187500001</v>
      </c>
      <c r="D43" s="98" t="s">
        <v>2189</v>
      </c>
      <c r="E43" s="103">
        <v>896</v>
      </c>
      <c r="F43" s="98" t="str">
        <f>VLOOKUP(E43,VIP!$A$2:$O11507,2,0)</f>
        <v>DRBR896</v>
      </c>
      <c r="G43" s="98" t="str">
        <f>VLOOKUP(E43,'LISTADO ATM'!$A$2:$B$898,2,0)</f>
        <v xml:space="preserve">ATM Campamento Militar 16 de Agosto I </v>
      </c>
      <c r="H43" s="98" t="str">
        <f>VLOOKUP(E43,VIP!$A$2:$O16383,7,FALSE)</f>
        <v>Si</v>
      </c>
      <c r="I43" s="98" t="str">
        <f>VLOOKUP(E43,VIP!$A$2:$O8348,8,FALSE)</f>
        <v>Si</v>
      </c>
      <c r="J43" s="98" t="str">
        <f>VLOOKUP(E43,VIP!$A$2:$O8298,8,FALSE)</f>
        <v>Si</v>
      </c>
      <c r="K43" s="98" t="str">
        <f>VLOOKUP(E43,VIP!$A$2:$O11872,6,0)</f>
        <v>NO</v>
      </c>
      <c r="L43" s="126" t="s">
        <v>2496</v>
      </c>
      <c r="M43" s="127" t="s">
        <v>2469</v>
      </c>
      <c r="N43" s="128" t="s">
        <v>2476</v>
      </c>
      <c r="O43" s="98" t="s">
        <v>2478</v>
      </c>
      <c r="P43" s="129"/>
      <c r="Q43" s="127" t="s">
        <v>2496</v>
      </c>
    </row>
    <row r="44" spans="1:17" s="99" customFormat="1" ht="18" x14ac:dyDescent="0.25">
      <c r="A44" s="98" t="str">
        <f>VLOOKUP(E44,'LISTADO ATM'!$A$2:$C$899,3,0)</f>
        <v>DISTRITO NACIONAL</v>
      </c>
      <c r="B44" s="113" t="s">
        <v>2513</v>
      </c>
      <c r="C44" s="125">
        <v>44250.594247685185</v>
      </c>
      <c r="D44" s="98" t="s">
        <v>2189</v>
      </c>
      <c r="E44" s="103">
        <v>909</v>
      </c>
      <c r="F44" s="98" t="str">
        <f>VLOOKUP(E44,VIP!$A$2:$O11488,2,0)</f>
        <v>DRBR01A</v>
      </c>
      <c r="G44" s="98" t="str">
        <f>VLOOKUP(E44,'LISTADO ATM'!$A$2:$B$898,2,0)</f>
        <v xml:space="preserve">ATM UNP UASD </v>
      </c>
      <c r="H44" s="98" t="str">
        <f>VLOOKUP(E44,VIP!$A$2:$O16362,7,FALSE)</f>
        <v>Si</v>
      </c>
      <c r="I44" s="98" t="str">
        <f>VLOOKUP(E44,VIP!$A$2:$O8327,8,FALSE)</f>
        <v>Si</v>
      </c>
      <c r="J44" s="98" t="str">
        <f>VLOOKUP(E44,VIP!$A$2:$O8277,8,FALSE)</f>
        <v>Si</v>
      </c>
      <c r="K44" s="98" t="str">
        <f>VLOOKUP(E44,VIP!$A$2:$O11851,6,0)</f>
        <v>SI</v>
      </c>
      <c r="L44" s="126" t="s">
        <v>2228</v>
      </c>
      <c r="M44" s="127" t="s">
        <v>2469</v>
      </c>
      <c r="N44" s="128" t="s">
        <v>2568</v>
      </c>
      <c r="O44" s="98" t="s">
        <v>2478</v>
      </c>
      <c r="P44" s="127"/>
      <c r="Q44" s="127" t="s">
        <v>2228</v>
      </c>
    </row>
    <row r="45" spans="1:17" s="99" customFormat="1" ht="18" x14ac:dyDescent="0.25">
      <c r="A45" s="98" t="str">
        <f>VLOOKUP(E45,'LISTADO ATM'!$A$2:$C$899,3,0)</f>
        <v>ESTE</v>
      </c>
      <c r="B45" s="113" t="s">
        <v>2584</v>
      </c>
      <c r="C45" s="125">
        <v>44251.360937500001</v>
      </c>
      <c r="D45" s="98" t="s">
        <v>2189</v>
      </c>
      <c r="E45" s="103">
        <v>933</v>
      </c>
      <c r="F45" s="98" t="str">
        <f>VLOOKUP(E45,VIP!$A$2:$O11674,2,0)</f>
        <v>DRBR933</v>
      </c>
      <c r="G45" s="98" t="str">
        <f>VLOOKUP(E45,'LISTADO ATM'!$A$2:$B$898,2,0)</f>
        <v>ATM Hotel Dreams Punta Cana II</v>
      </c>
      <c r="H45" s="98" t="str">
        <f>VLOOKUP(E45,VIP!$A$2:$O16391,7,FALSE)</f>
        <v>Si</v>
      </c>
      <c r="I45" s="98" t="str">
        <f>VLOOKUP(E45,VIP!$A$2:$O8356,8,FALSE)</f>
        <v>Si</v>
      </c>
      <c r="J45" s="98" t="str">
        <f>VLOOKUP(E45,VIP!$A$2:$O8306,8,FALSE)</f>
        <v>Si</v>
      </c>
      <c r="K45" s="98" t="str">
        <f>VLOOKUP(E45,VIP!$A$2:$O11880,6,0)</f>
        <v>NO</v>
      </c>
      <c r="L45" s="126" t="s">
        <v>2254</v>
      </c>
      <c r="M45" s="127" t="s">
        <v>2469</v>
      </c>
      <c r="N45" s="128" t="s">
        <v>2476</v>
      </c>
      <c r="O45" s="98" t="s">
        <v>2478</v>
      </c>
      <c r="P45" s="129"/>
      <c r="Q45" s="87" t="s">
        <v>2254</v>
      </c>
    </row>
    <row r="46" spans="1:17" s="99" customFormat="1" ht="18" x14ac:dyDescent="0.25">
      <c r="A46" s="98" t="str">
        <f>VLOOKUP(E46,'LISTADO ATM'!$A$2:$C$899,3,0)</f>
        <v>DISTRITO NACIONAL</v>
      </c>
      <c r="B46" s="113" t="s">
        <v>2602</v>
      </c>
      <c r="C46" s="125">
        <v>44251.553946759261</v>
      </c>
      <c r="D46" s="98" t="s">
        <v>2472</v>
      </c>
      <c r="E46" s="103">
        <v>935</v>
      </c>
      <c r="F46" s="98" t="str">
        <f>VLOOKUP(E46,VIP!$A$2:$O11501,2,0)</f>
        <v>DRBR16J</v>
      </c>
      <c r="G46" s="98" t="str">
        <f>VLOOKUP(E46,'LISTADO ATM'!$A$2:$B$898,2,0)</f>
        <v xml:space="preserve">ATM Oficina John F. Kennedy </v>
      </c>
      <c r="H46" s="98" t="str">
        <f>VLOOKUP(E46,VIP!$A$2:$O16377,7,FALSE)</f>
        <v>Si</v>
      </c>
      <c r="I46" s="98" t="str">
        <f>VLOOKUP(E46,VIP!$A$2:$O8342,8,FALSE)</f>
        <v>Si</v>
      </c>
      <c r="J46" s="98" t="str">
        <f>VLOOKUP(E46,VIP!$A$2:$O8292,8,FALSE)</f>
        <v>Si</v>
      </c>
      <c r="K46" s="98" t="str">
        <f>VLOOKUP(E46,VIP!$A$2:$O11866,6,0)</f>
        <v>SI</v>
      </c>
      <c r="L46" s="126" t="s">
        <v>2430</v>
      </c>
      <c r="M46" s="127" t="s">
        <v>2469</v>
      </c>
      <c r="N46" s="128" t="s">
        <v>2476</v>
      </c>
      <c r="O46" s="98" t="s">
        <v>2477</v>
      </c>
      <c r="P46" s="129"/>
      <c r="Q46" s="127" t="s">
        <v>2430</v>
      </c>
    </row>
    <row r="47" spans="1:17" s="99" customFormat="1" ht="18" x14ac:dyDescent="0.25">
      <c r="A47" s="98" t="str">
        <f>VLOOKUP(E47,'LISTADO ATM'!$A$2:$C$899,3,0)</f>
        <v>NORTE</v>
      </c>
      <c r="B47" s="113" t="s">
        <v>2609</v>
      </c>
      <c r="C47" s="125">
        <v>44251.524745370371</v>
      </c>
      <c r="D47" s="98" t="s">
        <v>2190</v>
      </c>
      <c r="E47" s="103">
        <v>936</v>
      </c>
      <c r="F47" s="98" t="str">
        <f>VLOOKUP(E47,VIP!$A$2:$O11508,2,0)</f>
        <v>DRBR936</v>
      </c>
      <c r="G47" s="98" t="str">
        <f>VLOOKUP(E47,'LISTADO ATM'!$A$2:$B$898,2,0)</f>
        <v xml:space="preserve">ATM Autobanco Oficina La Vega I </v>
      </c>
      <c r="H47" s="98" t="str">
        <f>VLOOKUP(E47,VIP!$A$2:$O16384,7,FALSE)</f>
        <v>Si</v>
      </c>
      <c r="I47" s="98" t="str">
        <f>VLOOKUP(E47,VIP!$A$2:$O8349,8,FALSE)</f>
        <v>Si</v>
      </c>
      <c r="J47" s="98" t="str">
        <f>VLOOKUP(E47,VIP!$A$2:$O8299,8,FALSE)</f>
        <v>Si</v>
      </c>
      <c r="K47" s="98" t="str">
        <f>VLOOKUP(E47,VIP!$A$2:$O11873,6,0)</f>
        <v>NO</v>
      </c>
      <c r="L47" s="126" t="s">
        <v>2228</v>
      </c>
      <c r="M47" s="127" t="s">
        <v>2469</v>
      </c>
      <c r="N47" s="128" t="s">
        <v>2476</v>
      </c>
      <c r="O47" s="98" t="s">
        <v>2497</v>
      </c>
      <c r="P47" s="129"/>
      <c r="Q47" s="87" t="s">
        <v>2228</v>
      </c>
    </row>
    <row r="48" spans="1:17" s="99" customFormat="1" ht="18" x14ac:dyDescent="0.25">
      <c r="A48" s="98" t="str">
        <f>VLOOKUP(E48,'LISTADO ATM'!$A$2:$C$899,3,0)</f>
        <v>DISTRITO NACIONAL</v>
      </c>
      <c r="B48" s="113" t="s">
        <v>2543</v>
      </c>
      <c r="C48" s="125">
        <v>44250.866863425923</v>
      </c>
      <c r="D48" s="98" t="s">
        <v>2472</v>
      </c>
      <c r="E48" s="103">
        <v>980</v>
      </c>
      <c r="F48" s="98" t="str">
        <f>VLOOKUP(E48,VIP!$A$2:$O11660,2,0)</f>
        <v>DRBR980</v>
      </c>
      <c r="G48" s="98" t="str">
        <f>VLOOKUP(E48,'LISTADO ATM'!$A$2:$B$898,2,0)</f>
        <v xml:space="preserve">ATM Oficina Bella Vista Mall II </v>
      </c>
      <c r="H48" s="98" t="str">
        <f>VLOOKUP(E48,VIP!$A$2:$O16377,7,FALSE)</f>
        <v>Si</v>
      </c>
      <c r="I48" s="98" t="str">
        <f>VLOOKUP(E48,VIP!$A$2:$O8342,8,FALSE)</f>
        <v>Si</v>
      </c>
      <c r="J48" s="98" t="str">
        <f>VLOOKUP(E48,VIP!$A$2:$O8292,8,FALSE)</f>
        <v>Si</v>
      </c>
      <c r="K48" s="98" t="str">
        <f>VLOOKUP(E48,VIP!$A$2:$O11866,6,0)</f>
        <v>NO</v>
      </c>
      <c r="L48" s="126" t="s">
        <v>2430</v>
      </c>
      <c r="M48" s="127" t="s">
        <v>2469</v>
      </c>
      <c r="N48" s="128" t="s">
        <v>2476</v>
      </c>
      <c r="O48" s="98" t="s">
        <v>2477</v>
      </c>
      <c r="P48" s="129"/>
      <c r="Q48" s="127" t="s">
        <v>2430</v>
      </c>
    </row>
    <row r="49" spans="1:17" s="99" customFormat="1" ht="18" x14ac:dyDescent="0.25">
      <c r="A49" s="98" t="str">
        <f>VLOOKUP(E49,'LISTADO ATM'!$A$2:$C$899,3,0)</f>
        <v>NORTE</v>
      </c>
      <c r="B49" s="113" t="s">
        <v>2614</v>
      </c>
      <c r="C49" s="125">
        <v>44251.505300925928</v>
      </c>
      <c r="D49" s="98" t="s">
        <v>2190</v>
      </c>
      <c r="E49" s="103">
        <v>986</v>
      </c>
      <c r="F49" s="98" t="str">
        <f>VLOOKUP(E49,VIP!$A$2:$O11513,2,0)</f>
        <v>DRBR986</v>
      </c>
      <c r="G49" s="98" t="str">
        <f>VLOOKUP(E49,'LISTADO ATM'!$A$2:$B$898,2,0)</f>
        <v xml:space="preserve">ATM S/M Jumbo (La Vega) </v>
      </c>
      <c r="H49" s="98" t="str">
        <f>VLOOKUP(E49,VIP!$A$2:$O16389,7,FALSE)</f>
        <v>Si</v>
      </c>
      <c r="I49" s="98" t="str">
        <f>VLOOKUP(E49,VIP!$A$2:$O8354,8,FALSE)</f>
        <v>Si</v>
      </c>
      <c r="J49" s="98" t="str">
        <f>VLOOKUP(E49,VIP!$A$2:$O8304,8,FALSE)</f>
        <v>Si</v>
      </c>
      <c r="K49" s="98" t="str">
        <f>VLOOKUP(E49,VIP!$A$2:$O11878,6,0)</f>
        <v>NO</v>
      </c>
      <c r="L49" s="126" t="s">
        <v>2254</v>
      </c>
      <c r="M49" s="127" t="s">
        <v>2469</v>
      </c>
      <c r="N49" s="128" t="s">
        <v>2476</v>
      </c>
      <c r="O49" s="98" t="s">
        <v>2622</v>
      </c>
      <c r="P49" s="129"/>
      <c r="Q49" s="127" t="s">
        <v>2254</v>
      </c>
    </row>
    <row r="50" spans="1:17" s="99" customFormat="1" ht="18" x14ac:dyDescent="0.25">
      <c r="A50" s="98" t="str">
        <f>VLOOKUP(E50,'LISTADO ATM'!$A$2:$C$899,3,0)</f>
        <v>DISTRITO NACIONAL</v>
      </c>
      <c r="B50" s="113" t="s">
        <v>2525</v>
      </c>
      <c r="C50" s="125">
        <v>44250.628831018519</v>
      </c>
      <c r="D50" s="98" t="s">
        <v>2472</v>
      </c>
      <c r="E50" s="103">
        <v>988</v>
      </c>
      <c r="F50" s="98" t="str">
        <f>VLOOKUP(E50,VIP!$A$2:$O11496,2,0)</f>
        <v>DRBR988</v>
      </c>
      <c r="G50" s="98" t="str">
        <f>VLOOKUP(E50,'LISTADO ATM'!$A$2:$B$898,2,0)</f>
        <v xml:space="preserve">ATM Estación Sigma 27 de Febrero </v>
      </c>
      <c r="H50" s="98" t="str">
        <f>VLOOKUP(E50,VIP!$A$2:$O16372,7,FALSE)</f>
        <v>Si</v>
      </c>
      <c r="I50" s="98" t="str">
        <f>VLOOKUP(E50,VIP!$A$2:$O8337,8,FALSE)</f>
        <v>Si</v>
      </c>
      <c r="J50" s="98" t="str">
        <f>VLOOKUP(E50,VIP!$A$2:$O8287,8,FALSE)</f>
        <v>Si</v>
      </c>
      <c r="K50" s="98" t="str">
        <f>VLOOKUP(E50,VIP!$A$2:$O11861,6,0)</f>
        <v>NO</v>
      </c>
      <c r="L50" s="126" t="s">
        <v>2430</v>
      </c>
      <c r="M50" s="127" t="s">
        <v>2469</v>
      </c>
      <c r="N50" s="128" t="s">
        <v>2476</v>
      </c>
      <c r="O50" s="98" t="s">
        <v>2477</v>
      </c>
      <c r="P50" s="127"/>
      <c r="Q50" s="127" t="s">
        <v>2430</v>
      </c>
    </row>
    <row r="51" spans="1:17" s="99" customFormat="1" ht="18" x14ac:dyDescent="0.25">
      <c r="A51" s="98" t="str">
        <f>VLOOKUP(E51,'LISTADO ATM'!$A$2:$C$899,3,0)</f>
        <v>NORTE</v>
      </c>
      <c r="B51" s="113" t="s">
        <v>2524</v>
      </c>
      <c r="C51" s="125">
        <v>44250.636412037034</v>
      </c>
      <c r="D51" s="98" t="s">
        <v>2190</v>
      </c>
      <c r="E51" s="103">
        <v>3</v>
      </c>
      <c r="F51" s="98" t="str">
        <f>VLOOKUP(E51,VIP!$A$2:$O11497,2,0)</f>
        <v>DRBR003</v>
      </c>
      <c r="G51" s="98" t="str">
        <f>VLOOKUP(E51,'LISTADO ATM'!$A$2:$B$898,2,0)</f>
        <v>ATM Autoservicio La Vega Real</v>
      </c>
      <c r="H51" s="98" t="str">
        <f>VLOOKUP(E51,VIP!$A$2:$O16371,7,FALSE)</f>
        <v>Si</v>
      </c>
      <c r="I51" s="98" t="str">
        <f>VLOOKUP(E51,VIP!$A$2:$O8336,8,FALSE)</f>
        <v>Si</v>
      </c>
      <c r="J51" s="98" t="str">
        <f>VLOOKUP(E51,VIP!$A$2:$O8286,8,FALSE)</f>
        <v>Si</v>
      </c>
      <c r="K51" s="98" t="str">
        <f>VLOOKUP(E51,VIP!$A$2:$O11860,6,0)</f>
        <v>NO</v>
      </c>
      <c r="L51" s="126" t="s">
        <v>2228</v>
      </c>
      <c r="M51" s="129" t="s">
        <v>2567</v>
      </c>
      <c r="N51" s="128" t="s">
        <v>2476</v>
      </c>
      <c r="O51" s="98" t="s">
        <v>2497</v>
      </c>
      <c r="P51" s="127"/>
      <c r="Q51" s="130">
        <v>44251.388888888891</v>
      </c>
    </row>
    <row r="52" spans="1:17" s="99" customFormat="1" ht="18" x14ac:dyDescent="0.25">
      <c r="A52" s="98" t="str">
        <f>VLOOKUP(E52,'LISTADO ATM'!$A$2:$C$899,3,0)</f>
        <v>SUR</v>
      </c>
      <c r="B52" s="113" t="s">
        <v>2531</v>
      </c>
      <c r="C52" s="125">
        <v>44250.771932870368</v>
      </c>
      <c r="D52" s="98" t="s">
        <v>2189</v>
      </c>
      <c r="E52" s="103">
        <v>5</v>
      </c>
      <c r="F52" s="98" t="str">
        <f>VLOOKUP(E52,VIP!$A$2:$O11647,2,0)</f>
        <v>DRBR005</v>
      </c>
      <c r="G52" s="98" t="str">
        <f>VLOOKUP(E52,'LISTADO ATM'!$A$2:$B$898,2,0)</f>
        <v>ATM Oficina Autoservicio Villa Ofelia (San Juan)</v>
      </c>
      <c r="H52" s="98" t="str">
        <f>VLOOKUP(E52,VIP!$A$2:$O16364,7,FALSE)</f>
        <v>Si</v>
      </c>
      <c r="I52" s="98" t="str">
        <f>VLOOKUP(E52,VIP!$A$2:$O8329,8,FALSE)</f>
        <v>Si</v>
      </c>
      <c r="J52" s="98" t="str">
        <f>VLOOKUP(E52,VIP!$A$2:$O8279,8,FALSE)</f>
        <v>Si</v>
      </c>
      <c r="K52" s="98" t="str">
        <f>VLOOKUP(E52,VIP!$A$2:$O11853,6,0)</f>
        <v>NO</v>
      </c>
      <c r="L52" s="126" t="s">
        <v>2228</v>
      </c>
      <c r="M52" s="129" t="s">
        <v>2567</v>
      </c>
      <c r="N52" s="130" t="s">
        <v>2569</v>
      </c>
      <c r="O52" s="98" t="s">
        <v>2478</v>
      </c>
      <c r="P52" s="127"/>
      <c r="Q52" s="130">
        <v>44251.550694444442</v>
      </c>
    </row>
    <row r="53" spans="1:17" s="99" customFormat="1" ht="18" x14ac:dyDescent="0.25">
      <c r="A53" s="98" t="str">
        <f>VLOOKUP(E53,'LISTADO ATM'!$A$2:$C$899,3,0)</f>
        <v>DISTRITO NACIONAL</v>
      </c>
      <c r="B53" s="113" t="s">
        <v>2606</v>
      </c>
      <c r="C53" s="125">
        <v>44251.534814814811</v>
      </c>
      <c r="D53" s="98" t="s">
        <v>2472</v>
      </c>
      <c r="E53" s="103">
        <v>14</v>
      </c>
      <c r="F53" s="98" t="str">
        <f>VLOOKUP(E53,VIP!$A$2:$O11505,2,0)</f>
        <v>DRBR014</v>
      </c>
      <c r="G53" s="98" t="str">
        <f>VLOOKUP(E53,'LISTADO ATM'!$A$2:$B$898,2,0)</f>
        <v xml:space="preserve">ATM Oficina Aeropuerto Las Américas I </v>
      </c>
      <c r="H53" s="98" t="str">
        <f>VLOOKUP(E53,VIP!$A$2:$O16381,7,FALSE)</f>
        <v>Si</v>
      </c>
      <c r="I53" s="98" t="str">
        <f>VLOOKUP(E53,VIP!$A$2:$O8346,8,FALSE)</f>
        <v>Si</v>
      </c>
      <c r="J53" s="98" t="str">
        <f>VLOOKUP(E53,VIP!$A$2:$O8296,8,FALSE)</f>
        <v>Si</v>
      </c>
      <c r="K53" s="98" t="str">
        <f>VLOOKUP(E53,VIP!$A$2:$O11870,6,0)</f>
        <v>NO</v>
      </c>
      <c r="L53" s="126" t="s">
        <v>2430</v>
      </c>
      <c r="M53" s="129" t="s">
        <v>2567</v>
      </c>
      <c r="N53" s="128" t="s">
        <v>2476</v>
      </c>
      <c r="O53" s="98" t="s">
        <v>2477</v>
      </c>
      <c r="P53" s="129"/>
      <c r="Q53" s="130">
        <v>44251.625</v>
      </c>
    </row>
    <row r="54" spans="1:17" s="99" customFormat="1" ht="18" x14ac:dyDescent="0.25">
      <c r="A54" s="98" t="str">
        <f>VLOOKUP(E54,'LISTADO ATM'!$A$2:$C$899,3,0)</f>
        <v>DISTRITO NACIONAL</v>
      </c>
      <c r="B54" s="113" t="s">
        <v>2512</v>
      </c>
      <c r="C54" s="125">
        <v>44250.597094907411</v>
      </c>
      <c r="D54" s="98" t="s">
        <v>2189</v>
      </c>
      <c r="E54" s="103">
        <v>34</v>
      </c>
      <c r="F54" s="98" t="str">
        <f>VLOOKUP(E54,VIP!$A$2:$O11489,2,0)</f>
        <v>DRBR034</v>
      </c>
      <c r="G54" s="98" t="str">
        <f>VLOOKUP(E54,'LISTADO ATM'!$A$2:$B$898,2,0)</f>
        <v xml:space="preserve">ATM Plaza de la Salud </v>
      </c>
      <c r="H54" s="98" t="str">
        <f>VLOOKUP(E54,VIP!$A$2:$O16361,7,FALSE)</f>
        <v>Si</v>
      </c>
      <c r="I54" s="98" t="str">
        <f>VLOOKUP(E54,VIP!$A$2:$O8326,8,FALSE)</f>
        <v>Si</v>
      </c>
      <c r="J54" s="98" t="str">
        <f>VLOOKUP(E54,VIP!$A$2:$O8276,8,FALSE)</f>
        <v>Si</v>
      </c>
      <c r="K54" s="98" t="str">
        <f>VLOOKUP(E54,VIP!$A$2:$O11850,6,0)</f>
        <v>NO</v>
      </c>
      <c r="L54" s="126" t="s">
        <v>2228</v>
      </c>
      <c r="M54" s="129" t="s">
        <v>2567</v>
      </c>
      <c r="N54" s="130" t="s">
        <v>2569</v>
      </c>
      <c r="O54" s="98" t="s">
        <v>2478</v>
      </c>
      <c r="P54" s="127"/>
      <c r="Q54" s="130">
        <v>44251.559027777781</v>
      </c>
    </row>
    <row r="55" spans="1:17" s="99" customFormat="1" ht="18" x14ac:dyDescent="0.25">
      <c r="A55" s="98" t="str">
        <f>VLOOKUP(E55,'LISTADO ATM'!$A$2:$C$899,3,0)</f>
        <v>SUR</v>
      </c>
      <c r="B55" s="113" t="s">
        <v>2547</v>
      </c>
      <c r="C55" s="125">
        <v>44250.856412037036</v>
      </c>
      <c r="D55" s="98" t="s">
        <v>2472</v>
      </c>
      <c r="E55" s="103">
        <v>45</v>
      </c>
      <c r="F55" s="98" t="str">
        <f>VLOOKUP(E55,VIP!$A$2:$O11664,2,0)</f>
        <v>DRBR045</v>
      </c>
      <c r="G55" s="98" t="str">
        <f>VLOOKUP(E55,'LISTADO ATM'!$A$2:$B$898,2,0)</f>
        <v xml:space="preserve">ATM Oficina Tamayo </v>
      </c>
      <c r="H55" s="98" t="str">
        <f>VLOOKUP(E55,VIP!$A$2:$O16381,7,FALSE)</f>
        <v>Si</v>
      </c>
      <c r="I55" s="98" t="str">
        <f>VLOOKUP(E55,VIP!$A$2:$O8346,8,FALSE)</f>
        <v>Si</v>
      </c>
      <c r="J55" s="98" t="str">
        <f>VLOOKUP(E55,VIP!$A$2:$O8296,8,FALSE)</f>
        <v>Si</v>
      </c>
      <c r="K55" s="98" t="str">
        <f>VLOOKUP(E55,VIP!$A$2:$O11870,6,0)</f>
        <v>SI</v>
      </c>
      <c r="L55" s="126" t="s">
        <v>2430</v>
      </c>
      <c r="M55" s="129" t="s">
        <v>2567</v>
      </c>
      <c r="N55" s="128" t="s">
        <v>2476</v>
      </c>
      <c r="O55" s="98" t="s">
        <v>2477</v>
      </c>
      <c r="P55" s="129"/>
      <c r="Q55" s="131">
        <v>44251.625</v>
      </c>
    </row>
    <row r="56" spans="1:17" s="99" customFormat="1" ht="18" x14ac:dyDescent="0.25">
      <c r="A56" s="98" t="str">
        <f>VLOOKUP(E56,'LISTADO ATM'!$A$2:$C$899,3,0)</f>
        <v>DISTRITO NACIONAL</v>
      </c>
      <c r="B56" s="113" t="s">
        <v>2550</v>
      </c>
      <c r="C56" s="125">
        <v>44250.840995370374</v>
      </c>
      <c r="D56" s="98" t="s">
        <v>2189</v>
      </c>
      <c r="E56" s="103">
        <v>70</v>
      </c>
      <c r="F56" s="98" t="str">
        <f>VLOOKUP(E56,VIP!$A$2:$O11667,2,0)</f>
        <v>DRBR070</v>
      </c>
      <c r="G56" s="98" t="str">
        <f>VLOOKUP(E56,'LISTADO ATM'!$A$2:$B$898,2,0)</f>
        <v xml:space="preserve">ATM Autoservicio Plaza Lama Zona Oriental </v>
      </c>
      <c r="H56" s="98" t="str">
        <f>VLOOKUP(E56,VIP!$A$2:$O16384,7,FALSE)</f>
        <v>Si</v>
      </c>
      <c r="I56" s="98" t="str">
        <f>VLOOKUP(E56,VIP!$A$2:$O8349,8,FALSE)</f>
        <v>Si</v>
      </c>
      <c r="J56" s="98" t="str">
        <f>VLOOKUP(E56,VIP!$A$2:$O8299,8,FALSE)</f>
        <v>Si</v>
      </c>
      <c r="K56" s="98" t="str">
        <f>VLOOKUP(E56,VIP!$A$2:$O11873,6,0)</f>
        <v>NO</v>
      </c>
      <c r="L56" s="126" t="s">
        <v>2228</v>
      </c>
      <c r="M56" s="129" t="s">
        <v>2567</v>
      </c>
      <c r="N56" s="128" t="s">
        <v>2568</v>
      </c>
      <c r="O56" s="98" t="s">
        <v>2478</v>
      </c>
      <c r="P56" s="129"/>
      <c r="Q56" s="131">
        <v>44251.412499999999</v>
      </c>
    </row>
    <row r="57" spans="1:17" s="99" customFormat="1" ht="18" x14ac:dyDescent="0.25">
      <c r="A57" s="98" t="str">
        <f>VLOOKUP(E57,'LISTADO ATM'!$A$2:$C$899,3,0)</f>
        <v>SUR</v>
      </c>
      <c r="B57" s="113" t="s">
        <v>2620</v>
      </c>
      <c r="C57" s="125">
        <v>44251.482592592591</v>
      </c>
      <c r="D57" s="98" t="s">
        <v>2472</v>
      </c>
      <c r="E57" s="103">
        <v>84</v>
      </c>
      <c r="F57" s="98" t="str">
        <f>VLOOKUP(E57,VIP!$A$2:$O11519,2,0)</f>
        <v>DRBR084</v>
      </c>
      <c r="G57" s="98" t="str">
        <f>VLOOKUP(E57,'LISTADO ATM'!$A$2:$B$898,2,0)</f>
        <v xml:space="preserve">ATM Oficina Multicentro Sirena San Cristóbal </v>
      </c>
      <c r="H57" s="98" t="str">
        <f>VLOOKUP(E57,VIP!$A$2:$O16395,7,FALSE)</f>
        <v>Si</v>
      </c>
      <c r="I57" s="98" t="str">
        <f>VLOOKUP(E57,VIP!$A$2:$O8360,8,FALSE)</f>
        <v>Si</v>
      </c>
      <c r="J57" s="98" t="str">
        <f>VLOOKUP(E57,VIP!$A$2:$O8310,8,FALSE)</f>
        <v>Si</v>
      </c>
      <c r="K57" s="98" t="str">
        <f>VLOOKUP(E57,VIP!$A$2:$O11884,6,0)</f>
        <v>SI</v>
      </c>
      <c r="L57" s="126" t="s">
        <v>2430</v>
      </c>
      <c r="M57" s="129" t="s">
        <v>2567</v>
      </c>
      <c r="N57" s="128" t="s">
        <v>2476</v>
      </c>
      <c r="O57" s="98" t="s">
        <v>2477</v>
      </c>
      <c r="P57" s="129"/>
      <c r="Q57" s="131">
        <v>44251.625</v>
      </c>
    </row>
    <row r="58" spans="1:17" s="99" customFormat="1" ht="18" x14ac:dyDescent="0.25">
      <c r="A58" s="98" t="str">
        <f>VLOOKUP(E58,'LISTADO ATM'!$A$2:$C$899,3,0)</f>
        <v>ESTE</v>
      </c>
      <c r="B58" s="113" t="s">
        <v>2588</v>
      </c>
      <c r="C58" s="125">
        <v>44251.350844907407</v>
      </c>
      <c r="D58" s="98" t="s">
        <v>2472</v>
      </c>
      <c r="E58" s="103">
        <v>114</v>
      </c>
      <c r="F58" s="98" t="str">
        <f>VLOOKUP(E58,VIP!$A$2:$O11678,2,0)</f>
        <v>DRBR114</v>
      </c>
      <c r="G58" s="98" t="str">
        <f>VLOOKUP(E58,'LISTADO ATM'!$A$2:$B$898,2,0)</f>
        <v xml:space="preserve">ATM Oficina Hato Mayor </v>
      </c>
      <c r="H58" s="98" t="str">
        <f>VLOOKUP(E58,VIP!$A$2:$O16395,7,FALSE)</f>
        <v>Si</v>
      </c>
      <c r="I58" s="98" t="str">
        <f>VLOOKUP(E58,VIP!$A$2:$O8360,8,FALSE)</f>
        <v>Si</v>
      </c>
      <c r="J58" s="98" t="str">
        <f>VLOOKUP(E58,VIP!$A$2:$O8310,8,FALSE)</f>
        <v>Si</v>
      </c>
      <c r="K58" s="98" t="str">
        <f>VLOOKUP(E58,VIP!$A$2:$O11884,6,0)</f>
        <v>NO</v>
      </c>
      <c r="L58" s="126" t="s">
        <v>2430</v>
      </c>
      <c r="M58" s="129" t="s">
        <v>2567</v>
      </c>
      <c r="N58" s="128" t="s">
        <v>2476</v>
      </c>
      <c r="O58" s="98" t="s">
        <v>2477</v>
      </c>
      <c r="P58" s="129"/>
      <c r="Q58" s="130">
        <v>44251.472222222219</v>
      </c>
    </row>
    <row r="59" spans="1:17" s="99" customFormat="1" ht="18" x14ac:dyDescent="0.25">
      <c r="A59" s="98" t="str">
        <f>VLOOKUP(E59,'LISTADO ATM'!$A$2:$C$899,3,0)</f>
        <v>DISTRITO NACIONAL</v>
      </c>
      <c r="B59" s="113" t="s">
        <v>2529</v>
      </c>
      <c r="C59" s="125">
        <v>44250.774201388886</v>
      </c>
      <c r="D59" s="98" t="s">
        <v>2189</v>
      </c>
      <c r="E59" s="103">
        <v>125</v>
      </c>
      <c r="F59" s="98" t="str">
        <f>VLOOKUP(E59,VIP!$A$2:$O11645,2,0)</f>
        <v>DRBR125</v>
      </c>
      <c r="G59" s="98" t="str">
        <f>VLOOKUP(E59,'LISTADO ATM'!$A$2:$B$898,2,0)</f>
        <v xml:space="preserve">ATM Dirección General de Aduanas II </v>
      </c>
      <c r="H59" s="98" t="str">
        <f>VLOOKUP(E59,VIP!$A$2:$O16362,7,FALSE)</f>
        <v>Si</v>
      </c>
      <c r="I59" s="98" t="str">
        <f>VLOOKUP(E59,VIP!$A$2:$O8327,8,FALSE)</f>
        <v>Si</v>
      </c>
      <c r="J59" s="98" t="str">
        <f>VLOOKUP(E59,VIP!$A$2:$O8277,8,FALSE)</f>
        <v>Si</v>
      </c>
      <c r="K59" s="98" t="str">
        <f>VLOOKUP(E59,VIP!$A$2:$O11851,6,0)</f>
        <v>NO</v>
      </c>
      <c r="L59" s="126" t="s">
        <v>2254</v>
      </c>
      <c r="M59" s="129" t="s">
        <v>2567</v>
      </c>
      <c r="N59" s="128" t="s">
        <v>2476</v>
      </c>
      <c r="O59" s="98" t="s">
        <v>2478</v>
      </c>
      <c r="P59" s="127"/>
      <c r="Q59" s="130">
        <v>44251.311111111114</v>
      </c>
    </row>
    <row r="60" spans="1:17" s="99" customFormat="1" ht="18" x14ac:dyDescent="0.25">
      <c r="A60" s="98" t="str">
        <f>VLOOKUP(E60,'LISTADO ATM'!$A$2:$C$899,3,0)</f>
        <v>DISTRITO NACIONAL</v>
      </c>
      <c r="B60" s="113">
        <v>335802301</v>
      </c>
      <c r="C60" s="125">
        <v>44251.455555555556</v>
      </c>
      <c r="D60" s="98" t="s">
        <v>2487</v>
      </c>
      <c r="E60" s="103">
        <v>139</v>
      </c>
      <c r="F60" s="98" t="str">
        <f>VLOOKUP(E60,VIP!$A$2:$O11497,2,0)</f>
        <v>DRBR139</v>
      </c>
      <c r="G60" s="98" t="str">
        <f>VLOOKUP(E60,'LISTADO ATM'!$A$2:$B$898,2,0)</f>
        <v xml:space="preserve">ATM Oficina Plaza Lama Zona Oriental I </v>
      </c>
      <c r="H60" s="98" t="str">
        <f>VLOOKUP(E60,VIP!$A$2:$O16373,7,FALSE)</f>
        <v>Si</v>
      </c>
      <c r="I60" s="98" t="str">
        <f>VLOOKUP(E60,VIP!$A$2:$O8338,8,FALSE)</f>
        <v>Si</v>
      </c>
      <c r="J60" s="98" t="str">
        <f>VLOOKUP(E60,VIP!$A$2:$O8288,8,FALSE)</f>
        <v>Si</v>
      </c>
      <c r="K60" s="98" t="str">
        <f>VLOOKUP(E60,VIP!$A$2:$O11862,6,0)</f>
        <v>NO</v>
      </c>
      <c r="L60" s="126" t="s">
        <v>2481</v>
      </c>
      <c r="M60" s="129" t="s">
        <v>2567</v>
      </c>
      <c r="N60" s="130" t="s">
        <v>2569</v>
      </c>
      <c r="O60" s="98" t="s">
        <v>2596</v>
      </c>
      <c r="P60" s="129" t="s">
        <v>2597</v>
      </c>
      <c r="Q60" s="129" t="s">
        <v>2481</v>
      </c>
    </row>
    <row r="61" spans="1:17" s="99" customFormat="1" ht="18" x14ac:dyDescent="0.25">
      <c r="A61" s="98" t="str">
        <f>VLOOKUP(E61,'LISTADO ATM'!$A$2:$C$899,3,0)</f>
        <v>NORTE</v>
      </c>
      <c r="B61" s="113" t="s">
        <v>2532</v>
      </c>
      <c r="C61" s="125">
        <v>44250.769189814811</v>
      </c>
      <c r="D61" s="98" t="s">
        <v>2190</v>
      </c>
      <c r="E61" s="103">
        <v>142</v>
      </c>
      <c r="F61" s="98" t="str">
        <f>VLOOKUP(E61,VIP!$A$2:$O11648,2,0)</f>
        <v>DRBR142</v>
      </c>
      <c r="G61" s="98" t="str">
        <f>VLOOKUP(E61,'LISTADO ATM'!$A$2:$B$898,2,0)</f>
        <v xml:space="preserve">ATM Centro de Caja Galerías Bonao </v>
      </c>
      <c r="H61" s="98" t="str">
        <f>VLOOKUP(E61,VIP!$A$2:$O16365,7,FALSE)</f>
        <v>Si</v>
      </c>
      <c r="I61" s="98" t="str">
        <f>VLOOKUP(E61,VIP!$A$2:$O8330,8,FALSE)</f>
        <v>Si</v>
      </c>
      <c r="J61" s="98" t="str">
        <f>VLOOKUP(E61,VIP!$A$2:$O8280,8,FALSE)</f>
        <v>Si</v>
      </c>
      <c r="K61" s="98" t="str">
        <f>VLOOKUP(E61,VIP!$A$2:$O11854,6,0)</f>
        <v>SI</v>
      </c>
      <c r="L61" s="126" t="s">
        <v>2228</v>
      </c>
      <c r="M61" s="129" t="s">
        <v>2567</v>
      </c>
      <c r="N61" s="128" t="s">
        <v>2476</v>
      </c>
      <c r="O61" s="98" t="s">
        <v>2498</v>
      </c>
      <c r="P61" s="127"/>
      <c r="Q61" s="130">
        <v>44251.40347222222</v>
      </c>
    </row>
    <row r="62" spans="1:17" ht="18" x14ac:dyDescent="0.25">
      <c r="A62" s="98" t="str">
        <f>VLOOKUP(E62,'[1]LISTADO ATM'!$A$2:$C$898,3,0)</f>
        <v>DISTRITO NACIONAL</v>
      </c>
      <c r="B62" s="113">
        <v>335799574</v>
      </c>
      <c r="C62" s="125">
        <v>44249.489560185182</v>
      </c>
      <c r="D62" s="98" t="s">
        <v>2189</v>
      </c>
      <c r="E62" s="103">
        <v>149</v>
      </c>
      <c r="F62" s="98" t="str">
        <f>VLOOKUP(E62,VIP!$A$2:$O11459,2,0)</f>
        <v>DRBR149</v>
      </c>
      <c r="G62" s="98" t="str">
        <f>VLOOKUP(E62,'[1]LISTADO ATM'!$A$2:$B$897,2,0)</f>
        <v>ATM Estación Metro Concepción</v>
      </c>
      <c r="H62" s="98" t="str">
        <f>VLOOKUP(E62,[1]VIP!$A$2:$O16380,7,FALSE)</f>
        <v>N/A</v>
      </c>
      <c r="I62" s="98" t="str">
        <f>VLOOKUP(E62,[1]VIP!$A$2:$O8345,8,FALSE)</f>
        <v>N/A</v>
      </c>
      <c r="J62" s="98" t="str">
        <f>VLOOKUP(E62,[1]VIP!$A$2:$O8295,8,FALSE)</f>
        <v>N/A</v>
      </c>
      <c r="K62" s="98" t="str">
        <f>VLOOKUP(E62,[1]VIP!$A$2:$O11869,6,0)</f>
        <v>N/A</v>
      </c>
      <c r="L62" s="126" t="s">
        <v>2228</v>
      </c>
      <c r="M62" s="129" t="s">
        <v>2567</v>
      </c>
      <c r="N62" s="128" t="s">
        <v>2476</v>
      </c>
      <c r="O62" s="98" t="s">
        <v>2478</v>
      </c>
      <c r="P62" s="129"/>
      <c r="Q62" s="131">
        <v>44251.314583333333</v>
      </c>
    </row>
    <row r="63" spans="1:17" ht="18" x14ac:dyDescent="0.25">
      <c r="A63" s="98" t="str">
        <f>VLOOKUP(E63,'LISTADO ATM'!$A$2:$C$899,3,0)</f>
        <v>ESTE</v>
      </c>
      <c r="B63" s="113" t="s">
        <v>2538</v>
      </c>
      <c r="C63" s="125">
        <v>44250.660694444443</v>
      </c>
      <c r="D63" s="98" t="s">
        <v>2472</v>
      </c>
      <c r="E63" s="103">
        <v>158</v>
      </c>
      <c r="F63" s="98" t="str">
        <f>VLOOKUP(E63,VIP!$A$2:$O11654,2,0)</f>
        <v>DRBR158</v>
      </c>
      <c r="G63" s="98" t="str">
        <f>VLOOKUP(E63,'LISTADO ATM'!$A$2:$B$898,2,0)</f>
        <v xml:space="preserve">ATM Oficina Romana Norte </v>
      </c>
      <c r="H63" s="98" t="str">
        <f>VLOOKUP(E63,VIP!$A$2:$O16371,7,FALSE)</f>
        <v>Si</v>
      </c>
      <c r="I63" s="98" t="str">
        <f>VLOOKUP(E63,VIP!$A$2:$O8336,8,FALSE)</f>
        <v>Si</v>
      </c>
      <c r="J63" s="98" t="str">
        <f>VLOOKUP(E63,VIP!$A$2:$O8286,8,FALSE)</f>
        <v>Si</v>
      </c>
      <c r="K63" s="98" t="str">
        <f>VLOOKUP(E63,VIP!$A$2:$O11860,6,0)</f>
        <v>SI</v>
      </c>
      <c r="L63" s="126" t="s">
        <v>2430</v>
      </c>
      <c r="M63" s="129" t="s">
        <v>2567</v>
      </c>
      <c r="N63" s="128" t="s">
        <v>2476</v>
      </c>
      <c r="O63" s="98" t="s">
        <v>2477</v>
      </c>
      <c r="P63" s="127"/>
      <c r="Q63" s="131">
        <v>44251.625</v>
      </c>
    </row>
    <row r="64" spans="1:17" ht="18" x14ac:dyDescent="0.25">
      <c r="A64" s="98" t="str">
        <f>VLOOKUP(E64,'LISTADO ATM'!$A$2:$C$899,3,0)</f>
        <v>DISTRITO NACIONAL</v>
      </c>
      <c r="B64" s="113" t="s">
        <v>2528</v>
      </c>
      <c r="C64" s="125">
        <v>44250.602164351854</v>
      </c>
      <c r="D64" s="98" t="s">
        <v>2189</v>
      </c>
      <c r="E64" s="103">
        <v>169</v>
      </c>
      <c r="F64" s="98" t="str">
        <f>VLOOKUP(E64,VIP!$A$2:$O11491,2,0)</f>
        <v>DRBR169</v>
      </c>
      <c r="G64" s="98" t="str">
        <f>VLOOKUP(E64,'LISTADO ATM'!$A$2:$B$898,2,0)</f>
        <v xml:space="preserve">ATM Oficina Caonabo </v>
      </c>
      <c r="H64" s="98" t="str">
        <f>VLOOKUP(E64,VIP!$A$2:$O16377,7,FALSE)</f>
        <v>Si</v>
      </c>
      <c r="I64" s="98" t="str">
        <f>VLOOKUP(E64,VIP!$A$2:$O8342,8,FALSE)</f>
        <v>Si</v>
      </c>
      <c r="J64" s="98" t="str">
        <f>VLOOKUP(E64,VIP!$A$2:$O8292,8,FALSE)</f>
        <v>Si</v>
      </c>
      <c r="K64" s="98" t="str">
        <f>VLOOKUP(E64,VIP!$A$2:$O11866,6,0)</f>
        <v>NO</v>
      </c>
      <c r="L64" s="126" t="s">
        <v>2228</v>
      </c>
      <c r="M64" s="129" t="s">
        <v>2567</v>
      </c>
      <c r="N64" s="130" t="s">
        <v>2569</v>
      </c>
      <c r="O64" s="98" t="s">
        <v>2478</v>
      </c>
      <c r="P64" s="127"/>
      <c r="Q64" s="131">
        <v>44251.5625</v>
      </c>
    </row>
    <row r="65" spans="1:17" ht="18" x14ac:dyDescent="0.25">
      <c r="A65" s="98" t="str">
        <f>VLOOKUP(E65,'[1]LISTADO ATM'!$A$2:$C$898,3,0)</f>
        <v>DISTRITO NACIONAL</v>
      </c>
      <c r="B65" s="113">
        <v>335799793</v>
      </c>
      <c r="C65" s="125">
        <v>44249.55741898148</v>
      </c>
      <c r="D65" s="98" t="s">
        <v>2189</v>
      </c>
      <c r="E65" s="103">
        <v>180</v>
      </c>
      <c r="F65" s="98" t="str">
        <f>VLOOKUP(E65,VIP!$A$2:$O11462,2,0)</f>
        <v>DRBR180</v>
      </c>
      <c r="G65" s="98" t="str">
        <f>VLOOKUP(E65,'[1]LISTADO ATM'!$A$2:$B$897,2,0)</f>
        <v xml:space="preserve">ATM Megacentro II </v>
      </c>
      <c r="H65" s="98" t="str">
        <f>VLOOKUP(E65,[1]VIP!$A$2:$O16373,7,FALSE)</f>
        <v>Si</v>
      </c>
      <c r="I65" s="98" t="str">
        <f>VLOOKUP(E65,[1]VIP!$A$2:$O8338,8,FALSE)</f>
        <v>Si</v>
      </c>
      <c r="J65" s="98" t="str">
        <f>VLOOKUP(E65,[1]VIP!$A$2:$O8288,8,FALSE)</f>
        <v>Si</v>
      </c>
      <c r="K65" s="98" t="str">
        <f>VLOOKUP(E65,[1]VIP!$A$2:$O11862,6,0)</f>
        <v>SI</v>
      </c>
      <c r="L65" s="126" t="s">
        <v>2228</v>
      </c>
      <c r="M65" s="129" t="s">
        <v>2567</v>
      </c>
      <c r="N65" s="130" t="s">
        <v>2569</v>
      </c>
      <c r="O65" s="98" t="s">
        <v>2478</v>
      </c>
      <c r="P65" s="129"/>
      <c r="Q65" s="130">
        <v>44251.561111111114</v>
      </c>
    </row>
    <row r="66" spans="1:17" ht="18" x14ac:dyDescent="0.25">
      <c r="A66" s="98" t="str">
        <f>VLOOKUP(E66,'LISTADO ATM'!$A$2:$C$899,3,0)</f>
        <v>DISTRITO NACIONAL</v>
      </c>
      <c r="B66" s="113" t="s">
        <v>2551</v>
      </c>
      <c r="C66" s="125">
        <v>44250.825196759259</v>
      </c>
      <c r="D66" s="98" t="s">
        <v>2189</v>
      </c>
      <c r="E66" s="103">
        <v>184</v>
      </c>
      <c r="F66" s="98" t="str">
        <f>VLOOKUP(E66,VIP!$A$2:$O11668,2,0)</f>
        <v>DRBR184</v>
      </c>
      <c r="G66" s="98" t="str">
        <f>VLOOKUP(E66,'LISTADO ATM'!$A$2:$B$898,2,0)</f>
        <v xml:space="preserve">ATM Hermanas Mirabal </v>
      </c>
      <c r="H66" s="98" t="str">
        <f>VLOOKUP(E66,VIP!$A$2:$O16385,7,FALSE)</f>
        <v>Si</v>
      </c>
      <c r="I66" s="98" t="str">
        <f>VLOOKUP(E66,VIP!$A$2:$O8350,8,FALSE)</f>
        <v>Si</v>
      </c>
      <c r="J66" s="98" t="str">
        <f>VLOOKUP(E66,VIP!$A$2:$O8300,8,FALSE)</f>
        <v>Si</v>
      </c>
      <c r="K66" s="98" t="str">
        <f>VLOOKUP(E66,VIP!$A$2:$O11874,6,0)</f>
        <v>SI</v>
      </c>
      <c r="L66" s="126" t="s">
        <v>2228</v>
      </c>
      <c r="M66" s="129" t="s">
        <v>2567</v>
      </c>
      <c r="N66" s="128" t="s">
        <v>2568</v>
      </c>
      <c r="O66" s="98" t="s">
        <v>2478</v>
      </c>
      <c r="P66" s="129"/>
      <c r="Q66" s="130">
        <v>44251.436805555553</v>
      </c>
    </row>
    <row r="67" spans="1:17" ht="18" x14ac:dyDescent="0.25">
      <c r="A67" s="98" t="str">
        <f>VLOOKUP(E67,'LISTADO ATM'!$A$2:$C$899,3,0)</f>
        <v>ESTE</v>
      </c>
      <c r="B67" s="113" t="s">
        <v>2626</v>
      </c>
      <c r="C67" s="125">
        <v>44251.596712962964</v>
      </c>
      <c r="D67" s="98" t="s">
        <v>2487</v>
      </c>
      <c r="E67" s="103">
        <v>217</v>
      </c>
      <c r="F67" s="98" t="str">
        <f>VLOOKUP(E67,VIP!$A$2:$O11510,2,0)</f>
        <v>DRBR217</v>
      </c>
      <c r="G67" s="98" t="str">
        <f>VLOOKUP(E67,'LISTADO ATM'!$A$2:$B$898,2,0)</f>
        <v xml:space="preserve">ATM Oficina Bávaro </v>
      </c>
      <c r="H67" s="98" t="str">
        <f>VLOOKUP(E67,VIP!$A$2:$O16386,7,FALSE)</f>
        <v>Si</v>
      </c>
      <c r="I67" s="98" t="str">
        <f>VLOOKUP(E67,VIP!$A$2:$O8351,8,FALSE)</f>
        <v>Si</v>
      </c>
      <c r="J67" s="98" t="str">
        <f>VLOOKUP(E67,VIP!$A$2:$O8301,8,FALSE)</f>
        <v>Si</v>
      </c>
      <c r="K67" s="98" t="str">
        <f>VLOOKUP(E67,VIP!$A$2:$O11875,6,0)</f>
        <v>NO</v>
      </c>
      <c r="L67" s="126" t="s">
        <v>2481</v>
      </c>
      <c r="M67" s="129" t="s">
        <v>2567</v>
      </c>
      <c r="N67" s="130" t="s">
        <v>2569</v>
      </c>
      <c r="O67" s="98" t="s">
        <v>2596</v>
      </c>
      <c r="P67" s="129" t="s">
        <v>2597</v>
      </c>
      <c r="Q67" s="130" t="s">
        <v>2481</v>
      </c>
    </row>
    <row r="68" spans="1:17" ht="18" x14ac:dyDescent="0.25">
      <c r="A68" s="98" t="str">
        <f>VLOOKUP(E68,'[1]LISTADO ATM'!$A$2:$C$898,3,0)</f>
        <v>DISTRITO NACIONAL</v>
      </c>
      <c r="B68" s="113">
        <v>335799636</v>
      </c>
      <c r="C68" s="125">
        <v>44249.501296296294</v>
      </c>
      <c r="D68" s="98" t="s">
        <v>2189</v>
      </c>
      <c r="E68" s="103">
        <v>238</v>
      </c>
      <c r="F68" s="98" t="str">
        <f>VLOOKUP(E68,VIP!$A$2:$O11460,2,0)</f>
        <v>DRBR238</v>
      </c>
      <c r="G68" s="98" t="str">
        <f>VLOOKUP(E68,'[1]LISTADO ATM'!$A$2:$B$897,2,0)</f>
        <v xml:space="preserve">ATM Multicentro La Sirena Charles de Gaulle </v>
      </c>
      <c r="H68" s="98" t="str">
        <f>VLOOKUP(E68,[1]VIP!$A$2:$O16374,7,FALSE)</f>
        <v>Si</v>
      </c>
      <c r="I68" s="98" t="str">
        <f>VLOOKUP(E68,[1]VIP!$A$2:$O8339,8,FALSE)</f>
        <v>Si</v>
      </c>
      <c r="J68" s="98" t="str">
        <f>VLOOKUP(E68,[1]VIP!$A$2:$O8289,8,FALSE)</f>
        <v>Si</v>
      </c>
      <c r="K68" s="98" t="str">
        <f>VLOOKUP(E68,[1]VIP!$A$2:$O11863,6,0)</f>
        <v>No</v>
      </c>
      <c r="L68" s="126" t="s">
        <v>2496</v>
      </c>
      <c r="M68" s="129" t="s">
        <v>2567</v>
      </c>
      <c r="N68" s="128" t="s">
        <v>2476</v>
      </c>
      <c r="O68" s="98" t="s">
        <v>2478</v>
      </c>
      <c r="P68" s="129"/>
      <c r="Q68" s="131">
        <v>44251.320138888892</v>
      </c>
    </row>
    <row r="69" spans="1:17" ht="18" x14ac:dyDescent="0.25">
      <c r="A69" s="98" t="str">
        <f>VLOOKUP(E69,'LISTADO ATM'!$A$2:$C$899,3,0)</f>
        <v>NORTE</v>
      </c>
      <c r="B69" s="113" t="s">
        <v>2631</v>
      </c>
      <c r="C69" s="125">
        <v>44251.54923611111</v>
      </c>
      <c r="D69" s="98" t="s">
        <v>2487</v>
      </c>
      <c r="E69" s="103">
        <v>290</v>
      </c>
      <c r="F69" s="98" t="str">
        <f>VLOOKUP(E69,VIP!$A$2:$O11515,2,0)</f>
        <v>DRBR290</v>
      </c>
      <c r="G69" s="98" t="str">
        <f>VLOOKUP(E69,'LISTADO ATM'!$A$2:$B$898,2,0)</f>
        <v xml:space="preserve">ATM Oficina San Francisco de Macorís </v>
      </c>
      <c r="H69" s="98" t="str">
        <f>VLOOKUP(E69,VIP!$A$2:$O16391,7,FALSE)</f>
        <v>Si</v>
      </c>
      <c r="I69" s="98" t="str">
        <f>VLOOKUP(E69,VIP!$A$2:$O8356,8,FALSE)</f>
        <v>Si</v>
      </c>
      <c r="J69" s="98" t="str">
        <f>VLOOKUP(E69,VIP!$A$2:$O8306,8,FALSE)</f>
        <v>Si</v>
      </c>
      <c r="K69" s="98" t="str">
        <f>VLOOKUP(E69,VIP!$A$2:$O11880,6,0)</f>
        <v>NO</v>
      </c>
      <c r="L69" s="126" t="s">
        <v>2481</v>
      </c>
      <c r="M69" s="129" t="s">
        <v>2567</v>
      </c>
      <c r="N69" s="130" t="s">
        <v>2569</v>
      </c>
      <c r="O69" s="98" t="s">
        <v>2623</v>
      </c>
      <c r="P69" s="129" t="s">
        <v>2597</v>
      </c>
      <c r="Q69" s="131" t="s">
        <v>2481</v>
      </c>
    </row>
    <row r="70" spans="1:17" ht="18" x14ac:dyDescent="0.25">
      <c r="A70" s="98" t="str">
        <f>VLOOKUP(E70,'LISTADO ATM'!$A$2:$C$899,3,0)</f>
        <v>SUR</v>
      </c>
      <c r="B70" s="113" t="s">
        <v>2536</v>
      </c>
      <c r="C70" s="125">
        <v>44250.70212962963</v>
      </c>
      <c r="D70" s="98" t="s">
        <v>2472</v>
      </c>
      <c r="E70" s="103">
        <v>301</v>
      </c>
      <c r="F70" s="98" t="str">
        <f>VLOOKUP(E70,VIP!$A$2:$O11652,2,0)</f>
        <v>DRBR301</v>
      </c>
      <c r="G70" s="98" t="str">
        <f>VLOOKUP(E70,'LISTADO ATM'!$A$2:$B$898,2,0)</f>
        <v xml:space="preserve">ATM UNP Alfa y Omega (Barahona) </v>
      </c>
      <c r="H70" s="98" t="str">
        <f>VLOOKUP(E70,VIP!$A$2:$O16369,7,FALSE)</f>
        <v>Si</v>
      </c>
      <c r="I70" s="98" t="str">
        <f>VLOOKUP(E70,VIP!$A$2:$O8334,8,FALSE)</f>
        <v>Si</v>
      </c>
      <c r="J70" s="98" t="str">
        <f>VLOOKUP(E70,VIP!$A$2:$O8284,8,FALSE)</f>
        <v>Si</v>
      </c>
      <c r="K70" s="98" t="str">
        <f>VLOOKUP(E70,VIP!$A$2:$O11858,6,0)</f>
        <v>NO</v>
      </c>
      <c r="L70" s="126" t="s">
        <v>2430</v>
      </c>
      <c r="M70" s="129" t="s">
        <v>2567</v>
      </c>
      <c r="N70" s="128" t="s">
        <v>2476</v>
      </c>
      <c r="O70" s="98" t="s">
        <v>2477</v>
      </c>
      <c r="P70" s="127"/>
      <c r="Q70" s="130">
        <v>44251.472222222219</v>
      </c>
    </row>
    <row r="71" spans="1:17" ht="18" x14ac:dyDescent="0.25">
      <c r="A71" s="98" t="str">
        <f>VLOOKUP(E71,'LISTADO ATM'!$A$2:$C$899,3,0)</f>
        <v>DISTRITO NACIONAL</v>
      </c>
      <c r="B71" s="113" t="s">
        <v>2564</v>
      </c>
      <c r="C71" s="125">
        <v>44251.235949074071</v>
      </c>
      <c r="D71" s="98" t="s">
        <v>2472</v>
      </c>
      <c r="E71" s="103">
        <v>336</v>
      </c>
      <c r="F71" s="98" t="str">
        <f>VLOOKUP(E71,VIP!$A$2:$O11669,2,0)</f>
        <v>DRBR336</v>
      </c>
      <c r="G71" s="98" t="str">
        <f>VLOOKUP(E71,'LISTADO ATM'!$A$2:$B$898,2,0)</f>
        <v>ATM Instituto Nacional de Cancer (incart)</v>
      </c>
      <c r="H71" s="98" t="str">
        <f>VLOOKUP(E71,VIP!$A$2:$O16386,7,FALSE)</f>
        <v>Si</v>
      </c>
      <c r="I71" s="98" t="str">
        <f>VLOOKUP(E71,VIP!$A$2:$O8351,8,FALSE)</f>
        <v>Si</v>
      </c>
      <c r="J71" s="98" t="str">
        <f>VLOOKUP(E71,VIP!$A$2:$O8301,8,FALSE)</f>
        <v>Si</v>
      </c>
      <c r="K71" s="98" t="str">
        <f>VLOOKUP(E71,VIP!$A$2:$O11875,6,0)</f>
        <v>NO</v>
      </c>
      <c r="L71" s="126" t="s">
        <v>2462</v>
      </c>
      <c r="M71" s="129" t="s">
        <v>2567</v>
      </c>
      <c r="N71" s="128" t="s">
        <v>2476</v>
      </c>
      <c r="O71" s="98" t="s">
        <v>2477</v>
      </c>
      <c r="P71" s="129"/>
      <c r="Q71" s="131">
        <v>44251.625</v>
      </c>
    </row>
    <row r="72" spans="1:17" ht="18" x14ac:dyDescent="0.25">
      <c r="A72" s="98" t="str">
        <f>VLOOKUP(E72,'LISTADO ATM'!$A$2:$C$899,3,0)</f>
        <v>ESTE</v>
      </c>
      <c r="B72" s="113" t="s">
        <v>2581</v>
      </c>
      <c r="C72" s="125">
        <v>44251.366423611114</v>
      </c>
      <c r="D72" s="98" t="s">
        <v>2189</v>
      </c>
      <c r="E72" s="103">
        <v>345</v>
      </c>
      <c r="F72" s="98" t="e">
        <f>VLOOKUP(E72,VIP!$A$2:$O11671,2,0)</f>
        <v>#N/A</v>
      </c>
      <c r="G72" s="98" t="str">
        <f>VLOOKUP(E72,'LISTADO ATM'!$A$2:$B$898,2,0)</f>
        <v>ATM Oficina Yamasá  II</v>
      </c>
      <c r="H72" s="98" t="e">
        <f>VLOOKUP(E72,VIP!$A$2:$O16388,7,FALSE)</f>
        <v>#N/A</v>
      </c>
      <c r="I72" s="98" t="e">
        <f>VLOOKUP(E72,VIP!$A$2:$O8353,8,FALSE)</f>
        <v>#N/A</v>
      </c>
      <c r="J72" s="98" t="e">
        <f>VLOOKUP(E72,VIP!$A$2:$O8303,8,FALSE)</f>
        <v>#N/A</v>
      </c>
      <c r="K72" s="98" t="e">
        <f>VLOOKUP(E72,VIP!$A$2:$O11877,6,0)</f>
        <v>#N/A</v>
      </c>
      <c r="L72" s="126" t="s">
        <v>2228</v>
      </c>
      <c r="M72" s="129" t="s">
        <v>2567</v>
      </c>
      <c r="N72" s="130" t="s">
        <v>2569</v>
      </c>
      <c r="O72" s="98" t="s">
        <v>2478</v>
      </c>
      <c r="P72" s="129"/>
      <c r="Q72" s="130">
        <v>44251.564583333333</v>
      </c>
    </row>
    <row r="73" spans="1:17" ht="18" x14ac:dyDescent="0.25">
      <c r="A73" s="98" t="str">
        <f>VLOOKUP(E73,'LISTADO ATM'!$A$2:$C$899,3,0)</f>
        <v>ESTE</v>
      </c>
      <c r="B73" s="113" t="s">
        <v>2621</v>
      </c>
      <c r="C73" s="125">
        <v>44251.456631944442</v>
      </c>
      <c r="D73" s="98" t="s">
        <v>2487</v>
      </c>
      <c r="E73" s="103">
        <v>366</v>
      </c>
      <c r="F73" s="98" t="str">
        <f>VLOOKUP(E73,VIP!$A$2:$O11520,2,0)</f>
        <v>DRBR366</v>
      </c>
      <c r="G73" s="98" t="str">
        <f>VLOOKUP(E73,'LISTADO ATM'!$A$2:$B$898,2,0)</f>
        <v>ATM Oficina Boulevard (Higuey) II</v>
      </c>
      <c r="H73" s="98" t="str">
        <f>VLOOKUP(E73,VIP!$A$2:$O16396,7,FALSE)</f>
        <v>N/A</v>
      </c>
      <c r="I73" s="98" t="str">
        <f>VLOOKUP(E73,VIP!$A$2:$O8361,8,FALSE)</f>
        <v>N/A</v>
      </c>
      <c r="J73" s="98" t="str">
        <f>VLOOKUP(E73,VIP!$A$2:$O8311,8,FALSE)</f>
        <v>N/A</v>
      </c>
      <c r="K73" s="98" t="str">
        <f>VLOOKUP(E73,VIP!$A$2:$O11885,6,0)</f>
        <v>N/A</v>
      </c>
      <c r="L73" s="126" t="s">
        <v>2228</v>
      </c>
      <c r="M73" s="129" t="s">
        <v>2567</v>
      </c>
      <c r="N73" s="130" t="s">
        <v>2569</v>
      </c>
      <c r="O73" s="98" t="s">
        <v>2623</v>
      </c>
      <c r="P73" s="129" t="s">
        <v>2597</v>
      </c>
      <c r="Q73" s="170" t="s">
        <v>2228</v>
      </c>
    </row>
    <row r="74" spans="1:17" ht="18" x14ac:dyDescent="0.25">
      <c r="A74" s="98" t="str">
        <f>VLOOKUP(E74,'LISTADO ATM'!$A$2:$C$899,3,0)</f>
        <v>DISTRITO NACIONAL</v>
      </c>
      <c r="B74" s="113" t="s">
        <v>2548</v>
      </c>
      <c r="C74" s="125">
        <v>44250.854537037034</v>
      </c>
      <c r="D74" s="98" t="s">
        <v>2472</v>
      </c>
      <c r="E74" s="103">
        <v>377</v>
      </c>
      <c r="F74" s="98" t="str">
        <f>VLOOKUP(E74,VIP!$A$2:$O11665,2,0)</f>
        <v>DRBR377</v>
      </c>
      <c r="G74" s="98" t="str">
        <f>VLOOKUP(E74,'LISTADO ATM'!$A$2:$B$898,2,0)</f>
        <v>ATM Estación del Metro Eduardo Brito</v>
      </c>
      <c r="H74" s="98" t="str">
        <f>VLOOKUP(E74,VIP!$A$2:$O16382,7,FALSE)</f>
        <v>Si</v>
      </c>
      <c r="I74" s="98" t="str">
        <f>VLOOKUP(E74,VIP!$A$2:$O8347,8,FALSE)</f>
        <v>Si</v>
      </c>
      <c r="J74" s="98" t="str">
        <f>VLOOKUP(E74,VIP!$A$2:$O8297,8,FALSE)</f>
        <v>Si</v>
      </c>
      <c r="K74" s="98" t="str">
        <f>VLOOKUP(E74,VIP!$A$2:$O11871,6,0)</f>
        <v>NO</v>
      </c>
      <c r="L74" s="126" t="s">
        <v>2430</v>
      </c>
      <c r="M74" s="129" t="s">
        <v>2567</v>
      </c>
      <c r="N74" s="128" t="s">
        <v>2476</v>
      </c>
      <c r="O74" s="98" t="s">
        <v>2477</v>
      </c>
      <c r="P74" s="129"/>
      <c r="Q74" s="131">
        <v>44251.472222222219</v>
      </c>
    </row>
    <row r="75" spans="1:17" ht="18" x14ac:dyDescent="0.25">
      <c r="A75" s="98" t="str">
        <f>VLOOKUP(E75,'LISTADO ATM'!$A$2:$C$899,3,0)</f>
        <v>NORTE</v>
      </c>
      <c r="B75" s="113" t="s">
        <v>2517</v>
      </c>
      <c r="C75" s="125">
        <v>44250.58734953704</v>
      </c>
      <c r="D75" s="98" t="s">
        <v>2190</v>
      </c>
      <c r="E75" s="103">
        <v>380</v>
      </c>
      <c r="F75" s="98" t="str">
        <f>VLOOKUP(E75,VIP!$A$2:$O11483,2,0)</f>
        <v>DRBR380</v>
      </c>
      <c r="G75" s="98" t="str">
        <f>VLOOKUP(E75,'LISTADO ATM'!$A$2:$B$898,2,0)</f>
        <v xml:space="preserve">ATM Oficina Navarrete </v>
      </c>
      <c r="H75" s="98" t="str">
        <f>VLOOKUP(E75,VIP!$A$2:$O16367,7,FALSE)</f>
        <v>Si</v>
      </c>
      <c r="I75" s="98" t="str">
        <f>VLOOKUP(E75,VIP!$A$2:$O8332,8,FALSE)</f>
        <v>Si</v>
      </c>
      <c r="J75" s="98" t="str">
        <f>VLOOKUP(E75,VIP!$A$2:$O8282,8,FALSE)</f>
        <v>Si</v>
      </c>
      <c r="K75" s="98" t="str">
        <f>VLOOKUP(E75,VIP!$A$2:$O11856,6,0)</f>
        <v>NO</v>
      </c>
      <c r="L75" s="126" t="s">
        <v>2228</v>
      </c>
      <c r="M75" s="129" t="s">
        <v>2567</v>
      </c>
      <c r="N75" s="130" t="s">
        <v>2569</v>
      </c>
      <c r="O75" s="98" t="s">
        <v>2497</v>
      </c>
      <c r="P75" s="127"/>
      <c r="Q75" s="131">
        <v>44251.585416666669</v>
      </c>
    </row>
    <row r="76" spans="1:17" ht="18" x14ac:dyDescent="0.25">
      <c r="A76" s="98" t="str">
        <f>VLOOKUP(E76,'LISTADO ATM'!$A$2:$C$899,3,0)</f>
        <v>ESTE</v>
      </c>
      <c r="B76" s="113" t="s">
        <v>2523</v>
      </c>
      <c r="C76" s="125">
        <v>44250.637048611112</v>
      </c>
      <c r="D76" s="98" t="s">
        <v>2189</v>
      </c>
      <c r="E76" s="103">
        <v>385</v>
      </c>
      <c r="F76" s="98" t="str">
        <f>VLOOKUP(E76,VIP!$A$2:$O11498,2,0)</f>
        <v>DRBR385</v>
      </c>
      <c r="G76" s="98" t="str">
        <f>VLOOKUP(E76,'LISTADO ATM'!$A$2:$B$898,2,0)</f>
        <v xml:space="preserve">ATM Plaza Verón I </v>
      </c>
      <c r="H76" s="98" t="str">
        <f>VLOOKUP(E76,VIP!$A$2:$O16370,7,FALSE)</f>
        <v>Si</v>
      </c>
      <c r="I76" s="98" t="str">
        <f>VLOOKUP(E76,VIP!$A$2:$O8335,8,FALSE)</f>
        <v>Si</v>
      </c>
      <c r="J76" s="98" t="str">
        <f>VLOOKUP(E76,VIP!$A$2:$O8285,8,FALSE)</f>
        <v>Si</v>
      </c>
      <c r="K76" s="98" t="str">
        <f>VLOOKUP(E76,VIP!$A$2:$O11859,6,0)</f>
        <v>NO</v>
      </c>
      <c r="L76" s="126" t="s">
        <v>2228</v>
      </c>
      <c r="M76" s="129" t="s">
        <v>2567</v>
      </c>
      <c r="N76" s="130" t="s">
        <v>2569</v>
      </c>
      <c r="O76" s="98" t="s">
        <v>2478</v>
      </c>
      <c r="P76" s="127"/>
      <c r="Q76" s="131">
        <v>44251.563888888886</v>
      </c>
    </row>
    <row r="77" spans="1:17" ht="18" x14ac:dyDescent="0.25">
      <c r="A77" s="98" t="str">
        <f>VLOOKUP(E77,'LISTADO ATM'!$A$2:$C$899,3,0)</f>
        <v>SUR</v>
      </c>
      <c r="B77" s="113" t="s">
        <v>2625</v>
      </c>
      <c r="C77" s="125">
        <v>44251.599212962959</v>
      </c>
      <c r="D77" s="98" t="s">
        <v>2487</v>
      </c>
      <c r="E77" s="103">
        <v>403</v>
      </c>
      <c r="F77" s="98" t="str">
        <f>VLOOKUP(E77,VIP!$A$2:$O11509,2,0)</f>
        <v>DRBR403</v>
      </c>
      <c r="G77" s="98" t="str">
        <f>VLOOKUP(E77,'LISTADO ATM'!$A$2:$B$898,2,0)</f>
        <v xml:space="preserve">ATM Oficina Vicente Noble </v>
      </c>
      <c r="H77" s="98" t="str">
        <f>VLOOKUP(E77,VIP!$A$2:$O16385,7,FALSE)</f>
        <v>Si</v>
      </c>
      <c r="I77" s="98" t="str">
        <f>VLOOKUP(E77,VIP!$A$2:$O8350,8,FALSE)</f>
        <v>Si</v>
      </c>
      <c r="J77" s="98" t="str">
        <f>VLOOKUP(E77,VIP!$A$2:$O8300,8,FALSE)</f>
        <v>Si</v>
      </c>
      <c r="K77" s="98" t="str">
        <f>VLOOKUP(E77,VIP!$A$2:$O11874,6,0)</f>
        <v>NO</v>
      </c>
      <c r="L77" s="126" t="s">
        <v>2481</v>
      </c>
      <c r="M77" s="129" t="s">
        <v>2567</v>
      </c>
      <c r="N77" s="130" t="s">
        <v>2569</v>
      </c>
      <c r="O77" s="98" t="s">
        <v>2596</v>
      </c>
      <c r="P77" s="129" t="s">
        <v>2597</v>
      </c>
      <c r="Q77" s="130" t="s">
        <v>2481</v>
      </c>
    </row>
    <row r="78" spans="1:17" ht="18" x14ac:dyDescent="0.25">
      <c r="A78" s="98" t="str">
        <f>VLOOKUP(E78,'LISTADO ATM'!$A$2:$C$899,3,0)</f>
        <v>DISTRITO NACIONAL</v>
      </c>
      <c r="B78" s="113" t="s">
        <v>2629</v>
      </c>
      <c r="C78" s="125">
        <v>44251.556562500002</v>
      </c>
      <c r="D78" s="98" t="s">
        <v>2487</v>
      </c>
      <c r="E78" s="103">
        <v>408</v>
      </c>
      <c r="F78" s="98" t="str">
        <f>VLOOKUP(E78,VIP!$A$2:$O11513,2,0)</f>
        <v>DRBR408</v>
      </c>
      <c r="G78" s="98" t="str">
        <f>VLOOKUP(E78,'LISTADO ATM'!$A$2:$B$898,2,0)</f>
        <v xml:space="preserve">ATM Autobanco Las Palmas de Herrera </v>
      </c>
      <c r="H78" s="98" t="str">
        <f>VLOOKUP(E78,VIP!$A$2:$O16389,7,FALSE)</f>
        <v>Si</v>
      </c>
      <c r="I78" s="98" t="str">
        <f>VLOOKUP(E78,VIP!$A$2:$O8354,8,FALSE)</f>
        <v>Si</v>
      </c>
      <c r="J78" s="98" t="str">
        <f>VLOOKUP(E78,VIP!$A$2:$O8304,8,FALSE)</f>
        <v>Si</v>
      </c>
      <c r="K78" s="98" t="str">
        <f>VLOOKUP(E78,VIP!$A$2:$O11878,6,0)</f>
        <v>NO</v>
      </c>
      <c r="L78" s="126" t="s">
        <v>2481</v>
      </c>
      <c r="M78" s="129" t="s">
        <v>2567</v>
      </c>
      <c r="N78" s="130" t="s">
        <v>2569</v>
      </c>
      <c r="O78" s="98" t="s">
        <v>2623</v>
      </c>
      <c r="P78" s="129" t="s">
        <v>2597</v>
      </c>
      <c r="Q78" s="130" t="s">
        <v>2481</v>
      </c>
    </row>
    <row r="79" spans="1:17" ht="18" x14ac:dyDescent="0.25">
      <c r="A79" s="98" t="str">
        <f>VLOOKUP(E79,'LISTADO ATM'!$A$2:$C$899,3,0)</f>
        <v>DISTRITO NACIONAL</v>
      </c>
      <c r="B79" s="113" t="s">
        <v>2582</v>
      </c>
      <c r="C79" s="125">
        <v>44251.36310185185</v>
      </c>
      <c r="D79" s="98" t="s">
        <v>2472</v>
      </c>
      <c r="E79" s="103">
        <v>441</v>
      </c>
      <c r="F79" s="98" t="str">
        <f>VLOOKUP(E79,VIP!$A$2:$O11672,2,0)</f>
        <v>DRBR441</v>
      </c>
      <c r="G79" s="98" t="str">
        <f>VLOOKUP(E79,'LISTADO ATM'!$A$2:$B$898,2,0)</f>
        <v>ATM Estacion de Servicio Romulo Betancour</v>
      </c>
      <c r="H79" s="98" t="str">
        <f>VLOOKUP(E79,VIP!$A$2:$O16389,7,FALSE)</f>
        <v>NO</v>
      </c>
      <c r="I79" s="98" t="str">
        <f>VLOOKUP(E79,VIP!$A$2:$O8354,8,FALSE)</f>
        <v>NO</v>
      </c>
      <c r="J79" s="98" t="str">
        <f>VLOOKUP(E79,VIP!$A$2:$O8304,8,FALSE)</f>
        <v>NO</v>
      </c>
      <c r="K79" s="98" t="str">
        <f>VLOOKUP(E79,VIP!$A$2:$O11878,6,0)</f>
        <v>NO</v>
      </c>
      <c r="L79" s="126" t="s">
        <v>2430</v>
      </c>
      <c r="M79" s="129" t="s">
        <v>2567</v>
      </c>
      <c r="N79" s="128" t="s">
        <v>2476</v>
      </c>
      <c r="O79" s="98" t="s">
        <v>2477</v>
      </c>
      <c r="P79" s="129"/>
      <c r="Q79" s="131">
        <v>44251.625</v>
      </c>
    </row>
    <row r="80" spans="1:17" ht="18" x14ac:dyDescent="0.25">
      <c r="A80" s="98" t="str">
        <f>VLOOKUP(E80,'LISTADO ATM'!$A$2:$C$899,3,0)</f>
        <v>DISTRITO NACIONAL</v>
      </c>
      <c r="B80" s="113" t="s">
        <v>2563</v>
      </c>
      <c r="C80" s="125">
        <v>44251.243368055555</v>
      </c>
      <c r="D80" s="98" t="s">
        <v>2472</v>
      </c>
      <c r="E80" s="103">
        <v>446</v>
      </c>
      <c r="F80" s="98" t="str">
        <f>VLOOKUP(E80,VIP!$A$2:$O11668,2,0)</f>
        <v>DRBR446</v>
      </c>
      <c r="G80" s="98" t="str">
        <f>VLOOKUP(E80,'LISTADO ATM'!$A$2:$B$898,2,0)</f>
        <v>ATM Hipodromo V Centenario</v>
      </c>
      <c r="H80" s="98" t="str">
        <f>VLOOKUP(E80,VIP!$A$2:$O16385,7,FALSE)</f>
        <v>Si</v>
      </c>
      <c r="I80" s="98" t="str">
        <f>VLOOKUP(E80,VIP!$A$2:$O8350,8,FALSE)</f>
        <v>Si</v>
      </c>
      <c r="J80" s="98" t="str">
        <f>VLOOKUP(E80,VIP!$A$2:$O8300,8,FALSE)</f>
        <v>Si</v>
      </c>
      <c r="K80" s="98" t="str">
        <f>VLOOKUP(E80,VIP!$A$2:$O11874,6,0)</f>
        <v>NO</v>
      </c>
      <c r="L80" s="126" t="s">
        <v>2462</v>
      </c>
      <c r="M80" s="129" t="s">
        <v>2567</v>
      </c>
      <c r="N80" s="128" t="s">
        <v>2476</v>
      </c>
      <c r="O80" s="98" t="s">
        <v>2477</v>
      </c>
      <c r="P80" s="129"/>
      <c r="Q80" s="131">
        <v>44251.625</v>
      </c>
    </row>
    <row r="81" spans="1:17" ht="18" x14ac:dyDescent="0.25">
      <c r="A81" s="98" t="str">
        <f>VLOOKUP(E81,'LISTADO ATM'!$A$2:$C$899,3,0)</f>
        <v>NORTE</v>
      </c>
      <c r="B81" s="113" t="s">
        <v>2556</v>
      </c>
      <c r="C81" s="125">
        <v>44251.269537037035</v>
      </c>
      <c r="D81" s="98" t="s">
        <v>2189</v>
      </c>
      <c r="E81" s="103">
        <v>482</v>
      </c>
      <c r="F81" s="98" t="str">
        <f>VLOOKUP(E81,VIP!$A$2:$O11661,2,0)</f>
        <v>DRBR482</v>
      </c>
      <c r="G81" s="98" t="str">
        <f>VLOOKUP(E81,'LISTADO ATM'!$A$2:$B$898,2,0)</f>
        <v xml:space="preserve">ATM Centro de Caja Plaza Lama (Santiago) </v>
      </c>
      <c r="H81" s="98" t="str">
        <f>VLOOKUP(E81,VIP!$A$2:$O16378,7,FALSE)</f>
        <v>Si</v>
      </c>
      <c r="I81" s="98" t="str">
        <f>VLOOKUP(E81,VIP!$A$2:$O8343,8,FALSE)</f>
        <v>Si</v>
      </c>
      <c r="J81" s="98" t="str">
        <f>VLOOKUP(E81,VIP!$A$2:$O8293,8,FALSE)</f>
        <v>Si</v>
      </c>
      <c r="K81" s="98" t="str">
        <f>VLOOKUP(E81,VIP!$A$2:$O11867,6,0)</f>
        <v>NO</v>
      </c>
      <c r="L81" s="126" t="s">
        <v>2254</v>
      </c>
      <c r="M81" s="129" t="s">
        <v>2567</v>
      </c>
      <c r="N81" s="128" t="s">
        <v>2568</v>
      </c>
      <c r="O81" s="98" t="s">
        <v>2478</v>
      </c>
      <c r="P81" s="129"/>
      <c r="Q81" s="130">
        <v>44251.414583333331</v>
      </c>
    </row>
    <row r="82" spans="1:17" ht="18" x14ac:dyDescent="0.25">
      <c r="A82" s="98" t="str">
        <f>VLOOKUP(E82,'LISTADO ATM'!$A$2:$C$899,3,0)</f>
        <v>DISTRITO NACIONAL</v>
      </c>
      <c r="B82" s="113" t="s">
        <v>2522</v>
      </c>
      <c r="C82" s="125">
        <v>44250.637638888889</v>
      </c>
      <c r="D82" s="98" t="s">
        <v>2189</v>
      </c>
      <c r="E82" s="103">
        <v>486</v>
      </c>
      <c r="F82" s="98" t="str">
        <f>VLOOKUP(E82,VIP!$A$2:$O11499,2,0)</f>
        <v>DRBR486</v>
      </c>
      <c r="G82" s="98" t="str">
        <f>VLOOKUP(E82,'LISTADO ATM'!$A$2:$B$898,2,0)</f>
        <v xml:space="preserve">ATM Olé La Caleta </v>
      </c>
      <c r="H82" s="98" t="str">
        <f>VLOOKUP(E82,VIP!$A$2:$O16369,7,FALSE)</f>
        <v>Si</v>
      </c>
      <c r="I82" s="98" t="str">
        <f>VLOOKUP(E82,VIP!$A$2:$O8334,8,FALSE)</f>
        <v>Si</v>
      </c>
      <c r="J82" s="98" t="str">
        <f>VLOOKUP(E82,VIP!$A$2:$O8284,8,FALSE)</f>
        <v>Si</v>
      </c>
      <c r="K82" s="98" t="str">
        <f>VLOOKUP(E82,VIP!$A$2:$O11858,6,0)</f>
        <v>NO</v>
      </c>
      <c r="L82" s="126" t="s">
        <v>2496</v>
      </c>
      <c r="M82" s="129" t="s">
        <v>2567</v>
      </c>
      <c r="N82" s="130" t="s">
        <v>2569</v>
      </c>
      <c r="O82" s="98" t="s">
        <v>2478</v>
      </c>
      <c r="P82" s="127"/>
      <c r="Q82" s="131">
        <v>44251.584027777775</v>
      </c>
    </row>
    <row r="83" spans="1:17" ht="18" x14ac:dyDescent="0.25">
      <c r="A83" s="98" t="str">
        <f>VLOOKUP(E83,'LISTADO ATM'!$A$2:$C$899,3,0)</f>
        <v>DISTRITO NACIONAL</v>
      </c>
      <c r="B83" s="113" t="s">
        <v>2632</v>
      </c>
      <c r="C83" s="125">
        <v>44251.506145833337</v>
      </c>
      <c r="D83" s="98" t="s">
        <v>2487</v>
      </c>
      <c r="E83" s="103">
        <v>487</v>
      </c>
      <c r="F83" s="98" t="str">
        <f>VLOOKUP(E83,VIP!$A$2:$O11516,2,0)</f>
        <v>DRBR487</v>
      </c>
      <c r="G83" s="98" t="str">
        <f>VLOOKUP(E83,'LISTADO ATM'!$A$2:$B$898,2,0)</f>
        <v xml:space="preserve">ATM Olé Hainamosa </v>
      </c>
      <c r="H83" s="98" t="str">
        <f>VLOOKUP(E83,VIP!$A$2:$O16392,7,FALSE)</f>
        <v>Si</v>
      </c>
      <c r="I83" s="98" t="str">
        <f>VLOOKUP(E83,VIP!$A$2:$O8357,8,FALSE)</f>
        <v>Si</v>
      </c>
      <c r="J83" s="98" t="str">
        <f>VLOOKUP(E83,VIP!$A$2:$O8307,8,FALSE)</f>
        <v>Si</v>
      </c>
      <c r="K83" s="98" t="str">
        <f>VLOOKUP(E83,VIP!$A$2:$O11881,6,0)</f>
        <v>SI</v>
      </c>
      <c r="L83" s="126" t="s">
        <v>2440</v>
      </c>
      <c r="M83" s="129" t="s">
        <v>2567</v>
      </c>
      <c r="N83" s="130" t="s">
        <v>2569</v>
      </c>
      <c r="O83" s="98" t="s">
        <v>2596</v>
      </c>
      <c r="P83" s="129" t="s">
        <v>2598</v>
      </c>
      <c r="Q83" s="130" t="s">
        <v>2440</v>
      </c>
    </row>
    <row r="84" spans="1:17" ht="18" x14ac:dyDescent="0.25">
      <c r="A84" s="98" t="str">
        <f>VLOOKUP(E84,'LISTADO ATM'!$A$2:$C$899,3,0)</f>
        <v>DISTRITO NACIONAL</v>
      </c>
      <c r="B84" s="113" t="s">
        <v>2516</v>
      </c>
      <c r="C84" s="125">
        <v>44250.588599537034</v>
      </c>
      <c r="D84" s="98" t="s">
        <v>2189</v>
      </c>
      <c r="E84" s="103">
        <v>494</v>
      </c>
      <c r="F84" s="98" t="str">
        <f>VLOOKUP(E84,VIP!$A$2:$O11484,2,0)</f>
        <v>DRBR494</v>
      </c>
      <c r="G84" s="98" t="str">
        <f>VLOOKUP(E84,'LISTADO ATM'!$A$2:$B$898,2,0)</f>
        <v xml:space="preserve">ATM Oficina Blue Mall </v>
      </c>
      <c r="H84" s="98" t="str">
        <f>VLOOKUP(E84,VIP!$A$2:$O16366,7,FALSE)</f>
        <v>Si</v>
      </c>
      <c r="I84" s="98" t="str">
        <f>VLOOKUP(E84,VIP!$A$2:$O8331,8,FALSE)</f>
        <v>Si</v>
      </c>
      <c r="J84" s="98" t="str">
        <f>VLOOKUP(E84,VIP!$A$2:$O8281,8,FALSE)</f>
        <v>Si</v>
      </c>
      <c r="K84" s="98" t="str">
        <f>VLOOKUP(E84,VIP!$A$2:$O11855,6,0)</f>
        <v>SI</v>
      </c>
      <c r="L84" s="126" t="s">
        <v>2228</v>
      </c>
      <c r="M84" s="129" t="s">
        <v>2567</v>
      </c>
      <c r="N84" s="128" t="s">
        <v>2568</v>
      </c>
      <c r="O84" s="98" t="s">
        <v>2478</v>
      </c>
      <c r="P84" s="127"/>
      <c r="Q84" s="131">
        <v>44251.568055555559</v>
      </c>
    </row>
    <row r="85" spans="1:17" ht="18" x14ac:dyDescent="0.25">
      <c r="A85" s="98" t="str">
        <f>VLOOKUP(E85,'LISTADO ATM'!$A$2:$C$899,3,0)</f>
        <v>SUR</v>
      </c>
      <c r="B85" s="113" t="s">
        <v>2537</v>
      </c>
      <c r="C85" s="125">
        <v>44250.697256944448</v>
      </c>
      <c r="D85" s="98" t="s">
        <v>2472</v>
      </c>
      <c r="E85" s="103">
        <v>512</v>
      </c>
      <c r="F85" s="98" t="str">
        <f>VLOOKUP(E85,VIP!$A$2:$O11653,2,0)</f>
        <v>DRBR512</v>
      </c>
      <c r="G85" s="98" t="str">
        <f>VLOOKUP(E85,'LISTADO ATM'!$A$2:$B$898,2,0)</f>
        <v>ATM Plaza Jesús Ferreira</v>
      </c>
      <c r="H85" s="98" t="str">
        <f>VLOOKUP(E85,VIP!$A$2:$O16370,7,FALSE)</f>
        <v>N/A</v>
      </c>
      <c r="I85" s="98" t="str">
        <f>VLOOKUP(E85,VIP!$A$2:$O8335,8,FALSE)</f>
        <v>N/A</v>
      </c>
      <c r="J85" s="98" t="str">
        <f>VLOOKUP(E85,VIP!$A$2:$O8285,8,FALSE)</f>
        <v>N/A</v>
      </c>
      <c r="K85" s="98" t="str">
        <f>VLOOKUP(E85,VIP!$A$2:$O11859,6,0)</f>
        <v>N/A</v>
      </c>
      <c r="L85" s="126" t="s">
        <v>2430</v>
      </c>
      <c r="M85" s="129" t="s">
        <v>2567</v>
      </c>
      <c r="N85" s="128" t="s">
        <v>2476</v>
      </c>
      <c r="O85" s="98" t="s">
        <v>2477</v>
      </c>
      <c r="P85" s="127"/>
      <c r="Q85" s="131">
        <v>44251.625</v>
      </c>
    </row>
    <row r="86" spans="1:17" ht="18" x14ac:dyDescent="0.25">
      <c r="A86" s="98" t="str">
        <f>VLOOKUP(E86,'LISTADO ATM'!$A$2:$C$899,3,0)</f>
        <v>SUR</v>
      </c>
      <c r="B86" s="113" t="s">
        <v>2624</v>
      </c>
      <c r="C86" s="125">
        <v>44251.602430555555</v>
      </c>
      <c r="D86" s="98" t="s">
        <v>2487</v>
      </c>
      <c r="E86" s="103">
        <v>512</v>
      </c>
      <c r="F86" s="98" t="str">
        <f>VLOOKUP(E86,VIP!$A$2:$O11508,2,0)</f>
        <v>DRBR512</v>
      </c>
      <c r="G86" s="98" t="str">
        <f>VLOOKUP(E86,'LISTADO ATM'!$A$2:$B$898,2,0)</f>
        <v>ATM Plaza Jesús Ferreira</v>
      </c>
      <c r="H86" s="98" t="str">
        <f>VLOOKUP(E86,VIP!$A$2:$O16384,7,FALSE)</f>
        <v>N/A</v>
      </c>
      <c r="I86" s="98" t="str">
        <f>VLOOKUP(E86,VIP!$A$2:$O8349,8,FALSE)</f>
        <v>N/A</v>
      </c>
      <c r="J86" s="98" t="str">
        <f>VLOOKUP(E86,VIP!$A$2:$O8299,8,FALSE)</f>
        <v>N/A</v>
      </c>
      <c r="K86" s="98" t="str">
        <f>VLOOKUP(E86,VIP!$A$2:$O11873,6,0)</f>
        <v>N/A</v>
      </c>
      <c r="L86" s="126" t="s">
        <v>2440</v>
      </c>
      <c r="M86" s="129" t="s">
        <v>2567</v>
      </c>
      <c r="N86" s="130" t="s">
        <v>2569</v>
      </c>
      <c r="O86" s="98" t="s">
        <v>2596</v>
      </c>
      <c r="P86" s="129" t="s">
        <v>2598</v>
      </c>
      <c r="Q86" s="130" t="s">
        <v>2440</v>
      </c>
    </row>
    <row r="87" spans="1:17" ht="18" x14ac:dyDescent="0.25">
      <c r="A87" s="98" t="str">
        <f>VLOOKUP(E87,'LISTADO ATM'!$A$2:$C$899,3,0)</f>
        <v>DISTRITO NACIONAL</v>
      </c>
      <c r="B87" s="113" t="s">
        <v>2509</v>
      </c>
      <c r="C87" s="125">
        <v>44250.491944444446</v>
      </c>
      <c r="D87" s="98" t="s">
        <v>2189</v>
      </c>
      <c r="E87" s="103">
        <v>515</v>
      </c>
      <c r="F87" s="98" t="str">
        <f>VLOOKUP(E87,VIP!$A$2:$O11477,2,0)</f>
        <v>DRBR515</v>
      </c>
      <c r="G87" s="98" t="str">
        <f>VLOOKUP(E87,'LISTADO ATM'!$A$2:$B$898,2,0)</f>
        <v xml:space="preserve">ATM Oficina Agora Mall I </v>
      </c>
      <c r="H87" s="98" t="str">
        <f>VLOOKUP(E87,VIP!$A$2:$O16366,7,FALSE)</f>
        <v>Si</v>
      </c>
      <c r="I87" s="98" t="str">
        <f>VLOOKUP(E87,VIP!$A$2:$O8331,8,FALSE)</f>
        <v>Si</v>
      </c>
      <c r="J87" s="98" t="str">
        <f>VLOOKUP(E87,VIP!$A$2:$O8281,8,FALSE)</f>
        <v>Si</v>
      </c>
      <c r="K87" s="98" t="str">
        <f>VLOOKUP(E87,VIP!$A$2:$O11855,6,0)</f>
        <v>SI</v>
      </c>
      <c r="L87" s="126" t="s">
        <v>2496</v>
      </c>
      <c r="M87" s="129" t="s">
        <v>2567</v>
      </c>
      <c r="N87" s="130" t="s">
        <v>2569</v>
      </c>
      <c r="O87" s="98" t="s">
        <v>2478</v>
      </c>
      <c r="P87" s="127"/>
      <c r="Q87" s="130">
        <v>44251.563888888886</v>
      </c>
    </row>
    <row r="88" spans="1:17" ht="18" x14ac:dyDescent="0.25">
      <c r="A88" s="98" t="str">
        <f>VLOOKUP(E88,'LISTADO ATM'!$A$2:$C$899,3,0)</f>
        <v>NORTE</v>
      </c>
      <c r="B88" s="113" t="s">
        <v>2630</v>
      </c>
      <c r="C88" s="125">
        <v>44251.552893518521</v>
      </c>
      <c r="D88" s="98" t="s">
        <v>2487</v>
      </c>
      <c r="E88" s="103">
        <v>538</v>
      </c>
      <c r="F88" s="98" t="str">
        <f>VLOOKUP(E88,VIP!$A$2:$O11514,2,0)</f>
        <v>DRBR538</v>
      </c>
      <c r="G88" s="98" t="str">
        <f>VLOOKUP(E88,'LISTADO ATM'!$A$2:$B$898,2,0)</f>
        <v>ATM  Autoservicio San Fco. Macorís</v>
      </c>
      <c r="H88" s="98" t="str">
        <f>VLOOKUP(E88,VIP!$A$2:$O16390,7,FALSE)</f>
        <v>Si</v>
      </c>
      <c r="I88" s="98" t="str">
        <f>VLOOKUP(E88,VIP!$A$2:$O8355,8,FALSE)</f>
        <v>Si</v>
      </c>
      <c r="J88" s="98" t="str">
        <f>VLOOKUP(E88,VIP!$A$2:$O8305,8,FALSE)</f>
        <v>Si</v>
      </c>
      <c r="K88" s="98" t="str">
        <f>VLOOKUP(E88,VIP!$A$2:$O11879,6,0)</f>
        <v>NO</v>
      </c>
      <c r="L88" s="126" t="s">
        <v>2481</v>
      </c>
      <c r="M88" s="129" t="s">
        <v>2567</v>
      </c>
      <c r="N88" s="130" t="s">
        <v>2569</v>
      </c>
      <c r="O88" s="98" t="s">
        <v>2623</v>
      </c>
      <c r="P88" s="129" t="s">
        <v>2597</v>
      </c>
      <c r="Q88" s="131" t="s">
        <v>2481</v>
      </c>
    </row>
    <row r="89" spans="1:17" ht="18" x14ac:dyDescent="0.25">
      <c r="A89" s="98" t="str">
        <f>VLOOKUP(E89,'LISTADO ATM'!$A$2:$C$899,3,0)</f>
        <v>DISTRITO NACIONAL</v>
      </c>
      <c r="B89" s="113" t="s">
        <v>2539</v>
      </c>
      <c r="C89" s="125">
        <v>44250.659456018519</v>
      </c>
      <c r="D89" s="98" t="s">
        <v>2472</v>
      </c>
      <c r="E89" s="103">
        <v>551</v>
      </c>
      <c r="F89" s="98" t="str">
        <f>VLOOKUP(E89,VIP!$A$2:$O11655,2,0)</f>
        <v>DRBR01C</v>
      </c>
      <c r="G89" s="98" t="str">
        <f>VLOOKUP(E89,'LISTADO ATM'!$A$2:$B$898,2,0)</f>
        <v xml:space="preserve">ATM Oficina Padre Castellanos </v>
      </c>
      <c r="H89" s="98" t="str">
        <f>VLOOKUP(E89,VIP!$A$2:$O16372,7,FALSE)</f>
        <v>Si</v>
      </c>
      <c r="I89" s="98" t="str">
        <f>VLOOKUP(E89,VIP!$A$2:$O8337,8,FALSE)</f>
        <v>Si</v>
      </c>
      <c r="J89" s="98" t="str">
        <f>VLOOKUP(E89,VIP!$A$2:$O8287,8,FALSE)</f>
        <v>Si</v>
      </c>
      <c r="K89" s="98" t="str">
        <f>VLOOKUP(E89,VIP!$A$2:$O11861,6,0)</f>
        <v>NO</v>
      </c>
      <c r="L89" s="126" t="s">
        <v>2430</v>
      </c>
      <c r="M89" s="129" t="s">
        <v>2567</v>
      </c>
      <c r="N89" s="128" t="s">
        <v>2476</v>
      </c>
      <c r="O89" s="98" t="s">
        <v>2477</v>
      </c>
      <c r="P89" s="127"/>
      <c r="Q89" s="130">
        <v>44251.625</v>
      </c>
    </row>
    <row r="90" spans="1:17" ht="18" x14ac:dyDescent="0.25">
      <c r="A90" s="98" t="str">
        <f>VLOOKUP(E90,'LISTADO ATM'!$A$2:$C$899,3,0)</f>
        <v>DISTRITO NACIONAL</v>
      </c>
      <c r="B90" s="113" t="s">
        <v>2577</v>
      </c>
      <c r="C90" s="125">
        <v>44251.383831018517</v>
      </c>
      <c r="D90" s="98" t="s">
        <v>2472</v>
      </c>
      <c r="E90" s="103">
        <v>552</v>
      </c>
      <c r="F90" s="98" t="str">
        <f>VLOOKUP(E90,VIP!$A$2:$O11667,2,0)</f>
        <v>DRBR323</v>
      </c>
      <c r="G90" s="98" t="str">
        <f>VLOOKUP(E90,'LISTADO ATM'!$A$2:$B$898,2,0)</f>
        <v xml:space="preserve">ATM Suprema Corte de Justicia </v>
      </c>
      <c r="H90" s="98" t="str">
        <f>VLOOKUP(E90,VIP!$A$2:$O16384,7,FALSE)</f>
        <v>Si</v>
      </c>
      <c r="I90" s="98" t="str">
        <f>VLOOKUP(E90,VIP!$A$2:$O8349,8,FALSE)</f>
        <v>Si</v>
      </c>
      <c r="J90" s="98" t="str">
        <f>VLOOKUP(E90,VIP!$A$2:$O8299,8,FALSE)</f>
        <v>Si</v>
      </c>
      <c r="K90" s="98" t="str">
        <f>VLOOKUP(E90,VIP!$A$2:$O11873,6,0)</f>
        <v>NO</v>
      </c>
      <c r="L90" s="126" t="s">
        <v>2462</v>
      </c>
      <c r="M90" s="129" t="s">
        <v>2567</v>
      </c>
      <c r="N90" s="128" t="s">
        <v>2476</v>
      </c>
      <c r="O90" s="98" t="s">
        <v>2477</v>
      </c>
      <c r="P90" s="129"/>
      <c r="Q90" s="131">
        <v>44251.472222222219</v>
      </c>
    </row>
    <row r="91" spans="1:17" ht="18" x14ac:dyDescent="0.25">
      <c r="A91" s="98" t="str">
        <f>VLOOKUP(E91,'LISTADO ATM'!$A$2:$C$899,3,0)</f>
        <v>DISTRITO NACIONAL</v>
      </c>
      <c r="B91" s="113" t="s">
        <v>2574</v>
      </c>
      <c r="C91" s="125">
        <v>44251.401886574073</v>
      </c>
      <c r="D91" s="98" t="s">
        <v>2472</v>
      </c>
      <c r="E91" s="103">
        <v>559</v>
      </c>
      <c r="F91" s="98" t="str">
        <f>VLOOKUP(E91,VIP!$A$2:$O11664,2,0)</f>
        <v>DRBR559</v>
      </c>
      <c r="G91" s="98" t="str">
        <f>VLOOKUP(E91,'LISTADO ATM'!$A$2:$B$898,2,0)</f>
        <v xml:space="preserve">ATM UNP Metro I </v>
      </c>
      <c r="H91" s="98" t="str">
        <f>VLOOKUP(E91,VIP!$A$2:$O16381,7,FALSE)</f>
        <v>Si</v>
      </c>
      <c r="I91" s="98" t="str">
        <f>VLOOKUP(E91,VIP!$A$2:$O8346,8,FALSE)</f>
        <v>Si</v>
      </c>
      <c r="J91" s="98" t="str">
        <f>VLOOKUP(E91,VIP!$A$2:$O8296,8,FALSE)</f>
        <v>Si</v>
      </c>
      <c r="K91" s="98" t="str">
        <f>VLOOKUP(E91,VIP!$A$2:$O11870,6,0)</f>
        <v>SI</v>
      </c>
      <c r="L91" s="126" t="s">
        <v>2430</v>
      </c>
      <c r="M91" s="129" t="s">
        <v>2567</v>
      </c>
      <c r="N91" s="128" t="s">
        <v>2476</v>
      </c>
      <c r="O91" s="98" t="s">
        <v>2477</v>
      </c>
      <c r="P91" s="129"/>
      <c r="Q91" s="130">
        <v>44251.625</v>
      </c>
    </row>
    <row r="92" spans="1:17" ht="18" x14ac:dyDescent="0.25">
      <c r="A92" s="98" t="str">
        <f>VLOOKUP(E92,'LISTADO ATM'!$A$2:$C$899,3,0)</f>
        <v>DISTRITO NACIONAL</v>
      </c>
      <c r="B92" s="113" t="s">
        <v>2619</v>
      </c>
      <c r="C92" s="125">
        <v>44251.489872685182</v>
      </c>
      <c r="D92" s="98" t="s">
        <v>2472</v>
      </c>
      <c r="E92" s="103">
        <v>560</v>
      </c>
      <c r="F92" s="98" t="str">
        <f>VLOOKUP(E92,VIP!$A$2:$O11518,2,0)</f>
        <v>DRBR229</v>
      </c>
      <c r="G92" s="98" t="str">
        <f>VLOOKUP(E92,'LISTADO ATM'!$A$2:$B$898,2,0)</f>
        <v xml:space="preserve">ATM Junta Central Electoral </v>
      </c>
      <c r="H92" s="98" t="str">
        <f>VLOOKUP(E92,VIP!$A$2:$O16394,7,FALSE)</f>
        <v>Si</v>
      </c>
      <c r="I92" s="98" t="str">
        <f>VLOOKUP(E92,VIP!$A$2:$O8359,8,FALSE)</f>
        <v>Si</v>
      </c>
      <c r="J92" s="98" t="str">
        <f>VLOOKUP(E92,VIP!$A$2:$O8309,8,FALSE)</f>
        <v>Si</v>
      </c>
      <c r="K92" s="98" t="str">
        <f>VLOOKUP(E92,VIP!$A$2:$O11883,6,0)</f>
        <v>SI</v>
      </c>
      <c r="L92" s="126" t="s">
        <v>2430</v>
      </c>
      <c r="M92" s="129" t="s">
        <v>2567</v>
      </c>
      <c r="N92" s="128" t="s">
        <v>2476</v>
      </c>
      <c r="O92" s="98" t="s">
        <v>2477</v>
      </c>
      <c r="P92" s="129"/>
      <c r="Q92" s="130">
        <v>44251.625</v>
      </c>
    </row>
    <row r="93" spans="1:17" ht="18" x14ac:dyDescent="0.25">
      <c r="A93" s="98" t="str">
        <f>VLOOKUP(E93,'LISTADO ATM'!$A$2:$C$899,3,0)</f>
        <v>DISTRITO NACIONAL</v>
      </c>
      <c r="B93" s="113" t="s">
        <v>2545</v>
      </c>
      <c r="C93" s="125">
        <v>44250.860115740739</v>
      </c>
      <c r="D93" s="98" t="s">
        <v>2472</v>
      </c>
      <c r="E93" s="103">
        <v>561</v>
      </c>
      <c r="F93" s="98" t="str">
        <f>VLOOKUP(E93,VIP!$A$2:$O11662,2,0)</f>
        <v>DRBR133</v>
      </c>
      <c r="G93" s="98" t="str">
        <f>VLOOKUP(E93,'LISTADO ATM'!$A$2:$B$898,2,0)</f>
        <v xml:space="preserve">ATM Comando Regional P.N. S.D. Este </v>
      </c>
      <c r="H93" s="98" t="str">
        <f>VLOOKUP(E93,VIP!$A$2:$O16379,7,FALSE)</f>
        <v>Si</v>
      </c>
      <c r="I93" s="98" t="str">
        <f>VLOOKUP(E93,VIP!$A$2:$O8344,8,FALSE)</f>
        <v>Si</v>
      </c>
      <c r="J93" s="98" t="str">
        <f>VLOOKUP(E93,VIP!$A$2:$O8294,8,FALSE)</f>
        <v>Si</v>
      </c>
      <c r="K93" s="98" t="str">
        <f>VLOOKUP(E93,VIP!$A$2:$O11868,6,0)</f>
        <v>NO</v>
      </c>
      <c r="L93" s="126" t="s">
        <v>2430</v>
      </c>
      <c r="M93" s="129" t="s">
        <v>2567</v>
      </c>
      <c r="N93" s="128" t="s">
        <v>2476</v>
      </c>
      <c r="O93" s="98" t="s">
        <v>2477</v>
      </c>
      <c r="P93" s="129"/>
      <c r="Q93" s="130">
        <v>44251.625</v>
      </c>
    </row>
    <row r="94" spans="1:17" ht="18" x14ac:dyDescent="0.25">
      <c r="A94" s="98" t="str">
        <f>VLOOKUP(E94,'LISTADO ATM'!$A$2:$C$899,3,0)</f>
        <v>DISTRITO NACIONAL</v>
      </c>
      <c r="B94" s="113">
        <v>335800418</v>
      </c>
      <c r="C94" s="125">
        <v>44250.018680555557</v>
      </c>
      <c r="D94" s="98" t="s">
        <v>2189</v>
      </c>
      <c r="E94" s="103">
        <v>580</v>
      </c>
      <c r="F94" s="98" t="str">
        <f>VLOOKUP(E94,VIP!$A$2:$O11467,2,0)</f>
        <v>DRBR523</v>
      </c>
      <c r="G94" s="98" t="str">
        <f>VLOOKUP(E94,'LISTADO ATM'!$A$2:$B$898,2,0)</f>
        <v xml:space="preserve">ATM Edificio Propagas </v>
      </c>
      <c r="H94" s="98" t="str">
        <f>VLOOKUP(E94,VIP!$A$2:$O16366,7,FALSE)</f>
        <v>Si</v>
      </c>
      <c r="I94" s="98" t="str">
        <f>VLOOKUP(E94,VIP!$A$2:$O8331,8,FALSE)</f>
        <v>Si</v>
      </c>
      <c r="J94" s="98" t="str">
        <f>VLOOKUP(E94,VIP!$A$2:$O8281,8,FALSE)</f>
        <v>Si</v>
      </c>
      <c r="K94" s="98" t="str">
        <f>VLOOKUP(E94,VIP!$A$2:$O11855,6,0)</f>
        <v>NO</v>
      </c>
      <c r="L94" s="126" t="s">
        <v>2228</v>
      </c>
      <c r="M94" s="129" t="s">
        <v>2567</v>
      </c>
      <c r="N94" s="130" t="s">
        <v>2569</v>
      </c>
      <c r="O94" s="98" t="s">
        <v>2478</v>
      </c>
      <c r="P94" s="129"/>
      <c r="Q94" s="130">
        <v>44251.572222222225</v>
      </c>
    </row>
    <row r="95" spans="1:17" ht="18" x14ac:dyDescent="0.25">
      <c r="A95" s="98" t="str">
        <f>VLOOKUP(E95,'LISTADO ATM'!$A$2:$C$899,3,0)</f>
        <v>DISTRITO NACIONAL</v>
      </c>
      <c r="B95" s="113" t="s">
        <v>2527</v>
      </c>
      <c r="C95" s="125">
        <v>44250.602939814817</v>
      </c>
      <c r="D95" s="98" t="s">
        <v>2472</v>
      </c>
      <c r="E95" s="103">
        <v>580</v>
      </c>
      <c r="F95" s="98" t="str">
        <f>VLOOKUP(E95,VIP!$A$2:$O11492,2,0)</f>
        <v>DRBR523</v>
      </c>
      <c r="G95" s="98" t="str">
        <f>VLOOKUP(E95,'LISTADO ATM'!$A$2:$B$898,2,0)</f>
        <v xml:space="preserve">ATM Edificio Propagas </v>
      </c>
      <c r="H95" s="98" t="str">
        <f>VLOOKUP(E95,VIP!$A$2:$O16376,7,FALSE)</f>
        <v>Si</v>
      </c>
      <c r="I95" s="98" t="str">
        <f>VLOOKUP(E95,VIP!$A$2:$O8341,8,FALSE)</f>
        <v>Si</v>
      </c>
      <c r="J95" s="98" t="str">
        <f>VLOOKUP(E95,VIP!$A$2:$O8291,8,FALSE)</f>
        <v>Si</v>
      </c>
      <c r="K95" s="98" t="str">
        <f>VLOOKUP(E95,VIP!$A$2:$O11865,6,0)</f>
        <v>NO</v>
      </c>
      <c r="L95" s="126" t="s">
        <v>2462</v>
      </c>
      <c r="M95" s="129" t="s">
        <v>2567</v>
      </c>
      <c r="N95" s="128" t="s">
        <v>2476</v>
      </c>
      <c r="O95" s="98" t="s">
        <v>2477</v>
      </c>
      <c r="P95" s="127"/>
      <c r="Q95" s="130">
        <v>44251.472222222219</v>
      </c>
    </row>
    <row r="96" spans="1:17" ht="18" x14ac:dyDescent="0.25">
      <c r="A96" s="98" t="str">
        <f>VLOOKUP(E96,'LISTADO ATM'!$A$2:$C$899,3,0)</f>
        <v>NORTE</v>
      </c>
      <c r="B96" s="113" t="s">
        <v>2546</v>
      </c>
      <c r="C96" s="125">
        <v>44250.857893518521</v>
      </c>
      <c r="D96" s="98" t="s">
        <v>2501</v>
      </c>
      <c r="E96" s="103">
        <v>605</v>
      </c>
      <c r="F96" s="98" t="str">
        <f>VLOOKUP(E96,VIP!$A$2:$O11663,2,0)</f>
        <v>DRBR141</v>
      </c>
      <c r="G96" s="98" t="str">
        <f>VLOOKUP(E96,'LISTADO ATM'!$A$2:$B$898,2,0)</f>
        <v xml:space="preserve">ATM Oficina Bonao I </v>
      </c>
      <c r="H96" s="98" t="str">
        <f>VLOOKUP(E96,VIP!$A$2:$O16380,7,FALSE)</f>
        <v>Si</v>
      </c>
      <c r="I96" s="98" t="str">
        <f>VLOOKUP(E96,VIP!$A$2:$O8345,8,FALSE)</f>
        <v>Si</v>
      </c>
      <c r="J96" s="98" t="str">
        <f>VLOOKUP(E96,VIP!$A$2:$O8295,8,FALSE)</f>
        <v>Si</v>
      </c>
      <c r="K96" s="98" t="str">
        <f>VLOOKUP(E96,VIP!$A$2:$O11869,6,0)</f>
        <v>SI</v>
      </c>
      <c r="L96" s="126" t="s">
        <v>2430</v>
      </c>
      <c r="M96" s="129" t="s">
        <v>2567</v>
      </c>
      <c r="N96" s="128" t="s">
        <v>2476</v>
      </c>
      <c r="O96" s="98" t="s">
        <v>2502</v>
      </c>
      <c r="P96" s="129"/>
      <c r="Q96" s="130">
        <v>44251.472222222219</v>
      </c>
    </row>
    <row r="97" spans="1:17" ht="18" x14ac:dyDescent="0.25">
      <c r="A97" s="98" t="str">
        <f>VLOOKUP(E97,'LISTADO ATM'!$A$2:$C$899,3,0)</f>
        <v>SUR</v>
      </c>
      <c r="B97" s="113" t="s">
        <v>2540</v>
      </c>
      <c r="C97" s="125">
        <v>44250.925879629627</v>
      </c>
      <c r="D97" s="98" t="s">
        <v>2189</v>
      </c>
      <c r="E97" s="103">
        <v>615</v>
      </c>
      <c r="F97" s="98" t="str">
        <f>VLOOKUP(E97,VIP!$A$2:$O11657,2,0)</f>
        <v>DRBR418</v>
      </c>
      <c r="G97" s="98" t="str">
        <f>VLOOKUP(E97,'LISTADO ATM'!$A$2:$B$898,2,0)</f>
        <v xml:space="preserve">ATM Estación Sunix Cabral (Barahona) </v>
      </c>
      <c r="H97" s="98" t="str">
        <f>VLOOKUP(E97,VIP!$A$2:$O16374,7,FALSE)</f>
        <v>Si</v>
      </c>
      <c r="I97" s="98" t="str">
        <f>VLOOKUP(E97,VIP!$A$2:$O8339,8,FALSE)</f>
        <v>Si</v>
      </c>
      <c r="J97" s="98" t="str">
        <f>VLOOKUP(E97,VIP!$A$2:$O8289,8,FALSE)</f>
        <v>Si</v>
      </c>
      <c r="K97" s="98" t="str">
        <f>VLOOKUP(E97,VIP!$A$2:$O11863,6,0)</f>
        <v>NO</v>
      </c>
      <c r="L97" s="126" t="s">
        <v>2228</v>
      </c>
      <c r="M97" s="129" t="s">
        <v>2567</v>
      </c>
      <c r="N97" s="130" t="s">
        <v>2569</v>
      </c>
      <c r="O97" s="98" t="s">
        <v>2478</v>
      </c>
      <c r="P97" s="129"/>
      <c r="Q97" s="130">
        <v>44251.572916666664</v>
      </c>
    </row>
    <row r="98" spans="1:17" ht="18" x14ac:dyDescent="0.25">
      <c r="A98" s="98" t="str">
        <f>VLOOKUP(E98,'LISTADO ATM'!$A$2:$C$899,3,0)</f>
        <v>DISTRITO NACIONAL</v>
      </c>
      <c r="B98" s="113" t="s">
        <v>2562</v>
      </c>
      <c r="C98" s="125">
        <v>44251.249745370369</v>
      </c>
      <c r="D98" s="98" t="s">
        <v>2472</v>
      </c>
      <c r="E98" s="103">
        <v>624</v>
      </c>
      <c r="F98" s="98" t="str">
        <f>VLOOKUP(E98,VIP!$A$2:$O11667,2,0)</f>
        <v>DRBR624</v>
      </c>
      <c r="G98" s="98" t="str">
        <f>VLOOKUP(E98,'LISTADO ATM'!$A$2:$B$898,2,0)</f>
        <v xml:space="preserve">ATM Policía Nacional I </v>
      </c>
      <c r="H98" s="98" t="str">
        <f>VLOOKUP(E98,VIP!$A$2:$O16384,7,FALSE)</f>
        <v>Si</v>
      </c>
      <c r="I98" s="98" t="str">
        <f>VLOOKUP(E98,VIP!$A$2:$O8349,8,FALSE)</f>
        <v>Si</v>
      </c>
      <c r="J98" s="98" t="str">
        <f>VLOOKUP(E98,VIP!$A$2:$O8299,8,FALSE)</f>
        <v>Si</v>
      </c>
      <c r="K98" s="98" t="str">
        <f>VLOOKUP(E98,VIP!$A$2:$O11873,6,0)</f>
        <v>NO</v>
      </c>
      <c r="L98" s="126" t="s">
        <v>2462</v>
      </c>
      <c r="M98" s="129" t="s">
        <v>2567</v>
      </c>
      <c r="N98" s="128" t="s">
        <v>2476</v>
      </c>
      <c r="O98" s="98" t="s">
        <v>2477</v>
      </c>
      <c r="P98" s="129"/>
      <c r="Q98" s="130">
        <v>44251.472222222219</v>
      </c>
    </row>
    <row r="99" spans="1:17" ht="18" x14ac:dyDescent="0.25">
      <c r="A99" s="98" t="str">
        <f>VLOOKUP(E99,'LISTADO ATM'!$A$2:$C$899,3,0)</f>
        <v>ESTE</v>
      </c>
      <c r="B99" s="113" t="s">
        <v>2554</v>
      </c>
      <c r="C99" s="125">
        <v>44251.273032407407</v>
      </c>
      <c r="D99" s="98" t="s">
        <v>2189</v>
      </c>
      <c r="E99" s="103">
        <v>630</v>
      </c>
      <c r="F99" s="98" t="str">
        <f>VLOOKUP(E99,VIP!$A$2:$O11659,2,0)</f>
        <v>DRBR112</v>
      </c>
      <c r="G99" s="98" t="str">
        <f>VLOOKUP(E99,'LISTADO ATM'!$A$2:$B$898,2,0)</f>
        <v xml:space="preserve">ATM Oficina Plaza Zaglul (SPM) </v>
      </c>
      <c r="H99" s="98" t="str">
        <f>VLOOKUP(E99,VIP!$A$2:$O16376,7,FALSE)</f>
        <v>Si</v>
      </c>
      <c r="I99" s="98" t="str">
        <f>VLOOKUP(E99,VIP!$A$2:$O8341,8,FALSE)</f>
        <v>Si</v>
      </c>
      <c r="J99" s="98" t="str">
        <f>VLOOKUP(E99,VIP!$A$2:$O8291,8,FALSE)</f>
        <v>Si</v>
      </c>
      <c r="K99" s="98" t="str">
        <f>VLOOKUP(E99,VIP!$A$2:$O11865,6,0)</f>
        <v>NO</v>
      </c>
      <c r="L99" s="126" t="s">
        <v>2254</v>
      </c>
      <c r="M99" s="129" t="s">
        <v>2567</v>
      </c>
      <c r="N99" s="128" t="s">
        <v>2476</v>
      </c>
      <c r="O99" s="98" t="s">
        <v>2478</v>
      </c>
      <c r="P99" s="129"/>
      <c r="Q99" s="130">
        <v>44251.320833333331</v>
      </c>
    </row>
    <row r="100" spans="1:17" ht="18" x14ac:dyDescent="0.25">
      <c r="A100" s="98" t="str">
        <f>VLOOKUP(E100,'LISTADO ATM'!$A$2:$C$899,3,0)</f>
        <v>DISTRITO NACIONAL</v>
      </c>
      <c r="B100" s="113" t="s">
        <v>2541</v>
      </c>
      <c r="C100" s="125">
        <v>44250.92392361111</v>
      </c>
      <c r="D100" s="98" t="s">
        <v>2189</v>
      </c>
      <c r="E100" s="103">
        <v>641</v>
      </c>
      <c r="F100" s="98" t="str">
        <f>VLOOKUP(E100,VIP!$A$2:$O11658,2,0)</f>
        <v>DRBR176</v>
      </c>
      <c r="G100" s="98" t="str">
        <f>VLOOKUP(E100,'LISTADO ATM'!$A$2:$B$898,2,0)</f>
        <v xml:space="preserve">ATM Farmacia Rimac </v>
      </c>
      <c r="H100" s="98" t="str">
        <f>VLOOKUP(E100,VIP!$A$2:$O16375,7,FALSE)</f>
        <v>Si</v>
      </c>
      <c r="I100" s="98" t="str">
        <f>VLOOKUP(E100,VIP!$A$2:$O8340,8,FALSE)</f>
        <v>Si</v>
      </c>
      <c r="J100" s="98" t="str">
        <f>VLOOKUP(E100,VIP!$A$2:$O8290,8,FALSE)</f>
        <v>Si</v>
      </c>
      <c r="K100" s="98" t="str">
        <f>VLOOKUP(E100,VIP!$A$2:$O11864,6,0)</f>
        <v>NO</v>
      </c>
      <c r="L100" s="126" t="s">
        <v>2254</v>
      </c>
      <c r="M100" s="129" t="s">
        <v>2567</v>
      </c>
      <c r="N100" s="128" t="s">
        <v>2476</v>
      </c>
      <c r="O100" s="98" t="s">
        <v>2478</v>
      </c>
      <c r="P100" s="129"/>
      <c r="Q100" s="130">
        <v>44251.318055555559</v>
      </c>
    </row>
    <row r="101" spans="1:17" ht="18" x14ac:dyDescent="0.25">
      <c r="A101" s="98" t="str">
        <f>VLOOKUP(E101,'LISTADO ATM'!$A$2:$C$899,3,0)</f>
        <v>DISTRITO NACIONAL</v>
      </c>
      <c r="B101" s="113" t="s">
        <v>2561</v>
      </c>
      <c r="C101" s="125">
        <v>44251.251134259262</v>
      </c>
      <c r="D101" s="98" t="s">
        <v>2472</v>
      </c>
      <c r="E101" s="103">
        <v>672</v>
      </c>
      <c r="F101" s="98" t="str">
        <f>VLOOKUP(E101,VIP!$A$2:$O11666,2,0)</f>
        <v>DRBR672</v>
      </c>
      <c r="G101" s="98" t="str">
        <f>VLOOKUP(E101,'LISTADO ATM'!$A$2:$B$898,2,0)</f>
        <v>ATM Destacamento Policía Nacional La Victoria</v>
      </c>
      <c r="H101" s="98" t="str">
        <f>VLOOKUP(E101,VIP!$A$2:$O16383,7,FALSE)</f>
        <v>Si</v>
      </c>
      <c r="I101" s="98" t="str">
        <f>VLOOKUP(E101,VIP!$A$2:$O8348,8,FALSE)</f>
        <v>Si</v>
      </c>
      <c r="J101" s="98" t="str">
        <f>VLOOKUP(E101,VIP!$A$2:$O8298,8,FALSE)</f>
        <v>Si</v>
      </c>
      <c r="K101" s="98" t="str">
        <f>VLOOKUP(E101,VIP!$A$2:$O11872,6,0)</f>
        <v>SI</v>
      </c>
      <c r="L101" s="126" t="s">
        <v>2430</v>
      </c>
      <c r="M101" s="129" t="s">
        <v>2567</v>
      </c>
      <c r="N101" s="128" t="s">
        <v>2476</v>
      </c>
      <c r="O101" s="98" t="s">
        <v>2477</v>
      </c>
      <c r="P101" s="129"/>
      <c r="Q101" s="130">
        <v>44251.625</v>
      </c>
    </row>
    <row r="102" spans="1:17" ht="18" x14ac:dyDescent="0.25">
      <c r="A102" s="98" t="str">
        <f>VLOOKUP(E102,'LISTADO ATM'!$A$2:$C$899,3,0)</f>
        <v>DISTRITO NACIONAL</v>
      </c>
      <c r="B102" s="113" t="s">
        <v>2553</v>
      </c>
      <c r="C102" s="125">
        <v>44251.274375000001</v>
      </c>
      <c r="D102" s="98" t="s">
        <v>2189</v>
      </c>
      <c r="E102" s="103">
        <v>678</v>
      </c>
      <c r="F102" s="98" t="str">
        <f>VLOOKUP(E102,VIP!$A$2:$O11658,2,0)</f>
        <v>DRBR678</v>
      </c>
      <c r="G102" s="98" t="str">
        <f>VLOOKUP(E102,'LISTADO ATM'!$A$2:$B$898,2,0)</f>
        <v>ATM Eco Petroleo San Isidro</v>
      </c>
      <c r="H102" s="98" t="str">
        <f>VLOOKUP(E102,VIP!$A$2:$O16375,7,FALSE)</f>
        <v>Si</v>
      </c>
      <c r="I102" s="98" t="str">
        <f>VLOOKUP(E102,VIP!$A$2:$O8340,8,FALSE)</f>
        <v>Si</v>
      </c>
      <c r="J102" s="98" t="str">
        <f>VLOOKUP(E102,VIP!$A$2:$O8290,8,FALSE)</f>
        <v>Si</v>
      </c>
      <c r="K102" s="98" t="str">
        <f>VLOOKUP(E102,VIP!$A$2:$O11864,6,0)</f>
        <v>NO</v>
      </c>
      <c r="L102" s="126" t="s">
        <v>2254</v>
      </c>
      <c r="M102" s="129" t="s">
        <v>2567</v>
      </c>
      <c r="N102" s="130" t="s">
        <v>2569</v>
      </c>
      <c r="O102" s="98" t="s">
        <v>2478</v>
      </c>
      <c r="P102" s="129"/>
      <c r="Q102" s="130">
        <v>44251.579861111109</v>
      </c>
    </row>
    <row r="103" spans="1:17" ht="18" x14ac:dyDescent="0.25">
      <c r="A103" s="98" t="str">
        <f>VLOOKUP(E103,'LISTADO ATM'!$A$2:$C$899,3,0)</f>
        <v>DISTRITO NACIONAL</v>
      </c>
      <c r="B103" s="113" t="s">
        <v>2510</v>
      </c>
      <c r="C103" s="125">
        <v>44250.47892361111</v>
      </c>
      <c r="D103" s="98" t="s">
        <v>2189</v>
      </c>
      <c r="E103" s="103">
        <v>718</v>
      </c>
      <c r="F103" s="98" t="str">
        <f>VLOOKUP(E103,VIP!$A$2:$O11476,2,0)</f>
        <v>DRBR24Y</v>
      </c>
      <c r="G103" s="98" t="str">
        <f>VLOOKUP(E103,'LISTADO ATM'!$A$2:$B$898,2,0)</f>
        <v xml:space="preserve">ATM Feria Ganadera </v>
      </c>
      <c r="H103" s="98" t="str">
        <f>VLOOKUP(E103,VIP!$A$2:$O16367,7,FALSE)</f>
        <v>Si</v>
      </c>
      <c r="I103" s="98" t="str">
        <f>VLOOKUP(E103,VIP!$A$2:$O8332,8,FALSE)</f>
        <v>Si</v>
      </c>
      <c r="J103" s="98" t="str">
        <f>VLOOKUP(E103,VIP!$A$2:$O8282,8,FALSE)</f>
        <v>Si</v>
      </c>
      <c r="K103" s="98" t="str">
        <f>VLOOKUP(E103,VIP!$A$2:$O11856,6,0)</f>
        <v>NO</v>
      </c>
      <c r="L103" s="126" t="s">
        <v>2254</v>
      </c>
      <c r="M103" s="129" t="s">
        <v>2567</v>
      </c>
      <c r="N103" s="128" t="s">
        <v>2476</v>
      </c>
      <c r="O103" s="98" t="s">
        <v>2478</v>
      </c>
      <c r="P103" s="127"/>
      <c r="Q103" s="130">
        <v>44251.305555555555</v>
      </c>
    </row>
    <row r="104" spans="1:17" ht="18" x14ac:dyDescent="0.25">
      <c r="A104" s="98" t="str">
        <f>VLOOKUP(E104,'LISTADO ATM'!$A$2:$C$899,3,0)</f>
        <v>NORTE</v>
      </c>
      <c r="B104" s="113" t="s">
        <v>2627</v>
      </c>
      <c r="C104" s="125">
        <v>44251.595185185186</v>
      </c>
      <c r="D104" s="98" t="s">
        <v>2487</v>
      </c>
      <c r="E104" s="103">
        <v>736</v>
      </c>
      <c r="F104" s="98" t="str">
        <f>VLOOKUP(E104,VIP!$A$2:$O11511,2,0)</f>
        <v>DRBR071</v>
      </c>
      <c r="G104" s="98" t="str">
        <f>VLOOKUP(E104,'LISTADO ATM'!$A$2:$B$898,2,0)</f>
        <v xml:space="preserve">ATM Oficina Puerto Plata I </v>
      </c>
      <c r="H104" s="98" t="str">
        <f>VLOOKUP(E104,VIP!$A$2:$O16387,7,FALSE)</f>
        <v>Si</v>
      </c>
      <c r="I104" s="98" t="str">
        <f>VLOOKUP(E104,VIP!$A$2:$O8352,8,FALSE)</f>
        <v>Si</v>
      </c>
      <c r="J104" s="98" t="str">
        <f>VLOOKUP(E104,VIP!$A$2:$O8302,8,FALSE)</f>
        <v>Si</v>
      </c>
      <c r="K104" s="98" t="str">
        <f>VLOOKUP(E104,VIP!$A$2:$O11876,6,0)</f>
        <v>SI</v>
      </c>
      <c r="L104" s="126" t="s">
        <v>2434</v>
      </c>
      <c r="M104" s="129" t="s">
        <v>2567</v>
      </c>
      <c r="N104" s="130" t="s">
        <v>2569</v>
      </c>
      <c r="O104" s="98" t="s">
        <v>2634</v>
      </c>
      <c r="P104" s="129" t="s">
        <v>2598</v>
      </c>
      <c r="Q104" s="130" t="s">
        <v>2434</v>
      </c>
    </row>
    <row r="105" spans="1:17" ht="18" x14ac:dyDescent="0.25">
      <c r="A105" s="98" t="str">
        <f>VLOOKUP(E105,'LISTADO ATM'!$A$2:$C$899,3,0)</f>
        <v>SUR</v>
      </c>
      <c r="B105" s="113" t="s">
        <v>2530</v>
      </c>
      <c r="C105" s="125">
        <v>44250.7731712963</v>
      </c>
      <c r="D105" s="98" t="s">
        <v>2189</v>
      </c>
      <c r="E105" s="103">
        <v>750</v>
      </c>
      <c r="F105" s="98" t="str">
        <f>VLOOKUP(E105,VIP!$A$2:$O11646,2,0)</f>
        <v>DRBR265</v>
      </c>
      <c r="G105" s="98" t="str">
        <f>VLOOKUP(E105,'LISTADO ATM'!$A$2:$B$898,2,0)</f>
        <v xml:space="preserve">ATM UNP Duvergé </v>
      </c>
      <c r="H105" s="98" t="str">
        <f>VLOOKUP(E105,VIP!$A$2:$O16363,7,FALSE)</f>
        <v>Si</v>
      </c>
      <c r="I105" s="98" t="str">
        <f>VLOOKUP(E105,VIP!$A$2:$O8328,8,FALSE)</f>
        <v>Si</v>
      </c>
      <c r="J105" s="98" t="str">
        <f>VLOOKUP(E105,VIP!$A$2:$O8278,8,FALSE)</f>
        <v>Si</v>
      </c>
      <c r="K105" s="98" t="str">
        <f>VLOOKUP(E105,VIP!$A$2:$O11852,6,0)</f>
        <v>SI</v>
      </c>
      <c r="L105" s="126" t="s">
        <v>2228</v>
      </c>
      <c r="M105" s="129" t="s">
        <v>2567</v>
      </c>
      <c r="N105" s="130" t="s">
        <v>2569</v>
      </c>
      <c r="O105" s="98" t="s">
        <v>2478</v>
      </c>
      <c r="P105" s="127"/>
      <c r="Q105" s="130">
        <v>44251.572222222225</v>
      </c>
    </row>
    <row r="106" spans="1:17" ht="18" x14ac:dyDescent="0.25">
      <c r="A106" s="98" t="str">
        <f>VLOOKUP(E106,'LISTADO ATM'!$A$2:$C$899,3,0)</f>
        <v>NORTE</v>
      </c>
      <c r="B106" s="113" t="s">
        <v>2534</v>
      </c>
      <c r="C106" s="125">
        <v>44250.766319444447</v>
      </c>
      <c r="D106" s="98" t="s">
        <v>2190</v>
      </c>
      <c r="E106" s="103">
        <v>757</v>
      </c>
      <c r="F106" s="98" t="str">
        <f>VLOOKUP(E106,VIP!$A$2:$O11650,2,0)</f>
        <v>DRBR757</v>
      </c>
      <c r="G106" s="98" t="str">
        <f>VLOOKUP(E106,'LISTADO ATM'!$A$2:$B$898,2,0)</f>
        <v xml:space="preserve">ATM UNP Plaza Paseo (Santiago) </v>
      </c>
      <c r="H106" s="98" t="str">
        <f>VLOOKUP(E106,VIP!$A$2:$O16367,7,FALSE)</f>
        <v>Si</v>
      </c>
      <c r="I106" s="98" t="str">
        <f>VLOOKUP(E106,VIP!$A$2:$O8332,8,FALSE)</f>
        <v>Si</v>
      </c>
      <c r="J106" s="98" t="str">
        <f>VLOOKUP(E106,VIP!$A$2:$O8282,8,FALSE)</f>
        <v>Si</v>
      </c>
      <c r="K106" s="98" t="str">
        <f>VLOOKUP(E106,VIP!$A$2:$O11856,6,0)</f>
        <v>NO</v>
      </c>
      <c r="L106" s="126" t="s">
        <v>2228</v>
      </c>
      <c r="M106" s="129" t="s">
        <v>2567</v>
      </c>
      <c r="N106" s="128" t="s">
        <v>2476</v>
      </c>
      <c r="O106" s="98" t="s">
        <v>2498</v>
      </c>
      <c r="P106" s="127"/>
      <c r="Q106" s="130">
        <v>44251.405555555553</v>
      </c>
    </row>
    <row r="107" spans="1:17" ht="18" x14ac:dyDescent="0.25">
      <c r="A107" s="98" t="str">
        <f>VLOOKUP(E107,'LISTADO ATM'!$A$2:$C$899,3,0)</f>
        <v>SUR</v>
      </c>
      <c r="B107" s="113" t="s">
        <v>2566</v>
      </c>
      <c r="C107" s="125">
        <v>44251.026458333334</v>
      </c>
      <c r="D107" s="98" t="s">
        <v>2189</v>
      </c>
      <c r="E107" s="103">
        <v>765</v>
      </c>
      <c r="F107" s="98" t="str">
        <f>VLOOKUP(E107,VIP!$A$2:$O11671,2,0)</f>
        <v>DRBR191</v>
      </c>
      <c r="G107" s="98" t="str">
        <f>VLOOKUP(E107,'LISTADO ATM'!$A$2:$B$898,2,0)</f>
        <v xml:space="preserve">ATM Oficina Azua I </v>
      </c>
      <c r="H107" s="98" t="str">
        <f>VLOOKUP(E107,VIP!$A$2:$O16388,7,FALSE)</f>
        <v>Si</v>
      </c>
      <c r="I107" s="98" t="str">
        <f>VLOOKUP(E107,VIP!$A$2:$O8353,8,FALSE)</f>
        <v>Si</v>
      </c>
      <c r="J107" s="98" t="str">
        <f>VLOOKUP(E107,VIP!$A$2:$O8303,8,FALSE)</f>
        <v>Si</v>
      </c>
      <c r="K107" s="98" t="str">
        <f>VLOOKUP(E107,VIP!$A$2:$O11877,6,0)</f>
        <v>NO</v>
      </c>
      <c r="L107" s="126" t="s">
        <v>2254</v>
      </c>
      <c r="M107" s="129" t="s">
        <v>2567</v>
      </c>
      <c r="N107" s="130" t="s">
        <v>2569</v>
      </c>
      <c r="O107" s="98" t="s">
        <v>2478</v>
      </c>
      <c r="P107" s="129"/>
      <c r="Q107" s="130">
        <v>44251.580555555556</v>
      </c>
    </row>
    <row r="108" spans="1:17" ht="18" x14ac:dyDescent="0.25">
      <c r="A108" s="98" t="str">
        <f>VLOOKUP(E108,'LISTADO ATM'!$A$2:$C$899,3,0)</f>
        <v>SUR</v>
      </c>
      <c r="B108" s="113" t="s">
        <v>2565</v>
      </c>
      <c r="C108" s="125">
        <v>44251.02753472222</v>
      </c>
      <c r="D108" s="98" t="s">
        <v>2189</v>
      </c>
      <c r="E108" s="103">
        <v>766</v>
      </c>
      <c r="F108" s="98" t="str">
        <f>VLOOKUP(E108,VIP!$A$2:$O11670,2,0)</f>
        <v>DRBR440</v>
      </c>
      <c r="G108" s="98" t="str">
        <f>VLOOKUP(E108,'LISTADO ATM'!$A$2:$B$898,2,0)</f>
        <v xml:space="preserve">ATM Oficina Azua II </v>
      </c>
      <c r="H108" s="98" t="str">
        <f>VLOOKUP(E108,VIP!$A$2:$O16387,7,FALSE)</f>
        <v>Si</v>
      </c>
      <c r="I108" s="98" t="str">
        <f>VLOOKUP(E108,VIP!$A$2:$O8352,8,FALSE)</f>
        <v>Si</v>
      </c>
      <c r="J108" s="98" t="str">
        <f>VLOOKUP(E108,VIP!$A$2:$O8302,8,FALSE)</f>
        <v>Si</v>
      </c>
      <c r="K108" s="98" t="str">
        <f>VLOOKUP(E108,VIP!$A$2:$O11876,6,0)</f>
        <v>SI</v>
      </c>
      <c r="L108" s="126" t="s">
        <v>2254</v>
      </c>
      <c r="M108" s="129" t="s">
        <v>2567</v>
      </c>
      <c r="N108" s="128" t="s">
        <v>2476</v>
      </c>
      <c r="O108" s="98" t="s">
        <v>2478</v>
      </c>
      <c r="P108" s="129"/>
      <c r="Q108" s="130">
        <v>44251.320138888892</v>
      </c>
    </row>
    <row r="109" spans="1:17" ht="18" x14ac:dyDescent="0.25">
      <c r="A109" s="98" t="str">
        <f>VLOOKUP(E109,'LISTADO ATM'!$A$2:$C$899,3,0)</f>
        <v>DISTRITO NACIONAL</v>
      </c>
      <c r="B109" s="113" t="s">
        <v>2515</v>
      </c>
      <c r="C109" s="125">
        <v>44250.589687500003</v>
      </c>
      <c r="D109" s="98" t="s">
        <v>2472</v>
      </c>
      <c r="E109" s="103">
        <v>769</v>
      </c>
      <c r="F109" s="98" t="str">
        <f>VLOOKUP(E109,VIP!$A$2:$O11485,2,0)</f>
        <v>DRBR769</v>
      </c>
      <c r="G109" s="98" t="str">
        <f>VLOOKUP(E109,'LISTADO ATM'!$A$2:$B$898,2,0)</f>
        <v>ATM UNP Pablo Mella Morales</v>
      </c>
      <c r="H109" s="98" t="str">
        <f>VLOOKUP(E109,VIP!$A$2:$O16365,7,FALSE)</f>
        <v>Si</v>
      </c>
      <c r="I109" s="98" t="str">
        <f>VLOOKUP(E109,VIP!$A$2:$O8330,8,FALSE)</f>
        <v>Si</v>
      </c>
      <c r="J109" s="98" t="str">
        <f>VLOOKUP(E109,VIP!$A$2:$O8280,8,FALSE)</f>
        <v>Si</v>
      </c>
      <c r="K109" s="98" t="str">
        <f>VLOOKUP(E109,VIP!$A$2:$O11854,6,0)</f>
        <v>NO</v>
      </c>
      <c r="L109" s="126" t="s">
        <v>2462</v>
      </c>
      <c r="M109" s="129" t="s">
        <v>2567</v>
      </c>
      <c r="N109" s="128" t="s">
        <v>2476</v>
      </c>
      <c r="O109" s="98" t="s">
        <v>2477</v>
      </c>
      <c r="P109" s="127"/>
      <c r="Q109" s="130">
        <v>44251.625</v>
      </c>
    </row>
    <row r="110" spans="1:17" ht="18" x14ac:dyDescent="0.25">
      <c r="A110" s="98" t="str">
        <f>VLOOKUP(E110,'LISTADO ATM'!$A$2:$C$899,3,0)</f>
        <v>ESTE</v>
      </c>
      <c r="B110" s="113" t="s">
        <v>2589</v>
      </c>
      <c r="C110" s="125">
        <v>44251.350231481483</v>
      </c>
      <c r="D110" s="98" t="s">
        <v>2189</v>
      </c>
      <c r="E110" s="103">
        <v>772</v>
      </c>
      <c r="F110" s="98" t="str">
        <f>VLOOKUP(E110,VIP!$A$2:$O11679,2,0)</f>
        <v>DRBR215</v>
      </c>
      <c r="G110" s="98" t="str">
        <f>VLOOKUP(E110,'LISTADO ATM'!$A$2:$B$898,2,0)</f>
        <v xml:space="preserve">ATM UNP Yamasá </v>
      </c>
      <c r="H110" s="98" t="str">
        <f>VLOOKUP(E110,VIP!$A$2:$O16396,7,FALSE)</f>
        <v>Si</v>
      </c>
      <c r="I110" s="98" t="str">
        <f>VLOOKUP(E110,VIP!$A$2:$O8361,8,FALSE)</f>
        <v>Si</v>
      </c>
      <c r="J110" s="98" t="str">
        <f>VLOOKUP(E110,VIP!$A$2:$O8311,8,FALSE)</f>
        <v>Si</v>
      </c>
      <c r="K110" s="98" t="str">
        <f>VLOOKUP(E110,VIP!$A$2:$O11885,6,0)</f>
        <v>NO</v>
      </c>
      <c r="L110" s="126" t="s">
        <v>2228</v>
      </c>
      <c r="M110" s="129" t="s">
        <v>2567</v>
      </c>
      <c r="N110" s="130" t="s">
        <v>2569</v>
      </c>
      <c r="O110" s="98" t="s">
        <v>2478</v>
      </c>
      <c r="P110" s="129"/>
      <c r="Q110" s="130">
        <v>44251.570833333331</v>
      </c>
    </row>
    <row r="111" spans="1:17" ht="18" x14ac:dyDescent="0.25">
      <c r="A111" s="98" t="str">
        <f>VLOOKUP(E111,'LISTADO ATM'!$A$2:$C$899,3,0)</f>
        <v>ESTE</v>
      </c>
      <c r="B111" s="113" t="s">
        <v>2549</v>
      </c>
      <c r="C111" s="125">
        <v>44250.853171296294</v>
      </c>
      <c r="D111" s="98" t="s">
        <v>2472</v>
      </c>
      <c r="E111" s="103">
        <v>772</v>
      </c>
      <c r="F111" s="98" t="str">
        <f>VLOOKUP(E111,VIP!$A$2:$O11666,2,0)</f>
        <v>DRBR215</v>
      </c>
      <c r="G111" s="98" t="str">
        <f>VLOOKUP(E111,'LISTADO ATM'!$A$2:$B$898,2,0)</f>
        <v xml:space="preserve">ATM UNP Yamasá </v>
      </c>
      <c r="H111" s="98" t="str">
        <f>VLOOKUP(E111,VIP!$A$2:$O16383,7,FALSE)</f>
        <v>Si</v>
      </c>
      <c r="I111" s="98" t="str">
        <f>VLOOKUP(E111,VIP!$A$2:$O8348,8,FALSE)</f>
        <v>Si</v>
      </c>
      <c r="J111" s="98" t="str">
        <f>VLOOKUP(E111,VIP!$A$2:$O8298,8,FALSE)</f>
        <v>Si</v>
      </c>
      <c r="K111" s="98" t="str">
        <f>VLOOKUP(E111,VIP!$A$2:$O11872,6,0)</f>
        <v>NO</v>
      </c>
      <c r="L111" s="126" t="s">
        <v>2430</v>
      </c>
      <c r="M111" s="129" t="s">
        <v>2567</v>
      </c>
      <c r="N111" s="128" t="s">
        <v>2476</v>
      </c>
      <c r="O111" s="98" t="s">
        <v>2477</v>
      </c>
      <c r="P111" s="129"/>
      <c r="Q111" s="130">
        <v>44251.625</v>
      </c>
    </row>
    <row r="112" spans="1:17" ht="18" x14ac:dyDescent="0.25">
      <c r="A112" s="98" t="str">
        <f>VLOOKUP(E112,'LISTADO ATM'!$A$2:$C$899,3,0)</f>
        <v>SUR</v>
      </c>
      <c r="B112" s="113" t="s">
        <v>2633</v>
      </c>
      <c r="C112" s="125">
        <v>44251.484571759262</v>
      </c>
      <c r="D112" s="98" t="s">
        <v>2487</v>
      </c>
      <c r="E112" s="103">
        <v>817</v>
      </c>
      <c r="F112" s="98" t="str">
        <f>VLOOKUP(E112,VIP!$A$2:$O11517,2,0)</f>
        <v>DRBR817</v>
      </c>
      <c r="G112" s="98" t="str">
        <f>VLOOKUP(E112,'LISTADO ATM'!$A$2:$B$898,2,0)</f>
        <v xml:space="preserve">ATM Ayuntamiento Sabana Larga (San José de Ocoa) </v>
      </c>
      <c r="H112" s="98" t="str">
        <f>VLOOKUP(E112,VIP!$A$2:$O16393,7,FALSE)</f>
        <v>Si</v>
      </c>
      <c r="I112" s="98" t="str">
        <f>VLOOKUP(E112,VIP!$A$2:$O8358,8,FALSE)</f>
        <v>Si</v>
      </c>
      <c r="J112" s="98" t="str">
        <f>VLOOKUP(E112,VIP!$A$2:$O8308,8,FALSE)</f>
        <v>Si</v>
      </c>
      <c r="K112" s="98" t="str">
        <f>VLOOKUP(E112,VIP!$A$2:$O11882,6,0)</f>
        <v>NO</v>
      </c>
      <c r="L112" s="126" t="s">
        <v>2434</v>
      </c>
      <c r="M112" s="129" t="s">
        <v>2567</v>
      </c>
      <c r="N112" s="130" t="s">
        <v>2569</v>
      </c>
      <c r="O112" s="98" t="s">
        <v>2634</v>
      </c>
      <c r="P112" s="129" t="s">
        <v>2598</v>
      </c>
      <c r="Q112" s="130" t="s">
        <v>2434</v>
      </c>
    </row>
    <row r="113" spans="1:17" ht="18" x14ac:dyDescent="0.25">
      <c r="A113" s="98" t="str">
        <f>VLOOKUP(E113,'LISTADO ATM'!$A$2:$C$899,3,0)</f>
        <v>SUR</v>
      </c>
      <c r="B113" s="113" t="s">
        <v>2607</v>
      </c>
      <c r="C113" s="125">
        <v>44251.534745370373</v>
      </c>
      <c r="D113" s="98" t="s">
        <v>2487</v>
      </c>
      <c r="E113" s="103">
        <v>829</v>
      </c>
      <c r="F113" s="98" t="str">
        <f>VLOOKUP(E113,VIP!$A$2:$O11506,2,0)</f>
        <v>DRBR829</v>
      </c>
      <c r="G113" s="98" t="str">
        <f>VLOOKUP(E113,'LISTADO ATM'!$A$2:$B$898,2,0)</f>
        <v xml:space="preserve">ATM UNP Multicentro Sirena Baní </v>
      </c>
      <c r="H113" s="98" t="str">
        <f>VLOOKUP(E113,VIP!$A$2:$O16382,7,FALSE)</f>
        <v>Si</v>
      </c>
      <c r="I113" s="98" t="str">
        <f>VLOOKUP(E113,VIP!$A$2:$O8347,8,FALSE)</f>
        <v>Si</v>
      </c>
      <c r="J113" s="98" t="str">
        <f>VLOOKUP(E113,VIP!$A$2:$O8297,8,FALSE)</f>
        <v>Si</v>
      </c>
      <c r="K113" s="98" t="str">
        <f>VLOOKUP(E113,VIP!$A$2:$O11871,6,0)</f>
        <v>NO</v>
      </c>
      <c r="L113" s="126" t="s">
        <v>2430</v>
      </c>
      <c r="M113" s="129" t="s">
        <v>2567</v>
      </c>
      <c r="N113" s="128" t="s">
        <v>2476</v>
      </c>
      <c r="O113" s="98" t="s">
        <v>2490</v>
      </c>
      <c r="P113" s="129"/>
      <c r="Q113" s="130">
        <v>44251.625</v>
      </c>
    </row>
    <row r="114" spans="1:17" ht="18" x14ac:dyDescent="0.25">
      <c r="A114" s="98" t="str">
        <f>VLOOKUP(E114,'LISTADO ATM'!$A$2:$C$899,3,0)</f>
        <v>DISTRITO NACIONAL</v>
      </c>
      <c r="B114" s="113">
        <v>335802295</v>
      </c>
      <c r="C114" s="125">
        <v>44251.45416666667</v>
      </c>
      <c r="D114" s="98" t="s">
        <v>2487</v>
      </c>
      <c r="E114" s="103">
        <v>836</v>
      </c>
      <c r="F114" s="98" t="str">
        <f>VLOOKUP(E114,VIP!$A$2:$O11498,2,0)</f>
        <v>DRBR836</v>
      </c>
      <c r="G114" s="98" t="str">
        <f>VLOOKUP(E114,'LISTADO ATM'!$A$2:$B$898,2,0)</f>
        <v xml:space="preserve">ATM UNP Plaza Luperón </v>
      </c>
      <c r="H114" s="98" t="str">
        <f>VLOOKUP(E114,VIP!$A$2:$O16374,7,FALSE)</f>
        <v>Si</v>
      </c>
      <c r="I114" s="98" t="str">
        <f>VLOOKUP(E114,VIP!$A$2:$O8339,8,FALSE)</f>
        <v>Si</v>
      </c>
      <c r="J114" s="98" t="str">
        <f>VLOOKUP(E114,VIP!$A$2:$O8289,8,FALSE)</f>
        <v>Si</v>
      </c>
      <c r="K114" s="98" t="str">
        <f>VLOOKUP(E114,VIP!$A$2:$O11863,6,0)</f>
        <v>NO</v>
      </c>
      <c r="L114" s="126" t="s">
        <v>2481</v>
      </c>
      <c r="M114" s="129" t="s">
        <v>2567</v>
      </c>
      <c r="N114" s="130" t="s">
        <v>2569</v>
      </c>
      <c r="O114" s="98" t="s">
        <v>2596</v>
      </c>
      <c r="P114" s="129" t="s">
        <v>2597</v>
      </c>
      <c r="Q114" s="129" t="s">
        <v>2481</v>
      </c>
    </row>
    <row r="115" spans="1:17" ht="18" x14ac:dyDescent="0.25">
      <c r="A115" s="98" t="str">
        <f>VLOOKUP(E115,'LISTADO ATM'!$A$2:$C$899,3,0)</f>
        <v>DISTRITO NACIONAL</v>
      </c>
      <c r="B115" s="113">
        <v>335802254</v>
      </c>
      <c r="C115" s="125">
        <v>44251.4375</v>
      </c>
      <c r="D115" s="98" t="s">
        <v>2487</v>
      </c>
      <c r="E115" s="103">
        <v>836</v>
      </c>
      <c r="F115" s="98" t="str">
        <f>VLOOKUP(E115,VIP!$A$2:$O11497,2,0)</f>
        <v>DRBR836</v>
      </c>
      <c r="G115" s="98" t="str">
        <f>VLOOKUP(E115,'LISTADO ATM'!$A$2:$B$898,2,0)</f>
        <v xml:space="preserve">ATM UNP Plaza Luperón </v>
      </c>
      <c r="H115" s="98" t="str">
        <f>VLOOKUP(E115,VIP!$A$2:$O16373,7,FALSE)</f>
        <v>Si</v>
      </c>
      <c r="I115" s="98" t="str">
        <f>VLOOKUP(E115,VIP!$A$2:$O8338,8,FALSE)</f>
        <v>Si</v>
      </c>
      <c r="J115" s="98" t="str">
        <f>VLOOKUP(E115,VIP!$A$2:$O8288,8,FALSE)</f>
        <v>Si</v>
      </c>
      <c r="K115" s="98" t="str">
        <f>VLOOKUP(E115,VIP!$A$2:$O11862,6,0)</f>
        <v>NO</v>
      </c>
      <c r="L115" s="126" t="s">
        <v>2434</v>
      </c>
      <c r="M115" s="129" t="s">
        <v>2567</v>
      </c>
      <c r="N115" s="130" t="s">
        <v>2569</v>
      </c>
      <c r="O115" s="98" t="s">
        <v>2595</v>
      </c>
      <c r="P115" s="129" t="s">
        <v>2598</v>
      </c>
      <c r="Q115" s="129" t="s">
        <v>2434</v>
      </c>
    </row>
    <row r="116" spans="1:17" ht="18" x14ac:dyDescent="0.25">
      <c r="A116" s="98" t="str">
        <f>VLOOKUP(E116,'LISTADO ATM'!$A$2:$C$899,3,0)</f>
        <v>NORTE</v>
      </c>
      <c r="B116" s="113" t="s">
        <v>2555</v>
      </c>
      <c r="C116" s="125">
        <v>44251.271620370368</v>
      </c>
      <c r="D116" s="98" t="s">
        <v>2190</v>
      </c>
      <c r="E116" s="103">
        <v>854</v>
      </c>
      <c r="F116" s="98" t="str">
        <f>VLOOKUP(E116,VIP!$A$2:$O11660,2,0)</f>
        <v>DRBR854</v>
      </c>
      <c r="G116" s="98" t="str">
        <f>VLOOKUP(E116,'LISTADO ATM'!$A$2:$B$898,2,0)</f>
        <v xml:space="preserve">ATM Centro Comercial Blanco Batista </v>
      </c>
      <c r="H116" s="98" t="str">
        <f>VLOOKUP(E116,VIP!$A$2:$O16377,7,FALSE)</f>
        <v>Si</v>
      </c>
      <c r="I116" s="98" t="str">
        <f>VLOOKUP(E116,VIP!$A$2:$O8342,8,FALSE)</f>
        <v>Si</v>
      </c>
      <c r="J116" s="98" t="str">
        <f>VLOOKUP(E116,VIP!$A$2:$O8292,8,FALSE)</f>
        <v>Si</v>
      </c>
      <c r="K116" s="98" t="str">
        <f>VLOOKUP(E116,VIP!$A$2:$O11866,6,0)</f>
        <v>NO</v>
      </c>
      <c r="L116" s="126" t="s">
        <v>2228</v>
      </c>
      <c r="M116" s="129" t="s">
        <v>2567</v>
      </c>
      <c r="N116" s="128" t="s">
        <v>2476</v>
      </c>
      <c r="O116" s="98" t="s">
        <v>2498</v>
      </c>
      <c r="P116" s="129"/>
      <c r="Q116" s="130">
        <v>44251.378472222219</v>
      </c>
    </row>
    <row r="117" spans="1:17" ht="18" x14ac:dyDescent="0.25">
      <c r="A117" s="98" t="str">
        <f>VLOOKUP(E117,'LISTADO ATM'!$A$2:$C$899,3,0)</f>
        <v>NORTE</v>
      </c>
      <c r="B117" s="113" t="s">
        <v>2559</v>
      </c>
      <c r="C117" s="125">
        <v>44251.255520833336</v>
      </c>
      <c r="D117" s="98" t="s">
        <v>2487</v>
      </c>
      <c r="E117" s="103">
        <v>857</v>
      </c>
      <c r="F117" s="98" t="str">
        <f>VLOOKUP(E117,VIP!$A$2:$O11664,2,0)</f>
        <v>DRBR857</v>
      </c>
      <c r="G117" s="98" t="str">
        <f>VLOOKUP(E117,'LISTADO ATM'!$A$2:$B$898,2,0)</f>
        <v xml:space="preserve">ATM Oficina Los Alamos </v>
      </c>
      <c r="H117" s="98" t="str">
        <f>VLOOKUP(E117,VIP!$A$2:$O16381,7,FALSE)</f>
        <v>Si</v>
      </c>
      <c r="I117" s="98" t="str">
        <f>VLOOKUP(E117,VIP!$A$2:$O8346,8,FALSE)</f>
        <v>Si</v>
      </c>
      <c r="J117" s="98" t="str">
        <f>VLOOKUP(E117,VIP!$A$2:$O8296,8,FALSE)</f>
        <v>Si</v>
      </c>
      <c r="K117" s="98" t="str">
        <f>VLOOKUP(E117,VIP!$A$2:$O11870,6,0)</f>
        <v>NO</v>
      </c>
      <c r="L117" s="126" t="s">
        <v>2430</v>
      </c>
      <c r="M117" s="129" t="s">
        <v>2567</v>
      </c>
      <c r="N117" s="128" t="s">
        <v>2476</v>
      </c>
      <c r="O117" s="98" t="s">
        <v>2490</v>
      </c>
      <c r="P117" s="129"/>
      <c r="Q117" s="130">
        <v>44251.472222222219</v>
      </c>
    </row>
    <row r="118" spans="1:17" ht="18" x14ac:dyDescent="0.25">
      <c r="A118" s="98" t="str">
        <f>VLOOKUP(E118,'LISTADO ATM'!$A$2:$C$899,3,0)</f>
        <v>DISTRITO NACIONAL</v>
      </c>
      <c r="B118" s="113" t="s">
        <v>2604</v>
      </c>
      <c r="C118" s="125">
        <v>44251.542129629626</v>
      </c>
      <c r="D118" s="98" t="s">
        <v>2472</v>
      </c>
      <c r="E118" s="103">
        <v>875</v>
      </c>
      <c r="F118" s="98" t="str">
        <f>VLOOKUP(E118,VIP!$A$2:$O11503,2,0)</f>
        <v>DRBR875</v>
      </c>
      <c r="G118" s="98" t="str">
        <f>VLOOKUP(E118,'LISTADO ATM'!$A$2:$B$898,2,0)</f>
        <v xml:space="preserve">ATM Texaco Aut. Duarte KM 14 1/2 (Los Alcarrizos) </v>
      </c>
      <c r="H118" s="98" t="str">
        <f>VLOOKUP(E118,VIP!$A$2:$O16379,7,FALSE)</f>
        <v>Si</v>
      </c>
      <c r="I118" s="98" t="str">
        <f>VLOOKUP(E118,VIP!$A$2:$O8344,8,FALSE)</f>
        <v>Si</v>
      </c>
      <c r="J118" s="98" t="str">
        <f>VLOOKUP(E118,VIP!$A$2:$O8294,8,FALSE)</f>
        <v>Si</v>
      </c>
      <c r="K118" s="98" t="str">
        <f>VLOOKUP(E118,VIP!$A$2:$O11868,6,0)</f>
        <v>NO</v>
      </c>
      <c r="L118" s="126" t="s">
        <v>2430</v>
      </c>
      <c r="M118" s="129" t="s">
        <v>2567</v>
      </c>
      <c r="N118" s="128" t="s">
        <v>2476</v>
      </c>
      <c r="O118" s="98" t="s">
        <v>2477</v>
      </c>
      <c r="P118" s="129"/>
      <c r="Q118" s="130">
        <v>44251.625</v>
      </c>
    </row>
    <row r="119" spans="1:17" ht="18" x14ac:dyDescent="0.25">
      <c r="A119" s="98" t="str">
        <f>VLOOKUP(E119,'LISTADO ATM'!$A$2:$C$899,3,0)</f>
        <v>SUR</v>
      </c>
      <c r="B119" s="113" t="s">
        <v>2535</v>
      </c>
      <c r="C119" s="125">
        <v>44250.706319444442</v>
      </c>
      <c r="D119" s="98" t="s">
        <v>2472</v>
      </c>
      <c r="E119" s="103">
        <v>880</v>
      </c>
      <c r="F119" s="98" t="str">
        <f>VLOOKUP(E119,VIP!$A$2:$O11651,2,0)</f>
        <v>DRBR880</v>
      </c>
      <c r="G119" s="98" t="str">
        <f>VLOOKUP(E119,'LISTADO ATM'!$A$2:$B$898,2,0)</f>
        <v xml:space="preserve">ATM Autoservicio Barahona II </v>
      </c>
      <c r="H119" s="98" t="str">
        <f>VLOOKUP(E119,VIP!$A$2:$O16368,7,FALSE)</f>
        <v>Si</v>
      </c>
      <c r="I119" s="98" t="str">
        <f>VLOOKUP(E119,VIP!$A$2:$O8333,8,FALSE)</f>
        <v>Si</v>
      </c>
      <c r="J119" s="98" t="str">
        <f>VLOOKUP(E119,VIP!$A$2:$O8283,8,FALSE)</f>
        <v>Si</v>
      </c>
      <c r="K119" s="98" t="str">
        <f>VLOOKUP(E119,VIP!$A$2:$O11857,6,0)</f>
        <v>SI</v>
      </c>
      <c r="L119" s="126" t="s">
        <v>2430</v>
      </c>
      <c r="M119" s="129" t="s">
        <v>2567</v>
      </c>
      <c r="N119" s="128" t="s">
        <v>2476</v>
      </c>
      <c r="O119" s="98" t="s">
        <v>2477</v>
      </c>
      <c r="P119" s="127"/>
      <c r="Q119" s="130">
        <v>44251.472222222219</v>
      </c>
    </row>
    <row r="120" spans="1:17" ht="18" x14ac:dyDescent="0.25">
      <c r="A120" s="98" t="str">
        <f>VLOOKUP(E120,'LISTADO ATM'!$A$2:$C$899,3,0)</f>
        <v>SUR</v>
      </c>
      <c r="B120" s="113" t="s">
        <v>2542</v>
      </c>
      <c r="C120" s="125">
        <v>44250.923020833332</v>
      </c>
      <c r="D120" s="98" t="s">
        <v>2189</v>
      </c>
      <c r="E120" s="103">
        <v>885</v>
      </c>
      <c r="F120" s="98" t="str">
        <f>VLOOKUP(E120,VIP!$A$2:$O11659,2,0)</f>
        <v>DRBR885</v>
      </c>
      <c r="G120" s="98" t="str">
        <f>VLOOKUP(E120,'LISTADO ATM'!$A$2:$B$898,2,0)</f>
        <v xml:space="preserve">ATM UNP Rancho Arriba </v>
      </c>
      <c r="H120" s="98" t="str">
        <f>VLOOKUP(E120,VIP!$A$2:$O16376,7,FALSE)</f>
        <v>Si</v>
      </c>
      <c r="I120" s="98" t="str">
        <f>VLOOKUP(E120,VIP!$A$2:$O8341,8,FALSE)</f>
        <v>Si</v>
      </c>
      <c r="J120" s="98" t="str">
        <f>VLOOKUP(E120,VIP!$A$2:$O8291,8,FALSE)</f>
        <v>Si</v>
      </c>
      <c r="K120" s="98" t="str">
        <f>VLOOKUP(E120,VIP!$A$2:$O11865,6,0)</f>
        <v>NO</v>
      </c>
      <c r="L120" s="126" t="s">
        <v>2254</v>
      </c>
      <c r="M120" s="129" t="s">
        <v>2567</v>
      </c>
      <c r="N120" s="128" t="s">
        <v>2568</v>
      </c>
      <c r="O120" s="98" t="s">
        <v>2478</v>
      </c>
      <c r="P120" s="129"/>
      <c r="Q120" s="130">
        <v>44251.411111111112</v>
      </c>
    </row>
    <row r="121" spans="1:17" ht="18" x14ac:dyDescent="0.25">
      <c r="A121" s="98" t="str">
        <f>VLOOKUP(E121,'LISTADO ATM'!$A$2:$C$899,3,0)</f>
        <v>NORTE</v>
      </c>
      <c r="B121" s="113" t="s">
        <v>2611</v>
      </c>
      <c r="C121" s="125">
        <v>44251.518043981479</v>
      </c>
      <c r="D121" s="98" t="s">
        <v>2501</v>
      </c>
      <c r="E121" s="103">
        <v>894</v>
      </c>
      <c r="F121" s="98" t="str">
        <f>VLOOKUP(E121,VIP!$A$2:$O11510,2,0)</f>
        <v>DRBR894</v>
      </c>
      <c r="G121" s="98" t="str">
        <f>VLOOKUP(E121,'LISTADO ATM'!$A$2:$B$898,2,0)</f>
        <v>ATM Eco Petroleo Estero Hondo</v>
      </c>
      <c r="H121" s="98" t="str">
        <f>VLOOKUP(E121,VIP!$A$2:$O16386,7,FALSE)</f>
        <v>NO</v>
      </c>
      <c r="I121" s="98" t="str">
        <f>VLOOKUP(E121,VIP!$A$2:$O8351,8,FALSE)</f>
        <v>NO</v>
      </c>
      <c r="J121" s="98" t="str">
        <f>VLOOKUP(E121,VIP!$A$2:$O8301,8,FALSE)</f>
        <v>NO</v>
      </c>
      <c r="K121" s="98" t="str">
        <f>VLOOKUP(E121,VIP!$A$2:$O11875,6,0)</f>
        <v>NO</v>
      </c>
      <c r="L121" s="126" t="s">
        <v>2462</v>
      </c>
      <c r="M121" s="129" t="s">
        <v>2567</v>
      </c>
      <c r="N121" s="128" t="s">
        <v>2476</v>
      </c>
      <c r="O121" s="98" t="s">
        <v>2502</v>
      </c>
      <c r="P121" s="129"/>
      <c r="Q121" s="130">
        <v>44251.625</v>
      </c>
    </row>
    <row r="122" spans="1:17" ht="18" x14ac:dyDescent="0.25">
      <c r="A122" s="98" t="str">
        <f>VLOOKUP(E122,'LISTADO ATM'!$A$2:$C$899,3,0)</f>
        <v>NORTE</v>
      </c>
      <c r="B122" s="113" t="s">
        <v>2558</v>
      </c>
      <c r="C122" s="125">
        <v>44251.257256944446</v>
      </c>
      <c r="D122" s="98" t="s">
        <v>2487</v>
      </c>
      <c r="E122" s="103">
        <v>903</v>
      </c>
      <c r="F122" s="98" t="str">
        <f>VLOOKUP(E122,VIP!$A$2:$O11663,2,0)</f>
        <v>DRBR903</v>
      </c>
      <c r="G122" s="98" t="str">
        <f>VLOOKUP(E122,'LISTADO ATM'!$A$2:$B$898,2,0)</f>
        <v xml:space="preserve">ATM Oficina La Vega Real I </v>
      </c>
      <c r="H122" s="98" t="str">
        <f>VLOOKUP(E122,VIP!$A$2:$O16380,7,FALSE)</f>
        <v>Si</v>
      </c>
      <c r="I122" s="98" t="str">
        <f>VLOOKUP(E122,VIP!$A$2:$O8345,8,FALSE)</f>
        <v>Si</v>
      </c>
      <c r="J122" s="98" t="str">
        <f>VLOOKUP(E122,VIP!$A$2:$O8295,8,FALSE)</f>
        <v>Si</v>
      </c>
      <c r="K122" s="98" t="str">
        <f>VLOOKUP(E122,VIP!$A$2:$O11869,6,0)</f>
        <v>NO</v>
      </c>
      <c r="L122" s="126" t="s">
        <v>2462</v>
      </c>
      <c r="M122" s="129" t="s">
        <v>2567</v>
      </c>
      <c r="N122" s="128" t="s">
        <v>2476</v>
      </c>
      <c r="O122" s="98" t="s">
        <v>2490</v>
      </c>
      <c r="P122" s="129"/>
      <c r="Q122" s="130">
        <v>44251.472222222219</v>
      </c>
    </row>
    <row r="123" spans="1:17" ht="18" x14ac:dyDescent="0.25">
      <c r="A123" s="98" t="str">
        <f>VLOOKUP(E123,'LISTADO ATM'!$A$2:$C$899,3,0)</f>
        <v>DISTRITO NACIONAL</v>
      </c>
      <c r="B123" s="113" t="s">
        <v>2575</v>
      </c>
      <c r="C123" s="125">
        <v>44251.391365740739</v>
      </c>
      <c r="D123" s="98" t="s">
        <v>2472</v>
      </c>
      <c r="E123" s="103">
        <v>904</v>
      </c>
      <c r="F123" s="98" t="str">
        <f>VLOOKUP(E123,VIP!$A$2:$O11665,2,0)</f>
        <v>DRBR24B</v>
      </c>
      <c r="G123" s="98" t="str">
        <f>VLOOKUP(E123,'LISTADO ATM'!$A$2:$B$898,2,0)</f>
        <v xml:space="preserve">ATM Oficina Multicentro La Sirena Churchill </v>
      </c>
      <c r="H123" s="98" t="str">
        <f>VLOOKUP(E123,VIP!$A$2:$O16382,7,FALSE)</f>
        <v>Si</v>
      </c>
      <c r="I123" s="98" t="str">
        <f>VLOOKUP(E123,VIP!$A$2:$O8347,8,FALSE)</f>
        <v>Si</v>
      </c>
      <c r="J123" s="98" t="str">
        <f>VLOOKUP(E123,VIP!$A$2:$O8297,8,FALSE)</f>
        <v>Si</v>
      </c>
      <c r="K123" s="98" t="str">
        <f>VLOOKUP(E123,VIP!$A$2:$O11871,6,0)</f>
        <v>SI</v>
      </c>
      <c r="L123" s="126" t="s">
        <v>2430</v>
      </c>
      <c r="M123" s="129" t="s">
        <v>2567</v>
      </c>
      <c r="N123" s="128" t="s">
        <v>2476</v>
      </c>
      <c r="O123" s="98" t="s">
        <v>2477</v>
      </c>
      <c r="P123" s="129"/>
      <c r="Q123" s="130">
        <v>44251.625</v>
      </c>
    </row>
    <row r="124" spans="1:17" ht="18" x14ac:dyDescent="0.25">
      <c r="A124" s="98" t="str">
        <f>VLOOKUP(E124,'LISTADO ATM'!$A$2:$C$899,3,0)</f>
        <v>DISTRITO NACIONAL</v>
      </c>
      <c r="B124" s="113" t="s">
        <v>2580</v>
      </c>
      <c r="C124" s="125">
        <v>44251.37228009259</v>
      </c>
      <c r="D124" s="98" t="s">
        <v>2189</v>
      </c>
      <c r="E124" s="103">
        <v>911</v>
      </c>
      <c r="F124" s="98" t="str">
        <f>VLOOKUP(E124,VIP!$A$2:$O11670,2,0)</f>
        <v>DRBR911</v>
      </c>
      <c r="G124" s="98" t="str">
        <f>VLOOKUP(E124,'LISTADO ATM'!$A$2:$B$898,2,0)</f>
        <v xml:space="preserve">ATM Oficina Venezuela II </v>
      </c>
      <c r="H124" s="98" t="str">
        <f>VLOOKUP(E124,VIP!$A$2:$O16387,7,FALSE)</f>
        <v>Si</v>
      </c>
      <c r="I124" s="98" t="str">
        <f>VLOOKUP(E124,VIP!$A$2:$O8352,8,FALSE)</f>
        <v>Si</v>
      </c>
      <c r="J124" s="98" t="str">
        <f>VLOOKUP(E124,VIP!$A$2:$O8302,8,FALSE)</f>
        <v>Si</v>
      </c>
      <c r="K124" s="98" t="str">
        <f>VLOOKUP(E124,VIP!$A$2:$O11876,6,0)</f>
        <v>SI</v>
      </c>
      <c r="L124" s="126" t="s">
        <v>2440</v>
      </c>
      <c r="M124" s="129" t="s">
        <v>2567</v>
      </c>
      <c r="N124" s="130" t="s">
        <v>2569</v>
      </c>
      <c r="O124" s="98" t="s">
        <v>2478</v>
      </c>
      <c r="P124" s="129"/>
      <c r="Q124" s="131">
        <v>44251.581250000003</v>
      </c>
    </row>
    <row r="125" spans="1:17" ht="18" x14ac:dyDescent="0.25">
      <c r="A125" s="98" t="str">
        <f>VLOOKUP(E125,'LISTADO ATM'!$A$2:$C$899,3,0)</f>
        <v>DISTRITO NACIONAL</v>
      </c>
      <c r="B125" s="113" t="s">
        <v>2628</v>
      </c>
      <c r="C125" s="125">
        <v>44251.56212962963</v>
      </c>
      <c r="D125" s="98" t="s">
        <v>2487</v>
      </c>
      <c r="E125" s="103">
        <v>911</v>
      </c>
      <c r="F125" s="98" t="str">
        <f>VLOOKUP(E125,VIP!$A$2:$O11512,2,0)</f>
        <v>DRBR911</v>
      </c>
      <c r="G125" s="98" t="str">
        <f>VLOOKUP(E125,'LISTADO ATM'!$A$2:$B$898,2,0)</f>
        <v xml:space="preserve">ATM Oficina Venezuela II </v>
      </c>
      <c r="H125" s="98" t="str">
        <f>VLOOKUP(E125,VIP!$A$2:$O16388,7,FALSE)</f>
        <v>Si</v>
      </c>
      <c r="I125" s="98" t="str">
        <f>VLOOKUP(E125,VIP!$A$2:$O8353,8,FALSE)</f>
        <v>Si</v>
      </c>
      <c r="J125" s="98" t="str">
        <f>VLOOKUP(E125,VIP!$A$2:$O8303,8,FALSE)</f>
        <v>Si</v>
      </c>
      <c r="K125" s="98" t="str">
        <f>VLOOKUP(E125,VIP!$A$2:$O11877,6,0)</f>
        <v>SI</v>
      </c>
      <c r="L125" s="126" t="s">
        <v>2481</v>
      </c>
      <c r="M125" s="129" t="s">
        <v>2567</v>
      </c>
      <c r="N125" s="130" t="s">
        <v>2569</v>
      </c>
      <c r="O125" s="98" t="s">
        <v>2623</v>
      </c>
      <c r="P125" s="129" t="s">
        <v>2597</v>
      </c>
      <c r="Q125" s="131" t="s">
        <v>2481</v>
      </c>
    </row>
    <row r="126" spans="1:17" ht="18" x14ac:dyDescent="0.25">
      <c r="A126" s="98" t="str">
        <f>VLOOKUP(E126,'LISTADO ATM'!$A$2:$C$899,3,0)</f>
        <v>ESTE</v>
      </c>
      <c r="B126" s="113" t="s">
        <v>2617</v>
      </c>
      <c r="C126" s="125">
        <v>44251.496782407405</v>
      </c>
      <c r="D126" s="98" t="s">
        <v>2472</v>
      </c>
      <c r="E126" s="103">
        <v>912</v>
      </c>
      <c r="F126" s="98" t="str">
        <f>VLOOKUP(E126,VIP!$A$2:$O11516,2,0)</f>
        <v>DRBR973</v>
      </c>
      <c r="G126" s="98" t="str">
        <f>VLOOKUP(E126,'LISTADO ATM'!$A$2:$B$898,2,0)</f>
        <v xml:space="preserve">ATM Oficina San Pedro II </v>
      </c>
      <c r="H126" s="98" t="str">
        <f>VLOOKUP(E126,VIP!$A$2:$O16392,7,FALSE)</f>
        <v>Si</v>
      </c>
      <c r="I126" s="98" t="str">
        <f>VLOOKUP(E126,VIP!$A$2:$O8357,8,FALSE)</f>
        <v>Si</v>
      </c>
      <c r="J126" s="98" t="str">
        <f>VLOOKUP(E126,VIP!$A$2:$O8307,8,FALSE)</f>
        <v>Si</v>
      </c>
      <c r="K126" s="98" t="str">
        <f>VLOOKUP(E126,VIP!$A$2:$O11881,6,0)</f>
        <v>SI</v>
      </c>
      <c r="L126" s="126" t="s">
        <v>2430</v>
      </c>
      <c r="M126" s="129" t="s">
        <v>2567</v>
      </c>
      <c r="N126" s="128" t="s">
        <v>2476</v>
      </c>
      <c r="O126" s="98" t="s">
        <v>2477</v>
      </c>
      <c r="P126" s="129"/>
      <c r="Q126" s="131">
        <v>44251.625</v>
      </c>
    </row>
    <row r="127" spans="1:17" ht="18" x14ac:dyDescent="0.25">
      <c r="A127" s="98" t="str">
        <f>VLOOKUP(E127,'LISTADO ATM'!$A$2:$C$899,3,0)</f>
        <v>DISTRITO NACIONAL</v>
      </c>
      <c r="B127" s="113" t="s">
        <v>2520</v>
      </c>
      <c r="C127" s="125">
        <v>44250.643263888887</v>
      </c>
      <c r="D127" s="98" t="s">
        <v>2189</v>
      </c>
      <c r="E127" s="103">
        <v>919</v>
      </c>
      <c r="F127" s="98" t="str">
        <f>VLOOKUP(E127,VIP!$A$2:$O11501,2,0)</f>
        <v>DRBR16F</v>
      </c>
      <c r="G127" s="98" t="str">
        <f>VLOOKUP(E127,'LISTADO ATM'!$A$2:$B$898,2,0)</f>
        <v xml:space="preserve">ATM S/M La Cadena Sarasota </v>
      </c>
      <c r="H127" s="98" t="str">
        <f>VLOOKUP(E127,VIP!$A$2:$O16365,7,FALSE)</f>
        <v>Si</v>
      </c>
      <c r="I127" s="98" t="str">
        <f>VLOOKUP(E127,VIP!$A$2:$O8330,8,FALSE)</f>
        <v>Si</v>
      </c>
      <c r="J127" s="98" t="str">
        <f>VLOOKUP(E127,VIP!$A$2:$O8280,8,FALSE)</f>
        <v>Si</v>
      </c>
      <c r="K127" s="98" t="str">
        <f>VLOOKUP(E127,VIP!$A$2:$O11854,6,0)</f>
        <v>SI</v>
      </c>
      <c r="L127" s="126" t="s">
        <v>2228</v>
      </c>
      <c r="M127" s="129" t="s">
        <v>2567</v>
      </c>
      <c r="N127" s="130" t="s">
        <v>2569</v>
      </c>
      <c r="O127" s="98" t="s">
        <v>2478</v>
      </c>
      <c r="P127" s="127"/>
      <c r="Q127" s="131">
        <v>44251.5625</v>
      </c>
    </row>
    <row r="128" spans="1:17" ht="18" x14ac:dyDescent="0.25">
      <c r="A128" s="98" t="str">
        <f>VLOOKUP(E128,'LISTADO ATM'!$A$2:$C$899,3,0)</f>
        <v>DISTRITO NACIONAL</v>
      </c>
      <c r="B128" s="113" t="s">
        <v>2518</v>
      </c>
      <c r="C128" s="125">
        <v>44250.653981481482</v>
      </c>
      <c r="D128" s="98" t="s">
        <v>2189</v>
      </c>
      <c r="E128" s="103">
        <v>943</v>
      </c>
      <c r="F128" s="98" t="str">
        <f>VLOOKUP(E128,VIP!$A$2:$O11504,2,0)</f>
        <v>DRBR16K</v>
      </c>
      <c r="G128" s="98" t="str">
        <f>VLOOKUP(E128,'LISTADO ATM'!$A$2:$B$898,2,0)</f>
        <v xml:space="preserve">ATM Oficina Tránsito Terreste </v>
      </c>
      <c r="H128" s="98" t="str">
        <f>VLOOKUP(E128,VIP!$A$2:$O16362,7,FALSE)</f>
        <v>Si</v>
      </c>
      <c r="I128" s="98" t="str">
        <f>VLOOKUP(E128,VIP!$A$2:$O8327,8,FALSE)</f>
        <v>Si</v>
      </c>
      <c r="J128" s="98" t="str">
        <f>VLOOKUP(E128,VIP!$A$2:$O8277,8,FALSE)</f>
        <v>Si</v>
      </c>
      <c r="K128" s="98" t="str">
        <f>VLOOKUP(E128,VIP!$A$2:$O11851,6,0)</f>
        <v>NO</v>
      </c>
      <c r="L128" s="126" t="s">
        <v>2228</v>
      </c>
      <c r="M128" s="129" t="s">
        <v>2567</v>
      </c>
      <c r="N128" s="128" t="s">
        <v>2568</v>
      </c>
      <c r="O128" s="98" t="s">
        <v>2478</v>
      </c>
      <c r="P128" s="127"/>
      <c r="Q128" s="131">
        <v>44251.56527777778</v>
      </c>
    </row>
    <row r="129" spans="1:17" ht="18" x14ac:dyDescent="0.25">
      <c r="A129" s="98" t="str">
        <f>VLOOKUP(E129,'LISTADO ATM'!$A$2:$C$899,3,0)</f>
        <v>DISTRITO NACIONAL</v>
      </c>
      <c r="B129" s="113" t="s">
        <v>2578</v>
      </c>
      <c r="C129" s="125">
        <v>44251.376261574071</v>
      </c>
      <c r="D129" s="98" t="s">
        <v>2189</v>
      </c>
      <c r="E129" s="103">
        <v>957</v>
      </c>
      <c r="F129" s="98" t="str">
        <f>VLOOKUP(E129,VIP!$A$2:$O11668,2,0)</f>
        <v>DRBR23F</v>
      </c>
      <c r="G129" s="98" t="str">
        <f>VLOOKUP(E129,'LISTADO ATM'!$A$2:$B$898,2,0)</f>
        <v xml:space="preserve">ATM Oficina Venezuela </v>
      </c>
      <c r="H129" s="98" t="str">
        <f>VLOOKUP(E129,VIP!$A$2:$O16385,7,FALSE)</f>
        <v>Si</v>
      </c>
      <c r="I129" s="98" t="str">
        <f>VLOOKUP(E129,VIP!$A$2:$O8350,8,FALSE)</f>
        <v>Si</v>
      </c>
      <c r="J129" s="98" t="str">
        <f>VLOOKUP(E129,VIP!$A$2:$O8300,8,FALSE)</f>
        <v>Si</v>
      </c>
      <c r="K129" s="98" t="str">
        <f>VLOOKUP(E129,VIP!$A$2:$O11874,6,0)</f>
        <v>SI</v>
      </c>
      <c r="L129" s="126" t="s">
        <v>2440</v>
      </c>
      <c r="M129" s="129" t="s">
        <v>2567</v>
      </c>
      <c r="N129" s="128" t="s">
        <v>2476</v>
      </c>
      <c r="O129" s="98" t="s">
        <v>2478</v>
      </c>
      <c r="P129" s="129"/>
      <c r="Q129" s="131">
        <v>44251.581944444442</v>
      </c>
    </row>
    <row r="130" spans="1:17" ht="18" x14ac:dyDescent="0.25">
      <c r="A130" s="98" t="str">
        <f>VLOOKUP(E130,'LISTADO ATM'!$A$2:$C$899,3,0)</f>
        <v>ESTE</v>
      </c>
      <c r="B130" s="113" t="s">
        <v>2519</v>
      </c>
      <c r="C130" s="125">
        <v>44250.649953703702</v>
      </c>
      <c r="D130" s="98" t="s">
        <v>2189</v>
      </c>
      <c r="E130" s="103">
        <v>963</v>
      </c>
      <c r="F130" s="98" t="str">
        <f>VLOOKUP(E130,VIP!$A$2:$O11502,2,0)</f>
        <v>DRBR963</v>
      </c>
      <c r="G130" s="98" t="str">
        <f>VLOOKUP(E130,'LISTADO ATM'!$A$2:$B$898,2,0)</f>
        <v xml:space="preserve">ATM Multiplaza La Romana </v>
      </c>
      <c r="H130" s="98" t="str">
        <f>VLOOKUP(E130,VIP!$A$2:$O16364,7,FALSE)</f>
        <v>Si</v>
      </c>
      <c r="I130" s="98" t="str">
        <f>VLOOKUP(E130,VIP!$A$2:$O8329,8,FALSE)</f>
        <v>Si</v>
      </c>
      <c r="J130" s="98" t="str">
        <f>VLOOKUP(E130,VIP!$A$2:$O8279,8,FALSE)</f>
        <v>Si</v>
      </c>
      <c r="K130" s="98" t="str">
        <f>VLOOKUP(E130,VIP!$A$2:$O11853,6,0)</f>
        <v>NO</v>
      </c>
      <c r="L130" s="126" t="s">
        <v>2228</v>
      </c>
      <c r="M130" s="129" t="s">
        <v>2567</v>
      </c>
      <c r="N130" s="130" t="s">
        <v>2569</v>
      </c>
      <c r="O130" s="98" t="s">
        <v>2478</v>
      </c>
      <c r="P130" s="127"/>
      <c r="Q130" s="131">
        <v>44251.57916666667</v>
      </c>
    </row>
    <row r="131" spans="1:17" ht="18" x14ac:dyDescent="0.25">
      <c r="A131" s="98" t="str">
        <f>VLOOKUP(E131,'LISTADO ATM'!$A$2:$C$899,3,0)</f>
        <v>DISTRITO NACIONAL</v>
      </c>
      <c r="B131" s="113" t="s">
        <v>2514</v>
      </c>
      <c r="C131" s="125">
        <v>44250.590868055559</v>
      </c>
      <c r="D131" s="98" t="s">
        <v>2189</v>
      </c>
      <c r="E131" s="103">
        <v>967</v>
      </c>
      <c r="F131" s="98" t="str">
        <f>VLOOKUP(E131,VIP!$A$2:$O11487,2,0)</f>
        <v>DRBR967</v>
      </c>
      <c r="G131" s="98" t="str">
        <f>VLOOKUP(E131,'LISTADO ATM'!$A$2:$B$898,2,0)</f>
        <v xml:space="preserve">ATM UNP Hiper Olé Autopista Duarte </v>
      </c>
      <c r="H131" s="98" t="str">
        <f>VLOOKUP(E131,VIP!$A$2:$O16363,7,FALSE)</f>
        <v>Si</v>
      </c>
      <c r="I131" s="98" t="str">
        <f>VLOOKUP(E131,VIP!$A$2:$O8328,8,FALSE)</f>
        <v>Si</v>
      </c>
      <c r="J131" s="98" t="str">
        <f>VLOOKUP(E131,VIP!$A$2:$O8278,8,FALSE)</f>
        <v>Si</v>
      </c>
      <c r="K131" s="98" t="str">
        <f>VLOOKUP(E131,VIP!$A$2:$O11852,6,0)</f>
        <v>NO</v>
      </c>
      <c r="L131" s="126" t="s">
        <v>2228</v>
      </c>
      <c r="M131" s="129" t="s">
        <v>2567</v>
      </c>
      <c r="N131" s="130" t="s">
        <v>2569</v>
      </c>
      <c r="O131" s="98" t="s">
        <v>2478</v>
      </c>
      <c r="P131" s="127"/>
      <c r="Q131" s="131">
        <v>44251.57916666667</v>
      </c>
    </row>
    <row r="132" spans="1:17" ht="18" x14ac:dyDescent="0.25">
      <c r="A132" s="98" t="str">
        <f>VLOOKUP(E132,'LISTADO ATM'!$A$2:$C$899,3,0)</f>
        <v>DISTRITO NACIONAL</v>
      </c>
      <c r="B132" s="113" t="s">
        <v>2579</v>
      </c>
      <c r="C132" s="125">
        <v>44251.374606481484</v>
      </c>
      <c r="D132" s="98" t="s">
        <v>2472</v>
      </c>
      <c r="E132" s="103">
        <v>967</v>
      </c>
      <c r="F132" s="98" t="str">
        <f>VLOOKUP(E132,VIP!$A$2:$O11669,2,0)</f>
        <v>DRBR967</v>
      </c>
      <c r="G132" s="98" t="str">
        <f>VLOOKUP(E132,'LISTADO ATM'!$A$2:$B$898,2,0)</f>
        <v xml:space="preserve">ATM UNP Hiper Olé Autopista Duarte </v>
      </c>
      <c r="H132" s="98" t="str">
        <f>VLOOKUP(E132,VIP!$A$2:$O16386,7,FALSE)</f>
        <v>Si</v>
      </c>
      <c r="I132" s="98" t="str">
        <f>VLOOKUP(E132,VIP!$A$2:$O8351,8,FALSE)</f>
        <v>Si</v>
      </c>
      <c r="J132" s="98" t="str">
        <f>VLOOKUP(E132,VIP!$A$2:$O8301,8,FALSE)</f>
        <v>Si</v>
      </c>
      <c r="K132" s="98" t="str">
        <f>VLOOKUP(E132,VIP!$A$2:$O11875,6,0)</f>
        <v>NO</v>
      </c>
      <c r="L132" s="126" t="s">
        <v>2462</v>
      </c>
      <c r="M132" s="129" t="s">
        <v>2567</v>
      </c>
      <c r="N132" s="128" t="s">
        <v>2476</v>
      </c>
      <c r="O132" s="98" t="s">
        <v>2477</v>
      </c>
      <c r="P132" s="129"/>
      <c r="Q132" s="131">
        <v>44251.625</v>
      </c>
    </row>
    <row r="133" spans="1:17" ht="18" x14ac:dyDescent="0.25">
      <c r="A133" s="98" t="str">
        <f>VLOOKUP(E133,'[1]LISTADO ATM'!$A$2:$C$898,3,0)</f>
        <v>DISTRITO NACIONAL</v>
      </c>
      <c r="B133" s="113">
        <v>335799837</v>
      </c>
      <c r="C133" s="125">
        <v>44249.576805555553</v>
      </c>
      <c r="D133" s="98" t="s">
        <v>2472</v>
      </c>
      <c r="E133" s="103">
        <v>971</v>
      </c>
      <c r="F133" s="98" t="str">
        <f>VLOOKUP(E133,VIP!$A$2:$O11463,2,0)</f>
        <v>DRBR24U</v>
      </c>
      <c r="G133" s="98" t="str">
        <f>VLOOKUP(E133,'[1]LISTADO ATM'!$A$2:$B$897,2,0)</f>
        <v xml:space="preserve">ATM Club Banreservas I </v>
      </c>
      <c r="H133" s="98" t="str">
        <f>VLOOKUP(E133,[1]VIP!$A$2:$O16366,7,FALSE)</f>
        <v>Si</v>
      </c>
      <c r="I133" s="98" t="str">
        <f>VLOOKUP(E133,[1]VIP!$A$2:$O8331,8,FALSE)</f>
        <v>Si</v>
      </c>
      <c r="J133" s="98" t="str">
        <f>VLOOKUP(E133,[1]VIP!$A$2:$O8281,8,FALSE)</f>
        <v>Si</v>
      </c>
      <c r="K133" s="98" t="str">
        <f>VLOOKUP(E133,[1]VIP!$A$2:$O11855,6,0)</f>
        <v>NO</v>
      </c>
      <c r="L133" s="126" t="s">
        <v>2462</v>
      </c>
      <c r="M133" s="129" t="s">
        <v>2567</v>
      </c>
      <c r="N133" s="128" t="s">
        <v>2476</v>
      </c>
      <c r="O133" s="98" t="s">
        <v>2477</v>
      </c>
      <c r="P133" s="129"/>
      <c r="Q133" s="131">
        <v>44251.472222222219</v>
      </c>
    </row>
  </sheetData>
  <autoFilter ref="A4:Q123">
    <sortState ref="A5:Q133">
      <sortCondition descending="1" ref="M4:M1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9 B77:B1048576">
    <cfRule type="duplicateValues" dxfId="197" priority="374707"/>
  </conditionalFormatting>
  <conditionalFormatting sqref="B5:B39 B77:B1048576">
    <cfRule type="duplicateValues" dxfId="196" priority="374711"/>
  </conditionalFormatting>
  <conditionalFormatting sqref="B1:B39 B77:B1048576">
    <cfRule type="duplicateValues" dxfId="195" priority="374715"/>
    <cfRule type="duplicateValues" dxfId="194" priority="374716"/>
    <cfRule type="duplicateValues" dxfId="193" priority="374717"/>
  </conditionalFormatting>
  <conditionalFormatting sqref="B1:B39 B77:B1048576">
    <cfRule type="duplicateValues" dxfId="192" priority="374727"/>
    <cfRule type="duplicateValues" dxfId="191" priority="374728"/>
  </conditionalFormatting>
  <conditionalFormatting sqref="B5:B39 B77:B1048576">
    <cfRule type="duplicateValues" dxfId="190" priority="374735"/>
    <cfRule type="duplicateValues" dxfId="189" priority="374736"/>
    <cfRule type="duplicateValues" dxfId="188" priority="374737"/>
  </conditionalFormatting>
  <conditionalFormatting sqref="B5:B39 B77:B1048576">
    <cfRule type="duplicateValues" dxfId="187" priority="374747"/>
    <cfRule type="duplicateValues" dxfId="186" priority="374748"/>
  </conditionalFormatting>
  <conditionalFormatting sqref="E1:E39 E76:E1048576">
    <cfRule type="duplicateValues" dxfId="185" priority="282"/>
  </conditionalFormatting>
  <conditionalFormatting sqref="E5:E39 E76:E1048576">
    <cfRule type="duplicateValues" dxfId="184" priority="241"/>
  </conditionalFormatting>
  <conditionalFormatting sqref="B6:B18">
    <cfRule type="duplicateValues" dxfId="183" priority="124"/>
  </conditionalFormatting>
  <conditionalFormatting sqref="B6:B18">
    <cfRule type="duplicateValues" dxfId="182" priority="121"/>
    <cfRule type="duplicateValues" dxfId="181" priority="122"/>
    <cfRule type="duplicateValues" dxfId="180" priority="123"/>
  </conditionalFormatting>
  <conditionalFormatting sqref="B6:B18">
    <cfRule type="duplicateValues" dxfId="179" priority="119"/>
    <cfRule type="duplicateValues" dxfId="178" priority="120"/>
  </conditionalFormatting>
  <conditionalFormatting sqref="B19:B22">
    <cfRule type="duplicateValues" dxfId="177" priority="118"/>
  </conditionalFormatting>
  <conditionalFormatting sqref="B19:B22">
    <cfRule type="duplicateValues" dxfId="176" priority="115"/>
    <cfRule type="duplicateValues" dxfId="175" priority="116"/>
    <cfRule type="duplicateValues" dxfId="174" priority="117"/>
  </conditionalFormatting>
  <conditionalFormatting sqref="B19:B22">
    <cfRule type="duplicateValues" dxfId="173" priority="113"/>
    <cfRule type="duplicateValues" dxfId="172" priority="114"/>
  </conditionalFormatting>
  <conditionalFormatting sqref="E19:E39">
    <cfRule type="duplicateValues" dxfId="171" priority="112"/>
  </conditionalFormatting>
  <conditionalFormatting sqref="B23:B38">
    <cfRule type="duplicateValues" dxfId="170" priority="111"/>
  </conditionalFormatting>
  <conditionalFormatting sqref="B23:B38">
    <cfRule type="duplicateValues" dxfId="169" priority="108"/>
    <cfRule type="duplicateValues" dxfId="168" priority="109"/>
    <cfRule type="duplicateValues" dxfId="167" priority="110"/>
  </conditionalFormatting>
  <conditionalFormatting sqref="B23:B38">
    <cfRule type="duplicateValues" dxfId="166" priority="106"/>
    <cfRule type="duplicateValues" dxfId="165" priority="107"/>
  </conditionalFormatting>
  <conditionalFormatting sqref="B39">
    <cfRule type="duplicateValues" dxfId="164" priority="105"/>
  </conditionalFormatting>
  <conditionalFormatting sqref="B39">
    <cfRule type="duplicateValues" dxfId="163" priority="102"/>
    <cfRule type="duplicateValues" dxfId="162" priority="103"/>
    <cfRule type="duplicateValues" dxfId="161" priority="104"/>
  </conditionalFormatting>
  <conditionalFormatting sqref="B39">
    <cfRule type="duplicateValues" dxfId="160" priority="100"/>
    <cfRule type="duplicateValues" dxfId="159" priority="101"/>
  </conditionalFormatting>
  <conditionalFormatting sqref="B49:B51">
    <cfRule type="duplicateValues" dxfId="158" priority="78"/>
  </conditionalFormatting>
  <conditionalFormatting sqref="B49:B51">
    <cfRule type="duplicateValues" dxfId="157" priority="77"/>
  </conditionalFormatting>
  <conditionalFormatting sqref="B49:B51">
    <cfRule type="duplicateValues" dxfId="156" priority="74"/>
    <cfRule type="duplicateValues" dxfId="155" priority="75"/>
    <cfRule type="duplicateValues" dxfId="154" priority="76"/>
  </conditionalFormatting>
  <conditionalFormatting sqref="B49:B51">
    <cfRule type="duplicateValues" dxfId="153" priority="72"/>
    <cfRule type="duplicateValues" dxfId="152" priority="73"/>
  </conditionalFormatting>
  <conditionalFormatting sqref="B49:B51">
    <cfRule type="duplicateValues" dxfId="151" priority="69"/>
    <cfRule type="duplicateValues" dxfId="150" priority="70"/>
    <cfRule type="duplicateValues" dxfId="149" priority="71"/>
  </conditionalFormatting>
  <conditionalFormatting sqref="B49:B51">
    <cfRule type="duplicateValues" dxfId="148" priority="67"/>
    <cfRule type="duplicateValues" dxfId="147" priority="68"/>
  </conditionalFormatting>
  <conditionalFormatting sqref="E49:E51">
    <cfRule type="duplicateValues" dxfId="146" priority="66"/>
  </conditionalFormatting>
  <conditionalFormatting sqref="E49:E51">
    <cfRule type="duplicateValues" dxfId="145" priority="65"/>
  </conditionalFormatting>
  <conditionalFormatting sqref="E49:E51">
    <cfRule type="duplicateValues" dxfId="144" priority="64"/>
  </conditionalFormatting>
  <conditionalFormatting sqref="B49:B51">
    <cfRule type="duplicateValues" dxfId="143" priority="63"/>
  </conditionalFormatting>
  <conditionalFormatting sqref="B49:B51">
    <cfRule type="duplicateValues" dxfId="142" priority="60"/>
    <cfRule type="duplicateValues" dxfId="141" priority="61"/>
    <cfRule type="duplicateValues" dxfId="140" priority="62"/>
  </conditionalFormatting>
  <conditionalFormatting sqref="B49:B51">
    <cfRule type="duplicateValues" dxfId="139" priority="58"/>
    <cfRule type="duplicateValues" dxfId="138" priority="59"/>
  </conditionalFormatting>
  <conditionalFormatting sqref="E5:E18">
    <cfRule type="duplicateValues" dxfId="137" priority="376937"/>
  </conditionalFormatting>
  <conditionalFormatting sqref="B5">
    <cfRule type="duplicateValues" dxfId="136" priority="376938"/>
  </conditionalFormatting>
  <conditionalFormatting sqref="B5">
    <cfRule type="duplicateValues" dxfId="135" priority="376939"/>
    <cfRule type="duplicateValues" dxfId="134" priority="376940"/>
    <cfRule type="duplicateValues" dxfId="133" priority="376941"/>
  </conditionalFormatting>
  <conditionalFormatting sqref="B5">
    <cfRule type="duplicateValues" dxfId="132" priority="376942"/>
    <cfRule type="duplicateValues" dxfId="131" priority="376943"/>
  </conditionalFormatting>
  <conditionalFormatting sqref="E1:E1048576">
    <cfRule type="duplicateValues" dxfId="130" priority="15"/>
  </conditionalFormatting>
  <conditionalFormatting sqref="E102:E1048576">
    <cfRule type="duplicateValues" dxfId="129" priority="12"/>
  </conditionalFormatting>
  <conditionalFormatting sqref="E124:E1048576">
    <cfRule type="duplicateValues" dxfId="128" priority="7"/>
  </conditionalFormatting>
  <conditionalFormatting sqref="B40:B48">
    <cfRule type="duplicateValues" dxfId="127" priority="377179"/>
  </conditionalFormatting>
  <conditionalFormatting sqref="B40:B48">
    <cfRule type="duplicateValues" dxfId="126" priority="377180"/>
    <cfRule type="duplicateValues" dxfId="125" priority="377181"/>
    <cfRule type="duplicateValues" dxfId="124" priority="377182"/>
  </conditionalFormatting>
  <conditionalFormatting sqref="B40:B48">
    <cfRule type="duplicateValues" dxfId="123" priority="377183"/>
    <cfRule type="duplicateValues" dxfId="122" priority="377184"/>
  </conditionalFormatting>
  <conditionalFormatting sqref="E40:E48">
    <cfRule type="duplicateValues" dxfId="121" priority="377185"/>
  </conditionalFormatting>
  <conditionalFormatting sqref="B52:B61">
    <cfRule type="duplicateValues" dxfId="120" priority="377224"/>
  </conditionalFormatting>
  <conditionalFormatting sqref="B52:B61">
    <cfRule type="duplicateValues" dxfId="119" priority="377226"/>
    <cfRule type="duplicateValues" dxfId="118" priority="377227"/>
    <cfRule type="duplicateValues" dxfId="117" priority="377228"/>
  </conditionalFormatting>
  <conditionalFormatting sqref="B52:B61">
    <cfRule type="duplicateValues" dxfId="116" priority="377232"/>
    <cfRule type="duplicateValues" dxfId="115" priority="377233"/>
  </conditionalFormatting>
  <conditionalFormatting sqref="E52:E61">
    <cfRule type="duplicateValues" dxfId="114" priority="377236"/>
  </conditionalFormatting>
  <conditionalFormatting sqref="E1:E1048576">
    <cfRule type="duplicateValues" dxfId="113" priority="1"/>
  </conditionalFormatting>
  <conditionalFormatting sqref="B62:B133">
    <cfRule type="duplicateValues" dxfId="112" priority="378421"/>
  </conditionalFormatting>
  <conditionalFormatting sqref="B62:B133">
    <cfRule type="duplicateValues" dxfId="111" priority="378423"/>
    <cfRule type="duplicateValues" dxfId="110" priority="378424"/>
    <cfRule type="duplicateValues" dxfId="109" priority="378425"/>
  </conditionalFormatting>
  <conditionalFormatting sqref="B62:B133">
    <cfRule type="duplicateValues" dxfId="108" priority="378429"/>
    <cfRule type="duplicateValues" dxfId="107" priority="378430"/>
  </conditionalFormatting>
  <conditionalFormatting sqref="E62:E133">
    <cfRule type="duplicateValues" dxfId="106" priority="37843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0" zoomScale="80" zoomScaleNormal="80" workbookViewId="0">
      <selection activeCell="C71" sqref="C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customHeight="1" x14ac:dyDescent="0.25">
      <c r="A2" s="153" t="s">
        <v>2474</v>
      </c>
      <c r="B2" s="154"/>
      <c r="C2" s="154"/>
      <c r="D2" s="154"/>
      <c r="E2" s="155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44250.708333333336</v>
      </c>
      <c r="C4" s="100"/>
      <c r="D4" s="100"/>
      <c r="E4" s="121"/>
    </row>
    <row r="5" spans="1:5" ht="18.75" thickBot="1" x14ac:dyDescent="0.3">
      <c r="A5" s="117" t="s">
        <v>2424</v>
      </c>
      <c r="B5" s="119">
        <v>44251.25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customHeight="1" x14ac:dyDescent="0.25">
      <c r="A7" s="152" t="s">
        <v>2425</v>
      </c>
      <c r="B7" s="152"/>
      <c r="C7" s="152"/>
      <c r="D7" s="152"/>
      <c r="E7" s="152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2432</v>
      </c>
      <c r="E8" s="122" t="s">
        <v>2427</v>
      </c>
    </row>
    <row r="9" spans="1:5" ht="18" x14ac:dyDescent="0.25">
      <c r="A9" s="109" t="str">
        <f>VLOOKUP(B9,'[2]LISTADO ATM'!$A$2:$C$817,3,0)</f>
        <v>NORTE</v>
      </c>
      <c r="B9" s="103">
        <v>944</v>
      </c>
      <c r="C9" s="103" t="str">
        <f>VLOOKUP(B9,'[2]LISTADO ATM'!$A$2:$B$916,2,0)</f>
        <v xml:space="preserve">ATM UNP Mao </v>
      </c>
      <c r="D9" s="115" t="s">
        <v>2504</v>
      </c>
      <c r="E9" s="113">
        <v>335800886</v>
      </c>
    </row>
    <row r="10" spans="1:5" ht="18" x14ac:dyDescent="0.25">
      <c r="A10" s="109" t="str">
        <f>VLOOKUP(B10,'[2]LISTADO ATM'!$A$2:$C$817,3,0)</f>
        <v>SUR</v>
      </c>
      <c r="B10" s="103">
        <v>880</v>
      </c>
      <c r="C10" s="103" t="str">
        <f>VLOOKUP(B10,'[2]LISTADO ATM'!$A$2:$B$916,2,0)</f>
        <v xml:space="preserve">ATM Autoservicio Barahona II </v>
      </c>
      <c r="D10" s="115" t="s">
        <v>2504</v>
      </c>
      <c r="E10" s="113">
        <v>335801728</v>
      </c>
    </row>
    <row r="11" spans="1:5" ht="18" x14ac:dyDescent="0.25">
      <c r="A11" s="109" t="str">
        <f>VLOOKUP(B11,'[2]LISTADO ATM'!$A$2:$C$817,3,0)</f>
        <v>SUR</v>
      </c>
      <c r="B11" s="103">
        <v>301</v>
      </c>
      <c r="C11" s="103" t="str">
        <f>VLOOKUP(B11,'[2]LISTADO ATM'!$A$2:$B$916,2,0)</f>
        <v xml:space="preserve">ATM UNP Alfa y Omega (Barahona) </v>
      </c>
      <c r="D11" s="115" t="s">
        <v>2504</v>
      </c>
      <c r="E11" s="113">
        <v>335801721</v>
      </c>
    </row>
    <row r="12" spans="1:5" ht="18.75" customHeight="1" x14ac:dyDescent="0.25">
      <c r="A12" s="109" t="str">
        <f>VLOOKUP(B12,'[2]LISTADO ATM'!$A$2:$C$817,3,0)</f>
        <v>DISTRITO NACIONAL</v>
      </c>
      <c r="B12" s="103">
        <v>377</v>
      </c>
      <c r="C12" s="103" t="str">
        <f>VLOOKUP(B12,'[2]LISTADO ATM'!$A$2:$B$916,2,0)</f>
        <v>ATM Estación del Metro Eduardo Brito</v>
      </c>
      <c r="D12" s="115" t="s">
        <v>2504</v>
      </c>
      <c r="E12" s="113">
        <v>335801865</v>
      </c>
    </row>
    <row r="13" spans="1:5" ht="18" x14ac:dyDescent="0.25">
      <c r="A13" s="109" t="str">
        <f>VLOOKUP(B13,'[2]LISTADO ATM'!$A$2:$C$817,3,0)</f>
        <v>NORTE</v>
      </c>
      <c r="B13" s="103">
        <v>605</v>
      </c>
      <c r="C13" s="103" t="str">
        <f>VLOOKUP(B13,'[2]LISTADO ATM'!$A$2:$B$916,2,0)</f>
        <v xml:space="preserve">ATM Oficina Bonao I </v>
      </c>
      <c r="D13" s="115" t="s">
        <v>2504</v>
      </c>
      <c r="E13" s="113">
        <v>335801869</v>
      </c>
    </row>
    <row r="14" spans="1:5" ht="18" x14ac:dyDescent="0.25">
      <c r="A14" s="109" t="str">
        <f>VLOOKUP(B14,'[2]LISTADO ATM'!$A$2:$C$817,3,0)</f>
        <v>NORTE</v>
      </c>
      <c r="B14" s="103">
        <v>857</v>
      </c>
      <c r="C14" s="103" t="str">
        <f>VLOOKUP(B14,'[2]LISTADO ATM'!$A$2:$B$916,2,0)</f>
        <v xml:space="preserve">ATM Oficina Los Alamos </v>
      </c>
      <c r="D14" s="115" t="s">
        <v>2504</v>
      </c>
      <c r="E14" s="113">
        <v>335801888</v>
      </c>
    </row>
    <row r="15" spans="1:5" ht="18" x14ac:dyDescent="0.25">
      <c r="A15" s="109" t="str">
        <f>VLOOKUP(B15,'[2]LISTADO ATM'!$A$2:$C$817,3,0)</f>
        <v>ESTE</v>
      </c>
      <c r="B15" s="103">
        <v>114</v>
      </c>
      <c r="C15" s="103" t="str">
        <f>VLOOKUP(B15,'[2]LISTADO ATM'!$A$2:$B$916,2,0)</f>
        <v xml:space="preserve">ATM Oficina Hato Mayor </v>
      </c>
      <c r="D15" s="115" t="s">
        <v>2504</v>
      </c>
      <c r="E15" s="132">
        <v>335801988</v>
      </c>
    </row>
    <row r="16" spans="1:5" ht="18" x14ac:dyDescent="0.25">
      <c r="A16" s="109" t="str">
        <f>VLOOKUP(B16,'[2]LISTADO ATM'!$A$2:$C$817,3,0)</f>
        <v>DISTRITO NACIONAL</v>
      </c>
      <c r="B16" s="103">
        <v>971</v>
      </c>
      <c r="C16" s="103" t="str">
        <f>VLOOKUP(B16,'[2]LISTADO ATM'!$A$2:$B$916,2,0)</f>
        <v xml:space="preserve">ATM Club Banreservas I </v>
      </c>
      <c r="D16" s="115" t="s">
        <v>2504</v>
      </c>
      <c r="E16" s="113">
        <v>335799837</v>
      </c>
    </row>
    <row r="17" spans="1:5" ht="18" x14ac:dyDescent="0.25">
      <c r="A17" s="109" t="str">
        <f>VLOOKUP(B17,'[2]LISTADO ATM'!$A$2:$C$817,3,0)</f>
        <v>DISTRITO NACIONAL</v>
      </c>
      <c r="B17" s="103">
        <v>580</v>
      </c>
      <c r="C17" s="103" t="str">
        <f>VLOOKUP(B17,'[2]LISTADO ATM'!$A$2:$B$916,2,0)</f>
        <v xml:space="preserve">ATM Edificio Propagas </v>
      </c>
      <c r="D17" s="115" t="s">
        <v>2504</v>
      </c>
      <c r="E17" s="133">
        <v>335801451</v>
      </c>
    </row>
    <row r="18" spans="1:5" ht="18" x14ac:dyDescent="0.25">
      <c r="A18" s="109" t="str">
        <f>VLOOKUP(B18,'[2]LISTADO ATM'!$A$2:$C$817,3,0)</f>
        <v>DISTRITO NACIONAL</v>
      </c>
      <c r="B18" s="103">
        <v>624</v>
      </c>
      <c r="C18" s="103" t="str">
        <f>VLOOKUP(B18,'[2]LISTADO ATM'!$A$2:$B$916,2,0)</f>
        <v xml:space="preserve">ATM Policía Nacional I </v>
      </c>
      <c r="D18" s="115" t="s">
        <v>2504</v>
      </c>
      <c r="E18" s="133">
        <v>335801885</v>
      </c>
    </row>
    <row r="19" spans="1:5" ht="18" x14ac:dyDescent="0.25">
      <c r="A19" s="109" t="str">
        <f>VLOOKUP(B19,'[2]LISTADO ATM'!$A$2:$C$817,3,0)</f>
        <v>NORTE</v>
      </c>
      <c r="B19" s="103">
        <v>903</v>
      </c>
      <c r="C19" s="103" t="str">
        <f>VLOOKUP(B19,'[2]LISTADO ATM'!$A$2:$B$916,2,0)</f>
        <v xml:space="preserve">ATM Oficina La Vega Real I </v>
      </c>
      <c r="D19" s="115" t="s">
        <v>2504</v>
      </c>
      <c r="E19" s="133">
        <v>335801889</v>
      </c>
    </row>
    <row r="20" spans="1:5" ht="18" x14ac:dyDescent="0.25">
      <c r="A20" s="109" t="str">
        <f>VLOOKUP(B20,'[2]LISTADO ATM'!$A$2:$C$817,3,0)</f>
        <v>DISTRITO NACIONAL</v>
      </c>
      <c r="B20" s="103">
        <v>552</v>
      </c>
      <c r="C20" s="103" t="str">
        <f>VLOOKUP(B20,'[2]LISTADO ATM'!$A$2:$B$916,2,0)</f>
        <v xml:space="preserve">ATM Suprema Corte de Justicia </v>
      </c>
      <c r="D20" s="115" t="s">
        <v>2504</v>
      </c>
      <c r="E20" s="133">
        <v>335802099</v>
      </c>
    </row>
    <row r="21" spans="1:5" ht="18" x14ac:dyDescent="0.25">
      <c r="A21" s="109" t="str">
        <f>VLOOKUP(B21,'[2]LISTADO ATM'!$A$2:$C$817,3,0)</f>
        <v>DISTRITO NACIONAL</v>
      </c>
      <c r="B21" s="103">
        <v>551</v>
      </c>
      <c r="C21" s="103" t="str">
        <f>VLOOKUP(B21,'[2]LISTADO ATM'!$A$2:$B$916,2,0)</f>
        <v xml:space="preserve">ATM Oficina Padre Castellanos </v>
      </c>
      <c r="D21" s="115" t="s">
        <v>2504</v>
      </c>
      <c r="E21" s="113">
        <v>335801612</v>
      </c>
    </row>
    <row r="22" spans="1:5" ht="18" x14ac:dyDescent="0.25">
      <c r="A22" s="109" t="str">
        <f>VLOOKUP(B22,'[2]LISTADO ATM'!$A$2:$C$817,3,0)</f>
        <v>SUR</v>
      </c>
      <c r="B22" s="103">
        <v>512</v>
      </c>
      <c r="C22" s="103" t="str">
        <f>VLOOKUP(B22,'[2]LISTADO ATM'!$A$2:$B$916,2,0)</f>
        <v>ATM Plaza Jesús Ferreira</v>
      </c>
      <c r="D22" s="115" t="s">
        <v>2504</v>
      </c>
      <c r="E22" s="113">
        <v>335801714</v>
      </c>
    </row>
    <row r="23" spans="1:5" ht="18" x14ac:dyDescent="0.25">
      <c r="A23" s="109" t="str">
        <f>VLOOKUP(B23,'[2]LISTADO ATM'!$A$2:$C$817,3,0)</f>
        <v>ESTE</v>
      </c>
      <c r="B23" s="103">
        <v>772</v>
      </c>
      <c r="C23" s="103" t="str">
        <f>VLOOKUP(B23,'[2]LISTADO ATM'!$A$2:$B$916,2,0)</f>
        <v xml:space="preserve">ATM UNP Yamasá </v>
      </c>
      <c r="D23" s="115" t="s">
        <v>2504</v>
      </c>
      <c r="E23" s="132">
        <v>335801864</v>
      </c>
    </row>
    <row r="24" spans="1:5" ht="18" x14ac:dyDescent="0.25">
      <c r="A24" s="109" t="str">
        <f>VLOOKUP(B24,'[2]LISTADO ATM'!$A$2:$C$817,3,0)</f>
        <v>SUR</v>
      </c>
      <c r="B24" s="103">
        <v>45</v>
      </c>
      <c r="C24" s="103" t="str">
        <f>VLOOKUP(B24,'[2]LISTADO ATM'!$A$2:$B$916,2,0)</f>
        <v xml:space="preserve">ATM Oficina Tamayo </v>
      </c>
      <c r="D24" s="115" t="s">
        <v>2504</v>
      </c>
      <c r="E24" s="113">
        <v>335801868</v>
      </c>
    </row>
    <row r="25" spans="1:5" ht="18" x14ac:dyDescent="0.25">
      <c r="A25" s="109" t="str">
        <f>VLOOKUP(B25,'[2]LISTADO ATM'!$A$2:$C$817,3,0)</f>
        <v>DISTRITO NACIONAL</v>
      </c>
      <c r="B25" s="103">
        <v>561</v>
      </c>
      <c r="C25" s="103" t="str">
        <f>VLOOKUP(B25,'[2]LISTADO ATM'!$A$2:$B$916,2,0)</f>
        <v xml:space="preserve">ATM Comando Regional P.N. S.D. Este </v>
      </c>
      <c r="D25" s="115" t="s">
        <v>2504</v>
      </c>
      <c r="E25" s="113">
        <v>335801871</v>
      </c>
    </row>
    <row r="26" spans="1:5" ht="18" x14ac:dyDescent="0.25">
      <c r="A26" s="109" t="str">
        <f>VLOOKUP(B26,'[2]LISTADO ATM'!$A$2:$C$817,3,0)</f>
        <v>DISTRITO NACIONAL</v>
      </c>
      <c r="B26" s="103">
        <v>672</v>
      </c>
      <c r="C26" s="103" t="str">
        <f>VLOOKUP(B26,'[2]LISTADO ATM'!$A$2:$B$916,2,0)</f>
        <v>ATM Destacamento Policía Nacional La Victoria</v>
      </c>
      <c r="D26" s="115" t="s">
        <v>2504</v>
      </c>
      <c r="E26" s="113">
        <v>335801886</v>
      </c>
    </row>
    <row r="27" spans="1:5" ht="18" x14ac:dyDescent="0.25">
      <c r="A27" s="109" t="str">
        <f>VLOOKUP(B27,'[2]LISTADO ATM'!$A$2:$C$817,3,0)</f>
        <v>DISTRITO NACIONAL</v>
      </c>
      <c r="B27" s="103">
        <v>441</v>
      </c>
      <c r="C27" s="103" t="str">
        <f>VLOOKUP(B27,'[2]LISTADO ATM'!$A$2:$B$916,2,0)</f>
        <v>ATM Estacion de Servicio Romulo Betancour</v>
      </c>
      <c r="D27" s="115" t="s">
        <v>2504</v>
      </c>
      <c r="E27" s="132">
        <v>335802045</v>
      </c>
    </row>
    <row r="28" spans="1:5" ht="18" x14ac:dyDescent="0.25">
      <c r="A28" s="109" t="str">
        <f>VLOOKUP(B28,'[2]LISTADO ATM'!$A$2:$C$817,3,0)</f>
        <v>DISTRITO NACIONAL</v>
      </c>
      <c r="B28" s="103">
        <v>904</v>
      </c>
      <c r="C28" s="103" t="str">
        <f>VLOOKUP(B28,'[2]LISTADO ATM'!$A$2:$B$916,2,0)</f>
        <v xml:space="preserve">ATM Oficina Multicentro La Sirena Churchill </v>
      </c>
      <c r="D28" s="115" t="s">
        <v>2504</v>
      </c>
      <c r="E28" s="132">
        <v>335802118</v>
      </c>
    </row>
    <row r="29" spans="1:5" s="99" customFormat="1" ht="18" x14ac:dyDescent="0.25">
      <c r="A29" s="109" t="str">
        <f>VLOOKUP(B29,'[2]LISTADO ATM'!$A$2:$C$817,3,0)</f>
        <v>DISTRITO NACIONAL</v>
      </c>
      <c r="B29" s="103">
        <v>559</v>
      </c>
      <c r="C29" s="103" t="str">
        <f>VLOOKUP(B29,'[2]LISTADO ATM'!$A$2:$B$916,2,0)</f>
        <v xml:space="preserve">ATM UNP Metro I </v>
      </c>
      <c r="D29" s="115" t="s">
        <v>2504</v>
      </c>
      <c r="E29" s="132">
        <v>335802157</v>
      </c>
    </row>
    <row r="30" spans="1:5" s="99" customFormat="1" ht="18" x14ac:dyDescent="0.25">
      <c r="A30" s="109" t="str">
        <f>VLOOKUP(B30,'[2]LISTADO ATM'!$A$2:$C$817,3,0)</f>
        <v>ESTE</v>
      </c>
      <c r="B30" s="103">
        <v>158</v>
      </c>
      <c r="C30" s="103" t="str">
        <f>VLOOKUP(B30,'[2]LISTADO ATM'!$A$2:$B$916,2,0)</f>
        <v xml:space="preserve">ATM Oficina Romana Norte </v>
      </c>
      <c r="D30" s="115" t="s">
        <v>2504</v>
      </c>
      <c r="E30" s="132">
        <v>335801619</v>
      </c>
    </row>
    <row r="31" spans="1:5" ht="18" x14ac:dyDescent="0.25">
      <c r="A31" s="109" t="str">
        <f>VLOOKUP(B31,'[2]LISTADO ATM'!$A$2:$C$817,3,0)</f>
        <v>SUR</v>
      </c>
      <c r="B31" s="103">
        <v>84</v>
      </c>
      <c r="C31" s="103" t="str">
        <f>VLOOKUP(B31,'[2]LISTADO ATM'!$A$2:$B$916,2,0)</f>
        <v xml:space="preserve">ATM Oficina Multicentro Sirena San Cristóbal </v>
      </c>
      <c r="D31" s="115" t="s">
        <v>2504</v>
      </c>
      <c r="E31" s="132">
        <v>335802432</v>
      </c>
    </row>
    <row r="32" spans="1:5" s="99" customFormat="1" ht="18" x14ac:dyDescent="0.25">
      <c r="A32" s="109" t="str">
        <f>VLOOKUP(B32,'[2]LISTADO ATM'!$A$2:$C$817,3,0)</f>
        <v>DISTRITO NACIONAL</v>
      </c>
      <c r="B32" s="103">
        <v>560</v>
      </c>
      <c r="C32" s="103" t="str">
        <f>VLOOKUP(B32,'[2]LISTADO ATM'!$A$2:$B$916,2,0)</f>
        <v xml:space="preserve">ATM Junta Central Electoral </v>
      </c>
      <c r="D32" s="115" t="s">
        <v>2504</v>
      </c>
      <c r="E32" s="132">
        <v>335802461</v>
      </c>
    </row>
    <row r="33" spans="1:5" s="99" customFormat="1" ht="18" x14ac:dyDescent="0.25">
      <c r="A33" s="109" t="str">
        <f>VLOOKUP(B33,'[2]LISTADO ATM'!$A$2:$C$817,3,0)</f>
        <v>ESTE</v>
      </c>
      <c r="B33" s="103">
        <v>912</v>
      </c>
      <c r="C33" s="103" t="str">
        <f>VLOOKUP(B33,'[2]LISTADO ATM'!$A$2:$B$916,2,0)</f>
        <v xml:space="preserve">ATM Oficina San Pedro II </v>
      </c>
      <c r="D33" s="115" t="s">
        <v>2504</v>
      </c>
      <c r="E33" s="132">
        <v>335802480</v>
      </c>
    </row>
    <row r="34" spans="1:5" s="99" customFormat="1" ht="18" x14ac:dyDescent="0.25">
      <c r="A34" s="109" t="str">
        <f>VLOOKUP(B34,'[2]LISTADO ATM'!$A$2:$C$817,3,0)</f>
        <v>DISTRITO NACIONAL</v>
      </c>
      <c r="B34" s="103">
        <v>14</v>
      </c>
      <c r="C34" s="103" t="str">
        <f>VLOOKUP(B34,'[2]LISTADO ATM'!$A$2:$B$916,2,0)</f>
        <v xml:space="preserve">ATM Oficina Aeropuerto Las Américas I </v>
      </c>
      <c r="D34" s="115" t="s">
        <v>2504</v>
      </c>
      <c r="E34" s="132">
        <v>335802593</v>
      </c>
    </row>
    <row r="35" spans="1:5" s="99" customFormat="1" ht="18" x14ac:dyDescent="0.25">
      <c r="A35" s="109" t="str">
        <f>VLOOKUP(B35,'[2]LISTADO ATM'!$A$2:$C$817,3,0)</f>
        <v>SUR</v>
      </c>
      <c r="B35" s="103">
        <v>829</v>
      </c>
      <c r="C35" s="103" t="str">
        <f>VLOOKUP(B35,'[2]LISTADO ATM'!$A$2:$B$916,2,0)</f>
        <v xml:space="preserve">ATM UNP Multicentro Sirena Baní </v>
      </c>
      <c r="D35" s="115" t="s">
        <v>2504</v>
      </c>
      <c r="E35" s="132">
        <v>335802592</v>
      </c>
    </row>
    <row r="36" spans="1:5" s="99" customFormat="1" ht="18" x14ac:dyDescent="0.25">
      <c r="A36" s="109" t="str">
        <f>VLOOKUP(B36,'[2]LISTADO ATM'!$A$2:$C$817,3,0)</f>
        <v>DISTRITO NACIONAL</v>
      </c>
      <c r="B36" s="103">
        <v>875</v>
      </c>
      <c r="C36" s="103" t="str">
        <f>VLOOKUP(B36,'[2]LISTADO ATM'!$A$2:$B$916,2,0)</f>
        <v xml:space="preserve">ATM Texaco Aut. Duarte KM 14 1/2 (Los Alcarrizos) </v>
      </c>
      <c r="D36" s="115" t="s">
        <v>2504</v>
      </c>
      <c r="E36" s="132">
        <v>335802605</v>
      </c>
    </row>
    <row r="37" spans="1:5" s="99" customFormat="1" ht="18" x14ac:dyDescent="0.25">
      <c r="A37" s="109" t="str">
        <f>VLOOKUP(B37,'[2]LISTADO ATM'!$A$2:$C$817,3,0)</f>
        <v>DISTRITO NACIONAL</v>
      </c>
      <c r="B37" s="103">
        <v>336</v>
      </c>
      <c r="C37" s="103" t="str">
        <f>VLOOKUP(B37,'[2]LISTADO ATM'!$A$2:$B$916,2,0)</f>
        <v>ATM Instituto Nacional de Cancer (incart)</v>
      </c>
      <c r="D37" s="115" t="s">
        <v>2504</v>
      </c>
      <c r="E37" s="133">
        <v>335801883</v>
      </c>
    </row>
    <row r="38" spans="1:5" s="99" customFormat="1" ht="18" x14ac:dyDescent="0.25">
      <c r="A38" s="109" t="str">
        <f>VLOOKUP(B38,'[2]LISTADO ATM'!$A$2:$C$817,3,0)</f>
        <v>DISTRITO NACIONAL</v>
      </c>
      <c r="B38" s="103">
        <v>446</v>
      </c>
      <c r="C38" s="103" t="str">
        <f>VLOOKUP(B38,'[2]LISTADO ATM'!$A$2:$B$916,2,0)</f>
        <v>ATM Hipodromo V Centenario</v>
      </c>
      <c r="D38" s="115" t="s">
        <v>2504</v>
      </c>
      <c r="E38" s="133">
        <v>335801884</v>
      </c>
    </row>
    <row r="39" spans="1:5" s="99" customFormat="1" ht="18" x14ac:dyDescent="0.25">
      <c r="A39" s="109" t="str">
        <f>VLOOKUP(B39,'[2]LISTADO ATM'!$A$2:$C$817,3,0)</f>
        <v>DISTRITO NACIONAL</v>
      </c>
      <c r="B39" s="103">
        <v>769</v>
      </c>
      <c r="C39" s="103" t="str">
        <f>VLOOKUP(B39,'[2]LISTADO ATM'!$A$2:$B$916,2,0)</f>
        <v>ATM UNP Pablo Mella Morales</v>
      </c>
      <c r="D39" s="115" t="s">
        <v>2504</v>
      </c>
      <c r="E39" s="133">
        <v>335801402</v>
      </c>
    </row>
    <row r="40" spans="1:5" s="99" customFormat="1" ht="18" x14ac:dyDescent="0.25">
      <c r="A40" s="109" t="str">
        <f>VLOOKUP(B40,'[2]LISTADO ATM'!$A$2:$C$817,3,0)</f>
        <v>DISTRITO NACIONAL</v>
      </c>
      <c r="B40" s="103">
        <v>967</v>
      </c>
      <c r="C40" s="103" t="str">
        <f>VLOOKUP(B40,'[2]LISTADO ATM'!$A$2:$B$916,2,0)</f>
        <v xml:space="preserve">ATM UNP Hiper Olé Autopista Duarte </v>
      </c>
      <c r="D40" s="115" t="s">
        <v>2504</v>
      </c>
      <c r="E40" s="133">
        <v>335802073</v>
      </c>
    </row>
    <row r="41" spans="1:5" s="99" customFormat="1" ht="18" x14ac:dyDescent="0.25">
      <c r="A41" s="109" t="str">
        <f>VLOOKUP(B41,'[2]LISTADO ATM'!$A$2:$C$817,3,0)</f>
        <v>NORTE</v>
      </c>
      <c r="B41" s="103">
        <v>894</v>
      </c>
      <c r="C41" s="103" t="str">
        <f>VLOOKUP(B41,'[2]LISTADO ATM'!$A$2:$B$916,2,0)</f>
        <v>ATM Eco Petroleo Estero Hondo</v>
      </c>
      <c r="D41" s="115" t="s">
        <v>2504</v>
      </c>
      <c r="E41" s="133">
        <v>335802558</v>
      </c>
    </row>
    <row r="42" spans="1:5" s="99" customFormat="1" ht="18" x14ac:dyDescent="0.25">
      <c r="A42" s="109" t="e">
        <f>VLOOKUP(B42,'[2]LISTADO ATM'!$A$2:$C$817,3,0)</f>
        <v>#N/A</v>
      </c>
      <c r="B42" s="103"/>
      <c r="C42" s="103" t="e">
        <f>VLOOKUP(B42,'[2]LISTADO ATM'!$A$2:$B$916,2,0)</f>
        <v>#N/A</v>
      </c>
      <c r="D42" s="115" t="s">
        <v>2504</v>
      </c>
      <c r="E42" s="113"/>
    </row>
    <row r="43" spans="1:5" s="99" customFormat="1" ht="18" x14ac:dyDescent="0.25">
      <c r="A43" s="109" t="e">
        <f>VLOOKUP(B43,'[2]LISTADO ATM'!$A$2:$C$817,3,0)</f>
        <v>#N/A</v>
      </c>
      <c r="B43" s="103"/>
      <c r="C43" s="103" t="e">
        <f>VLOOKUP(B43,'[2]LISTADO ATM'!$A$2:$B$916,2,0)</f>
        <v>#N/A</v>
      </c>
      <c r="D43" s="115" t="s">
        <v>2504</v>
      </c>
      <c r="E43" s="113"/>
    </row>
    <row r="44" spans="1:5" s="99" customFormat="1" ht="18" x14ac:dyDescent="0.25">
      <c r="A44" s="109" t="e">
        <f>VLOOKUP(B44,'[2]LISTADO ATM'!$A$2:$C$817,3,0)</f>
        <v>#N/A</v>
      </c>
      <c r="B44" s="103"/>
      <c r="C44" s="103" t="e">
        <f>VLOOKUP(B44,'[2]LISTADO ATM'!$A$2:$B$916,2,0)</f>
        <v>#N/A</v>
      </c>
      <c r="D44" s="115" t="s">
        <v>2504</v>
      </c>
      <c r="E44" s="113"/>
    </row>
    <row r="45" spans="1:5" s="99" customFormat="1" ht="18" x14ac:dyDescent="0.25">
      <c r="A45" s="109" t="e">
        <f>VLOOKUP(B45,'[2]LISTADO ATM'!$A$2:$C$817,3,0)</f>
        <v>#N/A</v>
      </c>
      <c r="B45" s="103"/>
      <c r="C45" s="103" t="e">
        <f>VLOOKUP(B45,'[2]LISTADO ATM'!$A$2:$B$916,2,0)</f>
        <v>#N/A</v>
      </c>
      <c r="D45" s="115" t="s">
        <v>2504</v>
      </c>
      <c r="E45" s="113"/>
    </row>
    <row r="46" spans="1:5" s="99" customFormat="1" ht="18" x14ac:dyDescent="0.25">
      <c r="A46" s="109" t="e">
        <f>VLOOKUP(B46,'[2]LISTADO ATM'!$A$2:$C$817,3,0)</f>
        <v>#N/A</v>
      </c>
      <c r="B46" s="103"/>
      <c r="C46" s="103" t="e">
        <f>VLOOKUP(B46,'[2]LISTADO ATM'!$A$2:$B$916,2,0)</f>
        <v>#N/A</v>
      </c>
      <c r="D46" s="115" t="s">
        <v>2504</v>
      </c>
      <c r="E46" s="113"/>
    </row>
    <row r="47" spans="1:5" s="99" customFormat="1" ht="18.75" thickBot="1" x14ac:dyDescent="0.3">
      <c r="A47" s="106" t="s">
        <v>2428</v>
      </c>
      <c r="B47" s="114">
        <f>COUNT(B9:B46)</f>
        <v>33</v>
      </c>
      <c r="C47" s="147"/>
      <c r="D47" s="156"/>
      <c r="E47" s="157"/>
    </row>
    <row r="48" spans="1:5" s="99" customFormat="1" ht="18.75" customHeight="1" thickBot="1" x14ac:dyDescent="0.3">
      <c r="B48" s="108"/>
      <c r="E48" s="108"/>
    </row>
    <row r="49" spans="1:5" ht="18.75" thickBot="1" x14ac:dyDescent="0.3">
      <c r="A49" s="138" t="s">
        <v>2430</v>
      </c>
      <c r="B49" s="139"/>
      <c r="C49" s="139"/>
      <c r="D49" s="139"/>
      <c r="E49" s="140"/>
    </row>
    <row r="50" spans="1:5" ht="18" x14ac:dyDescent="0.25">
      <c r="A50" s="101" t="s">
        <v>15</v>
      </c>
      <c r="B50" s="101" t="s">
        <v>2426</v>
      </c>
      <c r="C50" s="102" t="s">
        <v>46</v>
      </c>
      <c r="D50" s="102" t="s">
        <v>2432</v>
      </c>
      <c r="E50" s="101" t="s">
        <v>2427</v>
      </c>
    </row>
    <row r="51" spans="1:5" ht="18" x14ac:dyDescent="0.25">
      <c r="A51" s="109" t="str">
        <f>VLOOKUP(B51,'[2]LISTADO ATM'!$A$2:$C$817,3,0)</f>
        <v>DISTRITO NACIONAL</v>
      </c>
      <c r="B51" s="103">
        <v>988</v>
      </c>
      <c r="C51" s="109" t="str">
        <f>VLOOKUP(B51,'[2]LISTADO ATM'!$A$2:$B$816,2,0)</f>
        <v xml:space="preserve">ATM Estación Sigma 27 de Febrero </v>
      </c>
      <c r="D51" s="110" t="s">
        <v>2454</v>
      </c>
      <c r="E51" s="113">
        <v>335801503</v>
      </c>
    </row>
    <row r="52" spans="1:5" ht="18" x14ac:dyDescent="0.25">
      <c r="A52" s="109" t="str">
        <f>VLOOKUP(B52,'[2]LISTADO ATM'!$A$2:$C$817,3,0)</f>
        <v>DISTRITO NACIONAL</v>
      </c>
      <c r="B52" s="103">
        <v>20</v>
      </c>
      <c r="C52" s="109" t="str">
        <f>VLOOKUP(B52,'[2]LISTADO ATM'!$A$2:$B$816,2,0)</f>
        <v>ATM S/M Aprezio Las Palmas</v>
      </c>
      <c r="D52" s="110" t="s">
        <v>2454</v>
      </c>
      <c r="E52" s="113">
        <v>335801872</v>
      </c>
    </row>
    <row r="53" spans="1:5" ht="18" x14ac:dyDescent="0.25">
      <c r="A53" s="109" t="str">
        <f>VLOOKUP(B53,'[2]LISTADO ATM'!$A$2:$C$817,3,0)</f>
        <v>DISTRITO NACIONAL</v>
      </c>
      <c r="B53" s="103">
        <v>980</v>
      </c>
      <c r="C53" s="109" t="str">
        <f>VLOOKUP(B53,'[2]LISTADO ATM'!$A$2:$B$816,2,0)</f>
        <v xml:space="preserve">ATM Oficina Bella Vista Mall II </v>
      </c>
      <c r="D53" s="110" t="s">
        <v>2454</v>
      </c>
      <c r="E53" s="132">
        <v>335801873</v>
      </c>
    </row>
    <row r="54" spans="1:5" ht="18" x14ac:dyDescent="0.25">
      <c r="A54" s="109" t="str">
        <f>VLOOKUP(B54,'[2]LISTADO ATM'!$A$2:$C$817,3,0)</f>
        <v>DISTRITO NACIONAL</v>
      </c>
      <c r="B54" s="103">
        <v>839</v>
      </c>
      <c r="C54" s="109" t="str">
        <f>VLOOKUP(B54,'[2]LISTADO ATM'!$A$2:$B$816,2,0)</f>
        <v xml:space="preserve">ATM INAPA </v>
      </c>
      <c r="D54" s="110" t="s">
        <v>2454</v>
      </c>
      <c r="E54" s="132">
        <v>335802107</v>
      </c>
    </row>
    <row r="55" spans="1:5" s="99" customFormat="1" ht="18" x14ac:dyDescent="0.25">
      <c r="A55" s="109" t="str">
        <f>VLOOKUP(B55,'[2]LISTADO ATM'!$A$2:$C$817,3,0)</f>
        <v>DISTRITO NACIONAL</v>
      </c>
      <c r="B55" s="103">
        <v>281</v>
      </c>
      <c r="C55" s="109" t="str">
        <f>VLOOKUP(B55,'[2]LISTADO ATM'!$A$2:$B$816,2,0)</f>
        <v xml:space="preserve">ATM S/M Pola Independencia </v>
      </c>
      <c r="D55" s="110" t="s">
        <v>2454</v>
      </c>
      <c r="E55" s="133">
        <v>335802021</v>
      </c>
    </row>
    <row r="56" spans="1:5" ht="18" x14ac:dyDescent="0.25">
      <c r="A56" s="109" t="str">
        <f>VLOOKUP(B56,'[2]LISTADO ATM'!$A$2:$C$817,3,0)</f>
        <v>DISTRITO NACIONAL</v>
      </c>
      <c r="B56" s="103">
        <v>658</v>
      </c>
      <c r="C56" s="109" t="str">
        <f>VLOOKUP(B56,'[2]LISTADO ATM'!$A$2:$B$816,2,0)</f>
        <v>ATM Cámara de Cuentas</v>
      </c>
      <c r="D56" s="110" t="s">
        <v>2454</v>
      </c>
      <c r="E56" s="132">
        <v>335802486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935</v>
      </c>
      <c r="C57" s="109" t="str">
        <f>VLOOKUP(B57,'[2]LISTADO ATM'!$A$2:$B$816,2,0)</f>
        <v xml:space="preserve">ATM Oficina John F. Kennedy </v>
      </c>
      <c r="D57" s="110" t="s">
        <v>2454</v>
      </c>
      <c r="E57" s="113">
        <v>335802629</v>
      </c>
    </row>
    <row r="58" spans="1:5" s="99" customFormat="1" ht="18" x14ac:dyDescent="0.25">
      <c r="A58" s="109" t="e">
        <f>VLOOKUP(B58,'[2]LISTADO ATM'!$A$2:$C$817,3,0)</f>
        <v>#N/A</v>
      </c>
      <c r="B58" s="103"/>
      <c r="C58" s="109" t="e">
        <f>VLOOKUP(B58,'[2]LISTADO ATM'!$A$2:$B$816,2,0)</f>
        <v>#N/A</v>
      </c>
      <c r="D58" s="110" t="s">
        <v>2454</v>
      </c>
      <c r="E58" s="132"/>
    </row>
    <row r="59" spans="1:5" s="99" customFormat="1" ht="18" x14ac:dyDescent="0.25">
      <c r="A59" s="109" t="e">
        <f>VLOOKUP(B59,'[2]LISTADO ATM'!$A$2:$C$817,3,0)</f>
        <v>#N/A</v>
      </c>
      <c r="B59" s="103"/>
      <c r="C59" s="109" t="e">
        <f>VLOOKUP(B59,'[2]LISTADO ATM'!$A$2:$B$816,2,0)</f>
        <v>#N/A</v>
      </c>
      <c r="D59" s="110" t="s">
        <v>2454</v>
      </c>
      <c r="E59" s="132"/>
    </row>
    <row r="60" spans="1:5" s="99" customFormat="1" ht="18.75" thickBot="1" x14ac:dyDescent="0.3">
      <c r="A60" s="111" t="s">
        <v>2428</v>
      </c>
      <c r="B60" s="114">
        <f>COUNT(B51:B59)</f>
        <v>7</v>
      </c>
      <c r="C60" s="124"/>
      <c r="D60" s="112"/>
      <c r="E60" s="112"/>
    </row>
    <row r="61" spans="1:5" s="99" customFormat="1" ht="15.75" thickBot="1" x14ac:dyDescent="0.3">
      <c r="B61" s="108"/>
      <c r="E61" s="108"/>
    </row>
    <row r="62" spans="1:5" s="99" customFormat="1" ht="18.75" thickBot="1" x14ac:dyDescent="0.3">
      <c r="A62" s="138">
        <v>988</v>
      </c>
      <c r="B62" s="139"/>
      <c r="C62" s="139"/>
      <c r="D62" s="139"/>
      <c r="E62" s="140"/>
    </row>
    <row r="63" spans="1:5" s="99" customFormat="1" ht="18.75" customHeight="1" x14ac:dyDescent="0.25">
      <c r="A63" s="101" t="s">
        <v>15</v>
      </c>
      <c r="B63" s="101" t="s">
        <v>2426</v>
      </c>
      <c r="C63" s="102" t="s">
        <v>46</v>
      </c>
      <c r="D63" s="102" t="s">
        <v>2432</v>
      </c>
      <c r="E63" s="101" t="s">
        <v>2427</v>
      </c>
    </row>
    <row r="64" spans="1:5" s="99" customFormat="1" ht="18" x14ac:dyDescent="0.25">
      <c r="A64" s="109" t="str">
        <f>VLOOKUP(B64,'[2]LISTADO ATM'!$A$2:$C$817,3,0)</f>
        <v>DISTRITO NACIONAL</v>
      </c>
      <c r="B64" s="103">
        <v>790</v>
      </c>
      <c r="C64" s="109" t="str">
        <f>VLOOKUP(B64,'[2]LISTADO ATM'!$A$2:$B$816,2,0)</f>
        <v xml:space="preserve">ATM Oficina Bella Vista Mall I </v>
      </c>
      <c r="D64" s="134" t="s">
        <v>2499</v>
      </c>
      <c r="E64" s="133">
        <v>335801887</v>
      </c>
    </row>
    <row r="65" spans="1:5" s="99" customFormat="1" ht="18" x14ac:dyDescent="0.25">
      <c r="A65" s="109" t="str">
        <f>VLOOKUP(B65,'[2]LISTADO ATM'!$A$2:$C$817,3,0)</f>
        <v>DISTRITO NACIONAL</v>
      </c>
      <c r="B65" s="103">
        <v>437</v>
      </c>
      <c r="C65" s="109" t="str">
        <f>VLOOKUP(B65,'[2]LISTADO ATM'!$A$2:$B$816,2,0)</f>
        <v xml:space="preserve">ATM Autobanco Torre III </v>
      </c>
      <c r="D65" s="134" t="s">
        <v>2499</v>
      </c>
      <c r="E65" s="133">
        <v>335801960</v>
      </c>
    </row>
    <row r="66" spans="1:5" s="99" customFormat="1" ht="18.75" customHeight="1" x14ac:dyDescent="0.25">
      <c r="A66" s="109" t="str">
        <f>VLOOKUP(B66,'[2]LISTADO ATM'!$A$2:$C$817,3,0)</f>
        <v>DISTRITO NACIONAL</v>
      </c>
      <c r="B66" s="103">
        <v>627</v>
      </c>
      <c r="C66" s="109" t="str">
        <f>VLOOKUP(B66,'[2]LISTADO ATM'!$A$2:$B$816,2,0)</f>
        <v xml:space="preserve">ATM CAASD </v>
      </c>
      <c r="D66" s="134" t="s">
        <v>2499</v>
      </c>
      <c r="E66" s="133">
        <v>335802600</v>
      </c>
    </row>
    <row r="67" spans="1:5" ht="18" x14ac:dyDescent="0.25">
      <c r="A67" s="109" t="e">
        <f>VLOOKUP(B67,'[2]LISTADO ATM'!$A$2:$C$817,3,0)</f>
        <v>#N/A</v>
      </c>
      <c r="B67" s="103"/>
      <c r="C67" s="109" t="e">
        <f>VLOOKUP(B67,'[2]LISTADO ATM'!$A$2:$B$816,2,0)</f>
        <v>#N/A</v>
      </c>
      <c r="D67" s="134" t="s">
        <v>2499</v>
      </c>
      <c r="E67" s="133"/>
    </row>
    <row r="68" spans="1:5" ht="18" x14ac:dyDescent="0.25">
      <c r="A68" s="109" t="e">
        <f>VLOOKUP(B68,'[2]LISTADO ATM'!$A$2:$C$817,3,0)</f>
        <v>#N/A</v>
      </c>
      <c r="B68" s="103"/>
      <c r="C68" s="109" t="e">
        <f>VLOOKUP(B68,'[2]LISTADO ATM'!$A$2:$B$816,2,0)</f>
        <v>#N/A</v>
      </c>
      <c r="D68" s="134" t="s">
        <v>2499</v>
      </c>
      <c r="E68" s="133"/>
    </row>
    <row r="69" spans="1:5" ht="18.75" customHeight="1" x14ac:dyDescent="0.25">
      <c r="A69" s="109" t="e">
        <f>VLOOKUP(B69,'[2]LISTADO ATM'!$A$2:$C$817,3,0)</f>
        <v>#N/A</v>
      </c>
      <c r="B69" s="103"/>
      <c r="C69" s="109" t="e">
        <f>VLOOKUP(B69,'[2]LISTADO ATM'!$A$2:$B$816,2,0)</f>
        <v>#N/A</v>
      </c>
      <c r="D69" s="134" t="s">
        <v>2499</v>
      </c>
      <c r="E69" s="133"/>
    </row>
    <row r="70" spans="1:5" ht="18" x14ac:dyDescent="0.25">
      <c r="A70" s="109" t="e">
        <f>VLOOKUP(B70,'[2]LISTADO ATM'!$A$2:$C$817,3,0)</f>
        <v>#N/A</v>
      </c>
      <c r="B70" s="103"/>
      <c r="C70" s="109" t="e">
        <f>VLOOKUP(B70,'[2]LISTADO ATM'!$A$2:$B$816,2,0)</f>
        <v>#N/A</v>
      </c>
      <c r="D70" s="134" t="s">
        <v>2499</v>
      </c>
      <c r="E70" s="133"/>
    </row>
    <row r="71" spans="1:5" ht="18.75" thickBot="1" x14ac:dyDescent="0.3">
      <c r="A71" s="106" t="s">
        <v>2428</v>
      </c>
      <c r="B71" s="114">
        <f>COUNT(B64:B70)</f>
        <v>3</v>
      </c>
      <c r="C71" s="124"/>
      <c r="D71" s="104"/>
      <c r="E71" s="105"/>
    </row>
    <row r="72" spans="1:5" ht="18.75" customHeight="1" thickBot="1" x14ac:dyDescent="0.3">
      <c r="A72" s="99"/>
      <c r="B72" s="108"/>
      <c r="C72" s="99"/>
      <c r="D72" s="99"/>
      <c r="E72" s="108"/>
    </row>
    <row r="73" spans="1:5" ht="18.75" thickBot="1" x14ac:dyDescent="0.3">
      <c r="A73" s="141" t="s">
        <v>2429</v>
      </c>
      <c r="B73" s="142"/>
      <c r="C73" s="99"/>
      <c r="D73" s="99"/>
      <c r="E73" s="108"/>
    </row>
    <row r="74" spans="1:5" ht="18.75" thickBot="1" x14ac:dyDescent="0.3">
      <c r="A74" s="143">
        <f>+B60+B71</f>
        <v>10</v>
      </c>
      <c r="B74" s="144"/>
      <c r="C74" s="99"/>
      <c r="D74" s="99"/>
      <c r="E74" s="108"/>
    </row>
    <row r="75" spans="1:5" ht="15.75" thickBot="1" x14ac:dyDescent="0.3">
      <c r="A75" s="99"/>
      <c r="B75" s="108"/>
      <c r="C75" s="99"/>
      <c r="D75" s="99"/>
      <c r="E75" s="108"/>
    </row>
    <row r="76" spans="1:5" ht="18.75" thickBot="1" x14ac:dyDescent="0.3">
      <c r="A76" s="138" t="s">
        <v>2431</v>
      </c>
      <c r="B76" s="139"/>
      <c r="C76" s="139"/>
      <c r="D76" s="139"/>
      <c r="E76" s="140"/>
    </row>
    <row r="77" spans="1:5" ht="18" x14ac:dyDescent="0.25">
      <c r="A77" s="116" t="s">
        <v>15</v>
      </c>
      <c r="B77" s="116" t="s">
        <v>2426</v>
      </c>
      <c r="C77" s="107" t="s">
        <v>46</v>
      </c>
      <c r="D77" s="158" t="s">
        <v>2432</v>
      </c>
      <c r="E77" s="159"/>
    </row>
    <row r="78" spans="1:5" ht="18" x14ac:dyDescent="0.25">
      <c r="A78" s="103" t="str">
        <f>VLOOKUP(B78,'[2]LISTADO ATM'!$A$2:$C$817,3,0)</f>
        <v>DISTRITO NACIONAL</v>
      </c>
      <c r="B78" s="103">
        <v>355</v>
      </c>
      <c r="C78" s="109" t="str">
        <f>VLOOKUP(B78,'[2]LISTADO ATM'!$A$2:$B$816,2,0)</f>
        <v xml:space="preserve">ATM UNP Metro II </v>
      </c>
      <c r="D78" s="145" t="s">
        <v>2494</v>
      </c>
      <c r="E78" s="146"/>
    </row>
    <row r="79" spans="1:5" ht="18" x14ac:dyDescent="0.25">
      <c r="A79" s="103" t="str">
        <f>VLOOKUP(B79,'[2]LISTADO ATM'!$A$2:$C$817,3,0)</f>
        <v>ESTE</v>
      </c>
      <c r="B79" s="103">
        <v>651</v>
      </c>
      <c r="C79" s="109" t="str">
        <f>VLOOKUP(B79,'[2]LISTADO ATM'!$A$2:$B$816,2,0)</f>
        <v>ATM Eco Petroleo Romana</v>
      </c>
      <c r="D79" s="145" t="s">
        <v>2500</v>
      </c>
      <c r="E79" s="146"/>
    </row>
    <row r="80" spans="1:5" ht="18" x14ac:dyDescent="0.25">
      <c r="A80" s="103" t="str">
        <f>VLOOKUP(B80,'[2]LISTADO ATM'!$A$2:$C$817,3,0)</f>
        <v>NORTE</v>
      </c>
      <c r="B80" s="103">
        <v>837</v>
      </c>
      <c r="C80" s="109" t="str">
        <f>VLOOKUP(B80,'[2]LISTADO ATM'!$A$2:$B$816,2,0)</f>
        <v>ATM Estación Next Canabacoa</v>
      </c>
      <c r="D80" s="145" t="s">
        <v>2494</v>
      </c>
      <c r="E80" s="146"/>
    </row>
    <row r="81" spans="1:5" s="99" customFormat="1" ht="18" x14ac:dyDescent="0.25">
      <c r="A81" s="103" t="str">
        <f>VLOOKUP(B81,'[2]LISTADO ATM'!$A$2:$C$817,3,0)</f>
        <v>SUR</v>
      </c>
      <c r="B81" s="103">
        <v>730</v>
      </c>
      <c r="C81" s="109" t="str">
        <f>VLOOKUP(B81,'[2]LISTADO ATM'!$A$2:$B$816,2,0)</f>
        <v xml:space="preserve">ATM Palacio de Justicia Barahona </v>
      </c>
      <c r="D81" s="145" t="s">
        <v>2494</v>
      </c>
      <c r="E81" s="146"/>
    </row>
    <row r="82" spans="1:5" s="99" customFormat="1" ht="18" x14ac:dyDescent="0.25">
      <c r="A82" s="103" t="str">
        <f>VLOOKUP(B82,'[2]LISTADO ATM'!$A$2:$C$817,3,0)</f>
        <v>DISTRITO NACIONAL</v>
      </c>
      <c r="B82" s="103">
        <v>409</v>
      </c>
      <c r="C82" s="109" t="str">
        <f>VLOOKUP(B82,'[2]LISTADO ATM'!$A$2:$B$816,2,0)</f>
        <v xml:space="preserve">ATM Oficina Las Palmas de Herrera I </v>
      </c>
      <c r="D82" s="145" t="s">
        <v>2494</v>
      </c>
      <c r="E82" s="146"/>
    </row>
    <row r="83" spans="1:5" s="99" customFormat="1" ht="18" x14ac:dyDescent="0.25">
      <c r="A83" s="103" t="str">
        <f>VLOOKUP(B83,'[2]LISTADO ATM'!$A$2:$C$817,3,0)</f>
        <v>DISTRITO NACIONAL</v>
      </c>
      <c r="B83" s="103">
        <v>565</v>
      </c>
      <c r="C83" s="109" t="str">
        <f>VLOOKUP(B83,'[2]LISTADO ATM'!$A$2:$B$816,2,0)</f>
        <v xml:space="preserve">ATM S/M La Cadena Núñez de Cáceres </v>
      </c>
      <c r="D83" s="145" t="s">
        <v>2500</v>
      </c>
      <c r="E83" s="146"/>
    </row>
    <row r="84" spans="1:5" s="99" customFormat="1" ht="18" x14ac:dyDescent="0.25">
      <c r="A84" s="103" t="str">
        <f>VLOOKUP(B84,'[2]LISTADO ATM'!$A$2:$C$817,3,0)</f>
        <v>DISTRITO NACIONAL</v>
      </c>
      <c r="B84" s="103">
        <v>578</v>
      </c>
      <c r="C84" s="109" t="str">
        <f>VLOOKUP(B84,'[2]LISTADO ATM'!$A$2:$B$816,2,0)</f>
        <v xml:space="preserve">ATM Procuraduría General de la República </v>
      </c>
      <c r="D84" s="145" t="s">
        <v>2500</v>
      </c>
      <c r="E84" s="146"/>
    </row>
    <row r="85" spans="1:5" s="99" customFormat="1" ht="18" x14ac:dyDescent="0.25">
      <c r="A85" s="103" t="str">
        <f>VLOOKUP(B85,'[2]LISTADO ATM'!$A$2:$C$817,3,0)</f>
        <v>NORTE</v>
      </c>
      <c r="B85" s="103">
        <v>290</v>
      </c>
      <c r="C85" s="109" t="str">
        <f>VLOOKUP(B85,'[2]LISTADO ATM'!$A$2:$B$816,2,0)</f>
        <v xml:space="preserve">ATM Oficina San Francisco de Macorís </v>
      </c>
      <c r="D85" s="145" t="s">
        <v>2500</v>
      </c>
      <c r="E85" s="146"/>
    </row>
    <row r="86" spans="1:5" s="99" customFormat="1" ht="18" x14ac:dyDescent="0.25">
      <c r="A86" s="103" t="str">
        <f>VLOOKUP(B86,'[2]LISTADO ATM'!$A$2:$C$817,3,0)</f>
        <v>DISTRITO NACIONAL</v>
      </c>
      <c r="B86" s="103">
        <v>346</v>
      </c>
      <c r="C86" s="109" t="str">
        <f>VLOOKUP(B86,'[2]LISTADO ATM'!$A$2:$B$816,2,0)</f>
        <v>ATM Ministerio de Industria y Comercio</v>
      </c>
      <c r="D86" s="145" t="s">
        <v>2494</v>
      </c>
      <c r="E86" s="146"/>
    </row>
    <row r="87" spans="1:5" s="99" customFormat="1" ht="18" x14ac:dyDescent="0.25">
      <c r="A87" s="103" t="str">
        <f>VLOOKUP(B87,'[2]LISTADO ATM'!$A$2:$C$817,3,0)</f>
        <v>DISTRITO NACIONAL</v>
      </c>
      <c r="B87" s="103">
        <v>642</v>
      </c>
      <c r="C87" s="109" t="str">
        <f>VLOOKUP(B87,'[2]LISTADO ATM'!$A$2:$B$816,2,0)</f>
        <v xml:space="preserve">ATM OMSA Sto. Dgo. </v>
      </c>
      <c r="D87" s="145" t="s">
        <v>2494</v>
      </c>
      <c r="E87" s="146"/>
    </row>
    <row r="88" spans="1:5" s="99" customFormat="1" ht="18" x14ac:dyDescent="0.25">
      <c r="A88" s="103" t="str">
        <f>VLOOKUP(B88,'[2]LISTADO ATM'!$A$2:$C$817,3,0)</f>
        <v>NORTE</v>
      </c>
      <c r="B88" s="103">
        <v>809</v>
      </c>
      <c r="C88" s="109" t="str">
        <f>VLOOKUP(B88,'[2]LISTADO ATM'!$A$2:$B$816,2,0)</f>
        <v>ATM Yoma (Cotuí)</v>
      </c>
      <c r="D88" s="145" t="s">
        <v>2494</v>
      </c>
      <c r="E88" s="146"/>
    </row>
    <row r="89" spans="1:5" s="99" customFormat="1" ht="18" x14ac:dyDescent="0.25">
      <c r="A89" s="103" t="e">
        <f>VLOOKUP(B89,'[2]LISTADO ATM'!$A$2:$C$817,3,0)</f>
        <v>#N/A</v>
      </c>
      <c r="B89" s="103"/>
      <c r="C89" s="109" t="e">
        <f>VLOOKUP(B89,'[2]LISTADO ATM'!$A$2:$B$816,2,0)</f>
        <v>#N/A</v>
      </c>
      <c r="D89" s="145"/>
      <c r="E89" s="146"/>
    </row>
    <row r="90" spans="1:5" s="99" customFormat="1" ht="18" x14ac:dyDescent="0.25">
      <c r="A90" s="103" t="e">
        <f>VLOOKUP(B90,'[2]LISTADO ATM'!$A$2:$C$817,3,0)</f>
        <v>#N/A</v>
      </c>
      <c r="B90" s="103"/>
      <c r="C90" s="109" t="e">
        <f>VLOOKUP(B90,'[2]LISTADO ATM'!$A$2:$B$816,2,0)</f>
        <v>#N/A</v>
      </c>
      <c r="D90" s="145"/>
      <c r="E90" s="146"/>
    </row>
    <row r="91" spans="1:5" s="99" customFormat="1" ht="18" x14ac:dyDescent="0.25">
      <c r="A91" s="103" t="e">
        <f>VLOOKUP(B91,'[2]LISTADO ATM'!$A$2:$C$817,3,0)</f>
        <v>#N/A</v>
      </c>
      <c r="B91" s="103"/>
      <c r="C91" s="109" t="e">
        <f>VLOOKUP(B91,'[2]LISTADO ATM'!$A$2:$B$816,2,0)</f>
        <v>#N/A</v>
      </c>
      <c r="D91" s="145"/>
      <c r="E91" s="146"/>
    </row>
    <row r="92" spans="1:5" s="99" customFormat="1" ht="18" x14ac:dyDescent="0.25">
      <c r="A92" s="103" t="e">
        <f>VLOOKUP(B92,'[2]LISTADO ATM'!$A$2:$C$817,3,0)</f>
        <v>#N/A</v>
      </c>
      <c r="B92" s="103"/>
      <c r="C92" s="109" t="e">
        <f>VLOOKUP(B92,'[2]LISTADO ATM'!$A$2:$B$816,2,0)</f>
        <v>#N/A</v>
      </c>
      <c r="D92" s="145"/>
      <c r="E92" s="146"/>
    </row>
    <row r="93" spans="1:5" s="99" customFormat="1" ht="18.75" thickBot="1" x14ac:dyDescent="0.3">
      <c r="A93" s="106" t="s">
        <v>2428</v>
      </c>
      <c r="B93" s="114">
        <f>COUNT(B78:B92)</f>
        <v>11</v>
      </c>
      <c r="C93" s="124"/>
      <c r="D93" s="147"/>
      <c r="E93" s="148"/>
    </row>
    <row r="94" spans="1:5" s="99" customFormat="1" x14ac:dyDescent="0.25"/>
    <row r="95" spans="1:5" s="99" customFormat="1" x14ac:dyDescent="0.25"/>
    <row r="96" spans="1:5" s="99" customFormat="1" x14ac:dyDescent="0.25"/>
    <row r="97" spans="2:2" s="99" customFormat="1" x14ac:dyDescent="0.25"/>
    <row r="98" spans="2:2" s="99" customFormat="1" x14ac:dyDescent="0.25"/>
    <row r="99" spans="2:2" s="99" customFormat="1" x14ac:dyDescent="0.25"/>
    <row r="100" spans="2:2" s="99" customFormat="1" x14ac:dyDescent="0.25"/>
    <row r="101" spans="2:2" s="99" customFormat="1" x14ac:dyDescent="0.25"/>
    <row r="102" spans="2:2" s="99" customFormat="1" x14ac:dyDescent="0.25"/>
    <row r="103" spans="2:2" x14ac:dyDescent="0.25">
      <c r="B103" s="96"/>
    </row>
  </sheetData>
  <mergeCells count="26"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A1:E1"/>
    <mergeCell ref="A7:E7"/>
    <mergeCell ref="A2:E2"/>
    <mergeCell ref="C47:E47"/>
    <mergeCell ref="D80:E80"/>
    <mergeCell ref="D77:E77"/>
    <mergeCell ref="D78:E78"/>
    <mergeCell ref="D79:E79"/>
    <mergeCell ref="D81:E81"/>
    <mergeCell ref="D82:E82"/>
    <mergeCell ref="D83:E83"/>
    <mergeCell ref="D84:E84"/>
    <mergeCell ref="A49:E49"/>
    <mergeCell ref="A62:E62"/>
    <mergeCell ref="A73:B73"/>
    <mergeCell ref="A74:B74"/>
    <mergeCell ref="A76:E76"/>
  </mergeCells>
  <phoneticPr fontId="47" type="noConversion"/>
  <conditionalFormatting sqref="B104:B1048576">
    <cfRule type="duplicateValues" dxfId="105" priority="133"/>
  </conditionalFormatting>
  <conditionalFormatting sqref="E104:E1048576">
    <cfRule type="duplicateValues" dxfId="104" priority="377161"/>
  </conditionalFormatting>
  <conditionalFormatting sqref="B93 B60:B62 B51 B78:B80 B64:B76 B1:B49">
    <cfRule type="duplicateValues" dxfId="103" priority="39"/>
  </conditionalFormatting>
  <conditionalFormatting sqref="E93 E71:E80 E60:E62 E1:E8 E12:E49">
    <cfRule type="duplicateValues" dxfId="102" priority="40"/>
  </conditionalFormatting>
  <conditionalFormatting sqref="E51">
    <cfRule type="duplicateValues" dxfId="101" priority="41"/>
  </conditionalFormatting>
  <conditionalFormatting sqref="B1:B93">
    <cfRule type="duplicateValues" dxfId="100" priority="38"/>
  </conditionalFormatting>
  <conditionalFormatting sqref="E82">
    <cfRule type="duplicateValues" dxfId="99" priority="37"/>
  </conditionalFormatting>
  <conditionalFormatting sqref="E89:E92">
    <cfRule type="duplicateValues" dxfId="98" priority="42"/>
  </conditionalFormatting>
  <conditionalFormatting sqref="E83">
    <cfRule type="duplicateValues" dxfId="97" priority="36"/>
  </conditionalFormatting>
  <conditionalFormatting sqref="E84">
    <cfRule type="duplicateValues" dxfId="96" priority="35"/>
  </conditionalFormatting>
  <conditionalFormatting sqref="E9">
    <cfRule type="duplicateValues" dxfId="95" priority="34"/>
  </conditionalFormatting>
  <conditionalFormatting sqref="E10:E11">
    <cfRule type="duplicateValues" dxfId="94" priority="33"/>
  </conditionalFormatting>
  <conditionalFormatting sqref="E89:E93 E1:E84">
    <cfRule type="duplicateValues" dxfId="93" priority="32"/>
  </conditionalFormatting>
  <conditionalFormatting sqref="E12">
    <cfRule type="duplicateValues" dxfId="92" priority="31"/>
  </conditionalFormatting>
  <conditionalFormatting sqref="E13">
    <cfRule type="duplicateValues" dxfId="91" priority="30"/>
  </conditionalFormatting>
  <conditionalFormatting sqref="E14">
    <cfRule type="duplicateValues" dxfId="90" priority="29"/>
  </conditionalFormatting>
  <conditionalFormatting sqref="E15">
    <cfRule type="duplicateValues" dxfId="89" priority="28"/>
  </conditionalFormatting>
  <conditionalFormatting sqref="E17">
    <cfRule type="duplicateValues" dxfId="88" priority="27"/>
  </conditionalFormatting>
  <conditionalFormatting sqref="E18">
    <cfRule type="duplicateValues" dxfId="87" priority="26"/>
  </conditionalFormatting>
  <conditionalFormatting sqref="E19">
    <cfRule type="duplicateValues" dxfId="86" priority="25"/>
  </conditionalFormatting>
  <conditionalFormatting sqref="E20">
    <cfRule type="duplicateValues" dxfId="85" priority="24"/>
  </conditionalFormatting>
  <conditionalFormatting sqref="E55">
    <cfRule type="duplicateValues" dxfId="84" priority="23"/>
  </conditionalFormatting>
  <conditionalFormatting sqref="E85">
    <cfRule type="duplicateValues" dxfId="83" priority="22"/>
  </conditionalFormatting>
  <conditionalFormatting sqref="E85">
    <cfRule type="duplicateValues" dxfId="82" priority="21"/>
  </conditionalFormatting>
  <conditionalFormatting sqref="E86">
    <cfRule type="duplicateValues" dxfId="81" priority="20"/>
  </conditionalFormatting>
  <conditionalFormatting sqref="E86">
    <cfRule type="duplicateValues" dxfId="80" priority="19"/>
  </conditionalFormatting>
  <conditionalFormatting sqref="E88">
    <cfRule type="duplicateValues" dxfId="79" priority="16"/>
  </conditionalFormatting>
  <conditionalFormatting sqref="E88">
    <cfRule type="duplicateValues" dxfId="78" priority="15"/>
  </conditionalFormatting>
  <conditionalFormatting sqref="E87">
    <cfRule type="duplicateValues" dxfId="77" priority="18"/>
  </conditionalFormatting>
  <conditionalFormatting sqref="E87">
    <cfRule type="duplicateValues" dxfId="76" priority="17"/>
  </conditionalFormatting>
  <conditionalFormatting sqref="E81">
    <cfRule type="duplicateValues" dxfId="75" priority="43"/>
  </conditionalFormatting>
  <conditionalFormatting sqref="B81">
    <cfRule type="duplicateValues" dxfId="74" priority="44"/>
  </conditionalFormatting>
  <conditionalFormatting sqref="B82:B92">
    <cfRule type="duplicateValues" dxfId="73" priority="45"/>
  </conditionalFormatting>
  <conditionalFormatting sqref="E21">
    <cfRule type="duplicateValues" dxfId="72" priority="12"/>
  </conditionalFormatting>
  <conditionalFormatting sqref="E22">
    <cfRule type="duplicateValues" dxfId="71" priority="13"/>
  </conditionalFormatting>
  <conditionalFormatting sqref="E23:E24">
    <cfRule type="duplicateValues" dxfId="70" priority="14"/>
  </conditionalFormatting>
  <conditionalFormatting sqref="E25">
    <cfRule type="duplicateValues" dxfId="69" priority="11"/>
  </conditionalFormatting>
  <conditionalFormatting sqref="E26">
    <cfRule type="duplicateValues" dxfId="68" priority="10"/>
  </conditionalFormatting>
  <conditionalFormatting sqref="E27">
    <cfRule type="duplicateValues" dxfId="67" priority="9"/>
  </conditionalFormatting>
  <conditionalFormatting sqref="E27">
    <cfRule type="duplicateValues" dxfId="66" priority="8"/>
  </conditionalFormatting>
  <conditionalFormatting sqref="E28:E30">
    <cfRule type="duplicateValues" dxfId="65" priority="7"/>
  </conditionalFormatting>
  <conditionalFormatting sqref="E31:E33">
    <cfRule type="duplicateValues" dxfId="64" priority="6"/>
  </conditionalFormatting>
  <conditionalFormatting sqref="E34:E36">
    <cfRule type="duplicateValues" dxfId="63" priority="5"/>
  </conditionalFormatting>
  <conditionalFormatting sqref="E52:E59">
    <cfRule type="duplicateValues" dxfId="62" priority="46"/>
  </conditionalFormatting>
  <conditionalFormatting sqref="B52:B59">
    <cfRule type="duplicateValues" dxfId="61" priority="47"/>
  </conditionalFormatting>
  <conditionalFormatting sqref="E57">
    <cfRule type="duplicateValues" dxfId="60" priority="4"/>
  </conditionalFormatting>
  <conditionalFormatting sqref="E37:E38">
    <cfRule type="duplicateValues" dxfId="59" priority="3"/>
  </conditionalFormatting>
  <conditionalFormatting sqref="E64">
    <cfRule type="duplicateValues" dxfId="58" priority="48"/>
  </conditionalFormatting>
  <conditionalFormatting sqref="E39">
    <cfRule type="duplicateValues" dxfId="57" priority="2"/>
  </conditionalFormatting>
  <conditionalFormatting sqref="E40:E41">
    <cfRule type="duplicateValues" dxfId="56" priority="1"/>
  </conditionalFormatting>
  <conditionalFormatting sqref="E65:E70">
    <cfRule type="duplicateValues" dxfId="55" priority="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2503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2021-02-24T22:49:00Z</dcterms:modified>
</cp:coreProperties>
</file>