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1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2" i="16" l="1"/>
  <c r="B165" i="16"/>
  <c r="B145" i="16"/>
  <c r="B117" i="16"/>
  <c r="C221" i="16"/>
  <c r="A221" i="16"/>
  <c r="C220" i="16"/>
  <c r="A220" i="16"/>
  <c r="C219" i="16"/>
  <c r="A219" i="16"/>
  <c r="C218" i="16"/>
  <c r="A218" i="16"/>
  <c r="C217" i="16"/>
  <c r="A217" i="16"/>
  <c r="C216" i="16"/>
  <c r="A216" i="16"/>
  <c r="C215" i="16"/>
  <c r="A215" i="16"/>
  <c r="C214" i="16"/>
  <c r="A214" i="16"/>
  <c r="C213" i="16"/>
  <c r="A213" i="16"/>
  <c r="C212" i="16"/>
  <c r="A212" i="16"/>
  <c r="C211" i="16"/>
  <c r="A211" i="16"/>
  <c r="C210" i="16"/>
  <c r="A210" i="16"/>
  <c r="C209" i="16"/>
  <c r="A209" i="16"/>
  <c r="C208" i="16"/>
  <c r="A208" i="16"/>
  <c r="C207" i="16"/>
  <c r="A207" i="16"/>
  <c r="C206" i="16"/>
  <c r="A206" i="16"/>
  <c r="C205" i="16"/>
  <c r="A205" i="16"/>
  <c r="C204" i="16"/>
  <c r="A204" i="16"/>
  <c r="C203" i="16"/>
  <c r="A203" i="16"/>
  <c r="C202" i="16"/>
  <c r="A202" i="16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A168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6" i="1" l="1"/>
  <c r="G46" i="1"/>
  <c r="H46" i="1"/>
  <c r="I46" i="1"/>
  <c r="J46" i="1"/>
  <c r="K46" i="1"/>
  <c r="F47" i="1"/>
  <c r="G47" i="1"/>
  <c r="H47" i="1"/>
  <c r="I47" i="1"/>
  <c r="J47" i="1"/>
  <c r="K47" i="1"/>
  <c r="F37" i="1"/>
  <c r="G37" i="1"/>
  <c r="H37" i="1"/>
  <c r="I37" i="1"/>
  <c r="J37" i="1"/>
  <c r="K37" i="1"/>
  <c r="A46" i="1"/>
  <c r="A47" i="1"/>
  <c r="A37" i="1"/>
  <c r="A13" i="1" l="1"/>
  <c r="F13" i="1"/>
  <c r="G13" i="1"/>
  <c r="H13" i="1"/>
  <c r="I13" i="1"/>
  <c r="J13" i="1"/>
  <c r="K13" i="1"/>
  <c r="F122" i="1"/>
  <c r="G122" i="1"/>
  <c r="H122" i="1"/>
  <c r="I122" i="1"/>
  <c r="J122" i="1"/>
  <c r="K12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F44" i="1"/>
  <c r="G44" i="1"/>
  <c r="H44" i="1"/>
  <c r="I44" i="1"/>
  <c r="J44" i="1"/>
  <c r="K44" i="1"/>
  <c r="F113" i="1"/>
  <c r="G113" i="1"/>
  <c r="H113" i="1"/>
  <c r="I113" i="1"/>
  <c r="J113" i="1"/>
  <c r="K113" i="1"/>
  <c r="F56" i="1"/>
  <c r="G56" i="1"/>
  <c r="H56" i="1"/>
  <c r="I56" i="1"/>
  <c r="J56" i="1"/>
  <c r="K5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4" i="1"/>
  <c r="G54" i="1"/>
  <c r="H54" i="1"/>
  <c r="I54" i="1"/>
  <c r="J54" i="1"/>
  <c r="K54" i="1"/>
  <c r="F53" i="1"/>
  <c r="G53" i="1"/>
  <c r="H53" i="1"/>
  <c r="I53" i="1"/>
  <c r="J53" i="1"/>
  <c r="K53" i="1"/>
  <c r="F95" i="1"/>
  <c r="G95" i="1"/>
  <c r="H95" i="1"/>
  <c r="I95" i="1"/>
  <c r="J95" i="1"/>
  <c r="K95" i="1"/>
  <c r="F89" i="1"/>
  <c r="G89" i="1"/>
  <c r="H89" i="1"/>
  <c r="I89" i="1"/>
  <c r="J89" i="1"/>
  <c r="K89" i="1"/>
  <c r="F43" i="1"/>
  <c r="G43" i="1"/>
  <c r="H43" i="1"/>
  <c r="I43" i="1"/>
  <c r="J43" i="1"/>
  <c r="K43" i="1"/>
  <c r="F49" i="1"/>
  <c r="G49" i="1"/>
  <c r="H49" i="1"/>
  <c r="I49" i="1"/>
  <c r="J49" i="1"/>
  <c r="K49" i="1"/>
  <c r="F81" i="1"/>
  <c r="G81" i="1"/>
  <c r="H81" i="1"/>
  <c r="I81" i="1"/>
  <c r="J81" i="1"/>
  <c r="K81" i="1"/>
  <c r="F77" i="1"/>
  <c r="G77" i="1"/>
  <c r="H77" i="1"/>
  <c r="I77" i="1"/>
  <c r="J77" i="1"/>
  <c r="K77" i="1"/>
  <c r="F123" i="1"/>
  <c r="G123" i="1"/>
  <c r="H123" i="1"/>
  <c r="I123" i="1"/>
  <c r="J123" i="1"/>
  <c r="K123" i="1"/>
  <c r="A122" i="1"/>
  <c r="A118" i="1"/>
  <c r="A117" i="1"/>
  <c r="A116" i="1"/>
  <c r="A114" i="1"/>
  <c r="A44" i="1"/>
  <c r="A113" i="1"/>
  <c r="A56" i="1"/>
  <c r="A109" i="1"/>
  <c r="A108" i="1"/>
  <c r="A105" i="1"/>
  <c r="A104" i="1"/>
  <c r="A54" i="1"/>
  <c r="A53" i="1"/>
  <c r="A95" i="1"/>
  <c r="A89" i="1"/>
  <c r="A43" i="1"/>
  <c r="A49" i="1"/>
  <c r="A81" i="1"/>
  <c r="A77" i="1"/>
  <c r="A123" i="1"/>
  <c r="A8" i="1" l="1"/>
  <c r="F8" i="1"/>
  <c r="G8" i="1"/>
  <c r="H8" i="1"/>
  <c r="I8" i="1"/>
  <c r="J8" i="1"/>
  <c r="K8" i="1"/>
  <c r="A23" i="1"/>
  <c r="F23" i="1"/>
  <c r="G23" i="1"/>
  <c r="H23" i="1"/>
  <c r="I23" i="1"/>
  <c r="J23" i="1"/>
  <c r="K23" i="1"/>
  <c r="A58" i="1"/>
  <c r="F58" i="1"/>
  <c r="G58" i="1"/>
  <c r="H58" i="1"/>
  <c r="I58" i="1"/>
  <c r="J58" i="1"/>
  <c r="K58" i="1"/>
  <c r="A82" i="1"/>
  <c r="F82" i="1"/>
  <c r="G82" i="1"/>
  <c r="H82" i="1"/>
  <c r="I82" i="1"/>
  <c r="J82" i="1"/>
  <c r="K82" i="1"/>
  <c r="A106" i="1"/>
  <c r="F106" i="1"/>
  <c r="G106" i="1"/>
  <c r="H106" i="1"/>
  <c r="I106" i="1"/>
  <c r="J106" i="1"/>
  <c r="K106" i="1"/>
  <c r="A68" i="1"/>
  <c r="F68" i="1"/>
  <c r="G68" i="1"/>
  <c r="H68" i="1"/>
  <c r="I68" i="1"/>
  <c r="J68" i="1"/>
  <c r="K68" i="1"/>
  <c r="A42" i="1"/>
  <c r="F42" i="1"/>
  <c r="G42" i="1"/>
  <c r="H42" i="1"/>
  <c r="I42" i="1"/>
  <c r="J42" i="1"/>
  <c r="K42" i="1"/>
  <c r="A64" i="1"/>
  <c r="F64" i="1"/>
  <c r="G64" i="1"/>
  <c r="H64" i="1"/>
  <c r="I64" i="1"/>
  <c r="J64" i="1"/>
  <c r="K64" i="1"/>
  <c r="A41" i="1"/>
  <c r="F41" i="1"/>
  <c r="G41" i="1"/>
  <c r="H41" i="1"/>
  <c r="I41" i="1"/>
  <c r="J41" i="1"/>
  <c r="K41" i="1"/>
  <c r="A63" i="1"/>
  <c r="F63" i="1"/>
  <c r="G63" i="1"/>
  <c r="H63" i="1"/>
  <c r="I63" i="1"/>
  <c r="J63" i="1"/>
  <c r="K63" i="1"/>
  <c r="A98" i="1"/>
  <c r="F98" i="1"/>
  <c r="G98" i="1"/>
  <c r="H98" i="1"/>
  <c r="I98" i="1"/>
  <c r="J98" i="1"/>
  <c r="K98" i="1"/>
  <c r="A83" i="1"/>
  <c r="F83" i="1"/>
  <c r="G83" i="1"/>
  <c r="H83" i="1"/>
  <c r="I83" i="1"/>
  <c r="J83" i="1"/>
  <c r="K83" i="1"/>
  <c r="A97" i="1"/>
  <c r="F97" i="1"/>
  <c r="G97" i="1"/>
  <c r="H97" i="1"/>
  <c r="I97" i="1"/>
  <c r="J97" i="1"/>
  <c r="K97" i="1"/>
  <c r="A62" i="1"/>
  <c r="F62" i="1"/>
  <c r="G62" i="1"/>
  <c r="H62" i="1"/>
  <c r="I62" i="1"/>
  <c r="J62" i="1"/>
  <c r="K62" i="1"/>
  <c r="A5" i="1"/>
  <c r="F5" i="1"/>
  <c r="G5" i="1"/>
  <c r="H5" i="1"/>
  <c r="I5" i="1"/>
  <c r="J5" i="1"/>
  <c r="K5" i="1"/>
  <c r="A94" i="1"/>
  <c r="F94" i="1"/>
  <c r="G94" i="1"/>
  <c r="H94" i="1"/>
  <c r="I94" i="1"/>
  <c r="J94" i="1"/>
  <c r="K94" i="1"/>
  <c r="A70" i="1"/>
  <c r="F70" i="1"/>
  <c r="G70" i="1"/>
  <c r="H70" i="1"/>
  <c r="I70" i="1"/>
  <c r="J70" i="1"/>
  <c r="K70" i="1"/>
  <c r="A31" i="1"/>
  <c r="F31" i="1"/>
  <c r="G31" i="1"/>
  <c r="H31" i="1"/>
  <c r="I31" i="1"/>
  <c r="J31" i="1"/>
  <c r="K31" i="1"/>
  <c r="A86" i="1"/>
  <c r="F86" i="1"/>
  <c r="G86" i="1"/>
  <c r="H86" i="1"/>
  <c r="I86" i="1"/>
  <c r="J86" i="1"/>
  <c r="K86" i="1"/>
  <c r="A99" i="1"/>
  <c r="F99" i="1"/>
  <c r="G99" i="1"/>
  <c r="H99" i="1"/>
  <c r="I99" i="1"/>
  <c r="J99" i="1"/>
  <c r="K99" i="1"/>
  <c r="A61" i="1"/>
  <c r="F61" i="1"/>
  <c r="G61" i="1"/>
  <c r="H61" i="1"/>
  <c r="I61" i="1"/>
  <c r="J61" i="1"/>
  <c r="K61" i="1"/>
  <c r="A65" i="1"/>
  <c r="F65" i="1"/>
  <c r="G65" i="1"/>
  <c r="H65" i="1"/>
  <c r="I65" i="1"/>
  <c r="J65" i="1"/>
  <c r="K65" i="1"/>
  <c r="A48" i="1"/>
  <c r="F48" i="1"/>
  <c r="G48" i="1"/>
  <c r="H48" i="1"/>
  <c r="I48" i="1"/>
  <c r="J48" i="1"/>
  <c r="K48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115" i="1"/>
  <c r="F115" i="1"/>
  <c r="G115" i="1"/>
  <c r="H115" i="1"/>
  <c r="I115" i="1"/>
  <c r="J115" i="1"/>
  <c r="K115" i="1"/>
  <c r="A71" i="1"/>
  <c r="F71" i="1"/>
  <c r="G71" i="1"/>
  <c r="H71" i="1"/>
  <c r="I71" i="1"/>
  <c r="J71" i="1"/>
  <c r="K71" i="1"/>
  <c r="A19" i="1"/>
  <c r="F19" i="1"/>
  <c r="G19" i="1"/>
  <c r="H19" i="1"/>
  <c r="I19" i="1"/>
  <c r="J19" i="1"/>
  <c r="K19" i="1"/>
  <c r="A66" i="1"/>
  <c r="F66" i="1"/>
  <c r="G66" i="1"/>
  <c r="H66" i="1"/>
  <c r="I66" i="1"/>
  <c r="J66" i="1"/>
  <c r="K66" i="1"/>
  <c r="A80" i="1"/>
  <c r="F80" i="1"/>
  <c r="G80" i="1"/>
  <c r="H80" i="1"/>
  <c r="I80" i="1"/>
  <c r="J80" i="1"/>
  <c r="K80" i="1"/>
  <c r="A107" i="1"/>
  <c r="F107" i="1"/>
  <c r="G107" i="1"/>
  <c r="H107" i="1"/>
  <c r="I107" i="1"/>
  <c r="J107" i="1"/>
  <c r="K107" i="1"/>
  <c r="A60" i="1"/>
  <c r="F60" i="1"/>
  <c r="G60" i="1"/>
  <c r="H60" i="1"/>
  <c r="I60" i="1"/>
  <c r="J60" i="1"/>
  <c r="K60" i="1"/>
  <c r="A93" i="1"/>
  <c r="F93" i="1"/>
  <c r="G93" i="1"/>
  <c r="H93" i="1"/>
  <c r="I93" i="1"/>
  <c r="J93" i="1"/>
  <c r="K93" i="1"/>
  <c r="A78" i="1"/>
  <c r="F78" i="1"/>
  <c r="G78" i="1"/>
  <c r="H78" i="1"/>
  <c r="I78" i="1"/>
  <c r="J78" i="1"/>
  <c r="K78" i="1"/>
  <c r="A112" i="1"/>
  <c r="F112" i="1"/>
  <c r="G112" i="1"/>
  <c r="H112" i="1"/>
  <c r="I112" i="1"/>
  <c r="J112" i="1"/>
  <c r="K112" i="1"/>
  <c r="A110" i="1"/>
  <c r="F110" i="1"/>
  <c r="G110" i="1"/>
  <c r="H110" i="1"/>
  <c r="I110" i="1"/>
  <c r="J110" i="1"/>
  <c r="K110" i="1"/>
  <c r="A79" i="1"/>
  <c r="F79" i="1"/>
  <c r="G79" i="1"/>
  <c r="H79" i="1"/>
  <c r="I79" i="1"/>
  <c r="J79" i="1"/>
  <c r="K79" i="1"/>
  <c r="A119" i="1"/>
  <c r="F119" i="1"/>
  <c r="G119" i="1"/>
  <c r="H119" i="1"/>
  <c r="I119" i="1"/>
  <c r="J119" i="1"/>
  <c r="K119" i="1"/>
  <c r="A96" i="1"/>
  <c r="F96" i="1"/>
  <c r="G96" i="1"/>
  <c r="H96" i="1"/>
  <c r="I96" i="1"/>
  <c r="J96" i="1"/>
  <c r="K96" i="1"/>
  <c r="A87" i="1"/>
  <c r="F87" i="1"/>
  <c r="G87" i="1"/>
  <c r="H87" i="1"/>
  <c r="I87" i="1"/>
  <c r="J87" i="1"/>
  <c r="K87" i="1"/>
  <c r="A67" i="1"/>
  <c r="F67" i="1"/>
  <c r="G67" i="1"/>
  <c r="H67" i="1"/>
  <c r="I67" i="1"/>
  <c r="J67" i="1"/>
  <c r="K67" i="1"/>
  <c r="A76" i="1"/>
  <c r="F76" i="1"/>
  <c r="G76" i="1"/>
  <c r="H76" i="1"/>
  <c r="I76" i="1"/>
  <c r="J76" i="1"/>
  <c r="K76" i="1"/>
  <c r="A11" i="1"/>
  <c r="F11" i="1"/>
  <c r="G11" i="1"/>
  <c r="H11" i="1"/>
  <c r="I11" i="1"/>
  <c r="J11" i="1"/>
  <c r="K11" i="1"/>
  <c r="A69" i="1"/>
  <c r="F69" i="1"/>
  <c r="G69" i="1"/>
  <c r="H69" i="1"/>
  <c r="I69" i="1"/>
  <c r="J69" i="1"/>
  <c r="K69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14" i="1"/>
  <c r="F14" i="1"/>
  <c r="G14" i="1"/>
  <c r="H14" i="1"/>
  <c r="I14" i="1"/>
  <c r="J14" i="1"/>
  <c r="K14" i="1"/>
  <c r="A91" i="1"/>
  <c r="F91" i="1"/>
  <c r="G91" i="1"/>
  <c r="H91" i="1"/>
  <c r="I91" i="1"/>
  <c r="J91" i="1"/>
  <c r="K91" i="1"/>
  <c r="A84" i="1"/>
  <c r="F84" i="1"/>
  <c r="G84" i="1"/>
  <c r="H84" i="1"/>
  <c r="I84" i="1"/>
  <c r="J84" i="1"/>
  <c r="K84" i="1"/>
  <c r="A103" i="1"/>
  <c r="F103" i="1"/>
  <c r="G103" i="1"/>
  <c r="H103" i="1"/>
  <c r="I103" i="1"/>
  <c r="J103" i="1"/>
  <c r="K103" i="1"/>
  <c r="A85" i="1"/>
  <c r="F85" i="1"/>
  <c r="G85" i="1"/>
  <c r="H85" i="1"/>
  <c r="I85" i="1"/>
  <c r="J85" i="1"/>
  <c r="K85" i="1"/>
  <c r="A120" i="1"/>
  <c r="F120" i="1"/>
  <c r="G120" i="1"/>
  <c r="H120" i="1"/>
  <c r="I120" i="1"/>
  <c r="J120" i="1"/>
  <c r="K120" i="1"/>
  <c r="A121" i="1"/>
  <c r="F121" i="1"/>
  <c r="G121" i="1"/>
  <c r="H121" i="1"/>
  <c r="I121" i="1"/>
  <c r="J121" i="1"/>
  <c r="K121" i="1"/>
  <c r="A35" i="1"/>
  <c r="F35" i="1"/>
  <c r="G35" i="1"/>
  <c r="H35" i="1"/>
  <c r="I35" i="1"/>
  <c r="J35" i="1"/>
  <c r="K35" i="1"/>
  <c r="A28" i="1" l="1"/>
  <c r="A50" i="1"/>
  <c r="F28" i="1"/>
  <c r="G28" i="1"/>
  <c r="H28" i="1"/>
  <c r="I28" i="1"/>
  <c r="J28" i="1"/>
  <c r="K28" i="1"/>
  <c r="F50" i="1"/>
  <c r="G50" i="1"/>
  <c r="H50" i="1"/>
  <c r="I50" i="1"/>
  <c r="J50" i="1"/>
  <c r="K50" i="1"/>
  <c r="F55" i="1"/>
  <c r="G55" i="1"/>
  <c r="H55" i="1"/>
  <c r="I55" i="1"/>
  <c r="J55" i="1"/>
  <c r="K55" i="1"/>
  <c r="F88" i="1"/>
  <c r="G88" i="1"/>
  <c r="H88" i="1"/>
  <c r="I88" i="1"/>
  <c r="J88" i="1"/>
  <c r="K88" i="1"/>
  <c r="F72" i="1"/>
  <c r="G72" i="1"/>
  <c r="H72" i="1"/>
  <c r="I72" i="1"/>
  <c r="J72" i="1"/>
  <c r="K72" i="1"/>
  <c r="F101" i="1"/>
  <c r="G101" i="1"/>
  <c r="H101" i="1"/>
  <c r="I101" i="1"/>
  <c r="J101" i="1"/>
  <c r="K101" i="1"/>
  <c r="F129" i="1"/>
  <c r="G129" i="1"/>
  <c r="H129" i="1"/>
  <c r="I129" i="1"/>
  <c r="J129" i="1"/>
  <c r="K129" i="1"/>
  <c r="F12" i="1"/>
  <c r="G12" i="1"/>
  <c r="H12" i="1"/>
  <c r="I12" i="1"/>
  <c r="J12" i="1"/>
  <c r="K12" i="1"/>
  <c r="F130" i="1"/>
  <c r="G130" i="1"/>
  <c r="H130" i="1"/>
  <c r="I130" i="1"/>
  <c r="J130" i="1"/>
  <c r="K130" i="1"/>
  <c r="F127" i="1"/>
  <c r="G127" i="1"/>
  <c r="H127" i="1"/>
  <c r="I127" i="1"/>
  <c r="J127" i="1"/>
  <c r="K127" i="1"/>
  <c r="F26" i="1"/>
  <c r="G26" i="1"/>
  <c r="H26" i="1"/>
  <c r="I26" i="1"/>
  <c r="J26" i="1"/>
  <c r="K26" i="1"/>
  <c r="F10" i="1"/>
  <c r="G10" i="1"/>
  <c r="H10" i="1"/>
  <c r="I10" i="1"/>
  <c r="J10" i="1"/>
  <c r="K10" i="1"/>
  <c r="F128" i="1"/>
  <c r="G128" i="1"/>
  <c r="H128" i="1"/>
  <c r="I128" i="1"/>
  <c r="J128" i="1"/>
  <c r="K128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57" i="1"/>
  <c r="G57" i="1"/>
  <c r="H57" i="1"/>
  <c r="I57" i="1"/>
  <c r="J57" i="1"/>
  <c r="K57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39" i="1"/>
  <c r="G39" i="1"/>
  <c r="H39" i="1"/>
  <c r="I39" i="1"/>
  <c r="J39" i="1"/>
  <c r="K39" i="1"/>
  <c r="A55" i="1"/>
  <c r="A88" i="1"/>
  <c r="A72" i="1"/>
  <c r="A101" i="1"/>
  <c r="A129" i="1"/>
  <c r="A12" i="1"/>
  <c r="A130" i="1"/>
  <c r="A127" i="1"/>
  <c r="A26" i="1"/>
  <c r="A10" i="1"/>
  <c r="A128" i="1"/>
  <c r="A126" i="1"/>
  <c r="A125" i="1"/>
  <c r="A124" i="1"/>
  <c r="A57" i="1"/>
  <c r="A102" i="1"/>
  <c r="A100" i="1"/>
  <c r="A39" i="1"/>
  <c r="A90" i="1"/>
  <c r="A6" i="1"/>
  <c r="A7" i="1"/>
  <c r="A111" i="1"/>
  <c r="A45" i="1"/>
  <c r="A52" i="1"/>
  <c r="F90" i="1"/>
  <c r="G90" i="1"/>
  <c r="H90" i="1"/>
  <c r="I90" i="1"/>
  <c r="J90" i="1"/>
  <c r="K90" i="1"/>
  <c r="F6" i="1"/>
  <c r="G6" i="1"/>
  <c r="H6" i="1"/>
  <c r="I6" i="1"/>
  <c r="J6" i="1"/>
  <c r="K6" i="1"/>
  <c r="F7" i="1"/>
  <c r="G7" i="1"/>
  <c r="H7" i="1"/>
  <c r="I7" i="1"/>
  <c r="J7" i="1"/>
  <c r="K7" i="1"/>
  <c r="F111" i="1"/>
  <c r="G111" i="1"/>
  <c r="H111" i="1"/>
  <c r="I111" i="1"/>
  <c r="J111" i="1"/>
  <c r="K111" i="1"/>
  <c r="F45" i="1"/>
  <c r="G45" i="1"/>
  <c r="H45" i="1"/>
  <c r="I45" i="1"/>
  <c r="J45" i="1"/>
  <c r="K45" i="1"/>
  <c r="F52" i="1"/>
  <c r="G52" i="1"/>
  <c r="H52" i="1"/>
  <c r="I52" i="1"/>
  <c r="J52" i="1"/>
  <c r="K52" i="1"/>
  <c r="F22" i="1" l="1"/>
  <c r="G22" i="1"/>
  <c r="H22" i="1"/>
  <c r="I22" i="1"/>
  <c r="J22" i="1"/>
  <c r="K22" i="1"/>
  <c r="F16" i="1"/>
  <c r="G16" i="1"/>
  <c r="H16" i="1"/>
  <c r="I16" i="1"/>
  <c r="J16" i="1"/>
  <c r="K16" i="1"/>
  <c r="F17" i="1"/>
  <c r="G17" i="1"/>
  <c r="H17" i="1"/>
  <c r="I17" i="1"/>
  <c r="J17" i="1"/>
  <c r="K17" i="1"/>
  <c r="A22" i="1"/>
  <c r="A16" i="1"/>
  <c r="A17" i="1"/>
  <c r="F9" i="1" l="1"/>
  <c r="G9" i="1"/>
  <c r="H9" i="1"/>
  <c r="I9" i="1"/>
  <c r="J9" i="1"/>
  <c r="K9" i="1"/>
  <c r="F24" i="1"/>
  <c r="G24" i="1"/>
  <c r="H24" i="1"/>
  <c r="I24" i="1"/>
  <c r="J24" i="1"/>
  <c r="K24" i="1"/>
  <c r="F27" i="1"/>
  <c r="G27" i="1"/>
  <c r="H27" i="1"/>
  <c r="I27" i="1"/>
  <c r="J27" i="1"/>
  <c r="K27" i="1"/>
  <c r="F33" i="1"/>
  <c r="G33" i="1"/>
  <c r="H33" i="1"/>
  <c r="I33" i="1"/>
  <c r="J33" i="1"/>
  <c r="K33" i="1"/>
  <c r="A9" i="1"/>
  <c r="A24" i="1"/>
  <c r="A27" i="1"/>
  <c r="A33" i="1"/>
  <c r="F36" i="1" l="1"/>
  <c r="G36" i="1"/>
  <c r="H36" i="1"/>
  <c r="I36" i="1"/>
  <c r="J36" i="1"/>
  <c r="K36" i="1"/>
  <c r="A36" i="1"/>
  <c r="F92" i="1" l="1"/>
  <c r="G92" i="1"/>
  <c r="H92" i="1"/>
  <c r="I92" i="1"/>
  <c r="J92" i="1"/>
  <c r="K92" i="1"/>
  <c r="F32" i="1"/>
  <c r="G32" i="1"/>
  <c r="H32" i="1"/>
  <c r="I32" i="1"/>
  <c r="J32" i="1"/>
  <c r="K32" i="1"/>
  <c r="A92" i="1"/>
  <c r="A32" i="1"/>
  <c r="F38" i="1" l="1"/>
  <c r="G38" i="1"/>
  <c r="H38" i="1"/>
  <c r="I38" i="1"/>
  <c r="J38" i="1"/>
  <c r="K38" i="1"/>
  <c r="F18" i="1"/>
  <c r="G18" i="1"/>
  <c r="H18" i="1"/>
  <c r="I18" i="1"/>
  <c r="J18" i="1"/>
  <c r="K18" i="1"/>
  <c r="F51" i="1"/>
  <c r="G51" i="1"/>
  <c r="H51" i="1"/>
  <c r="I51" i="1"/>
  <c r="J51" i="1"/>
  <c r="K51" i="1"/>
  <c r="A38" i="1"/>
  <c r="A18" i="1"/>
  <c r="A51" i="1"/>
  <c r="F15" i="1"/>
  <c r="G15" i="1"/>
  <c r="H15" i="1"/>
  <c r="I15" i="1"/>
  <c r="J15" i="1"/>
  <c r="K15" i="1"/>
  <c r="F59" i="1"/>
  <c r="G59" i="1"/>
  <c r="H59" i="1"/>
  <c r="I59" i="1"/>
  <c r="J59" i="1"/>
  <c r="K59" i="1"/>
  <c r="A15" i="1"/>
  <c r="A59" i="1"/>
  <c r="F21" i="1" l="1"/>
  <c r="G21" i="1"/>
  <c r="H21" i="1"/>
  <c r="I21" i="1"/>
  <c r="J21" i="1"/>
  <c r="K21" i="1"/>
  <c r="F34" i="1"/>
  <c r="G34" i="1"/>
  <c r="H34" i="1"/>
  <c r="I34" i="1"/>
  <c r="J34" i="1"/>
  <c r="K34" i="1"/>
  <c r="A21" i="1"/>
  <c r="A34" i="1"/>
  <c r="F25" i="1" l="1"/>
  <c r="G25" i="1"/>
  <c r="H25" i="1"/>
  <c r="I25" i="1"/>
  <c r="J25" i="1"/>
  <c r="K25" i="1"/>
  <c r="A25" i="1"/>
  <c r="A20" i="1" l="1"/>
  <c r="F20" i="1"/>
  <c r="G20" i="1"/>
  <c r="H20" i="1"/>
  <c r="I20" i="1"/>
  <c r="J20" i="1"/>
  <c r="K20" i="1"/>
  <c r="A40" i="1"/>
  <c r="F40" i="1"/>
  <c r="G40" i="1"/>
  <c r="H40" i="1"/>
  <c r="I40" i="1"/>
  <c r="J40" i="1"/>
  <c r="K40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<sst xmlns="http://schemas.openxmlformats.org/spreadsheetml/2006/main" count="14052" uniqueCount="2748">
  <si>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</si>
  <si>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</si>
  <si>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</si>
  <si>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</si>
  <si>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</si>
  <si>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</si>
  <si>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</si>
  <si>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</si>
  <si>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</si>
  <si>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</si>
  <si>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</si>
  <si>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</si>
  <si>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</si>
  <si>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</si>
  <si>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</si>
  <si>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</si>
  <si>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</si>
  <si>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</si>
  <si>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</si>
  <si>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</si>
  <si>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</si>
  <si>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</si>
  <si>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</si>
  <si>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</si>
  <si>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</si>
  <si>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</si>
  <si>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</si>
  <si>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</si>
  <si>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</si>
  <si>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</si>
  <si>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</si>
  <si>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</si>
  <si>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</si>
  <si>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</si>
  <si>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</si>
  <si>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</si>
  <si>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</si>
  <si>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</si>
  <si>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</si>
  <si>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</si>
  <si>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</si>
  <si>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</si>
  <si>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</si>
  <si>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</si>
  <si>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</si>
  <si>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</si>
  <si>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</si>
  <si>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</si>
  <si>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</si>
  <si>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</si>
  <si>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</si>
  <si>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</si>
  <si>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</si>
  <si>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</si>
  <si>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</si>
  <si>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</si>
  <si>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</si>
  <si>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</si>
  <si>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</si>
  <si>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</si>
  <si>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</si>
  <si>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</si>
  <si>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</si>
  <si>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</si>
  <si>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</si>
  <si>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</si>
  <si>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</si>
  <si>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</si>
  <si>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</si>
  <si>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</si>
  <si>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</si>
  <si>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</si>
  <si>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</si>
  <si>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</si>
  <si>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</si>
  <si>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</si>
  <si>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</si>
  <si>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</si>
  <si>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</si>
  <si>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</si>
  <si>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</si>
  <si>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</si>
  <si>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</si>
  <si>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</si>
  <si>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</si>
  <si>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</si>
  <si>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</si>
  <si>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</si>
  <si>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</si>
  <si>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</si>
  <si>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</si>
  <si>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</si>
  <si>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</si>
  <si>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</si>
  <si>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</si>
  <si>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</si>
  <si>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</si>
  <si>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</si>
  <si>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</si>
  <si>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</si>
  <si>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</si>
  <si>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</si>
  <si>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</si>
  <si>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</si>
  <si>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</si>
  <si>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</si>
  <si>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</si>
  <si>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</si>
  <si>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</si>
  <si>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</si>
  <si>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</si>
  <si>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</si>
  <si>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</si>
  <si>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</si>
  <si>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</si>
  <si>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</si>
  <si>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</si>
  <si>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</si>
  <si>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</si>
  <si>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</si>
  <si>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</si>
  <si>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</si>
  <si>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</si>
  <si>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</si>
  <si>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</si>
  <si>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</si>
  <si>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</si>
  <si>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</si>
  <si>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</si>
  <si>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</si>
  <si>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</si>
  <si>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</si>
  <si>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</si>
  <si>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</si>
  <si>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</si>
  <si>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</si>
  <si>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</si>
  <si>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</si>
  <si>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</si>
  <si>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</si>
  <si>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</si>
  <si>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</si>
  <si>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</si>
  <si>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</si>
  <si>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</si>
  <si>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</si>
  <si>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</si>
  <si>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</si>
  <si>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</si>
  <si>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</si>
  <si>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</si>
  <si>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</si>
  <si>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</si>
  <si>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</si>
  <si>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</si>
  <si>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</si>
  <si>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</si>
  <si>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</si>
  <si>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</si>
  <si>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</si>
  <si>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</si>
  <si>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</si>
  <si>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</si>
  <si>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</si>
  <si>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</si>
  <si>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</si>
  <si>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</si>
  <si>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</si>
  <si>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</si>
  <si>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</si>
  <si>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</si>
  <si>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</si>
  <si>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</si>
  <si>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</si>
  <si>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</si>
  <si>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</si>
  <si>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</si>
  <si>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</si>
  <si>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</si>
  <si>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</si>
  <si>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</si>
  <si>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</si>
  <si>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</si>
  <si>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</si>
  <si>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</si>
  <si>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</si>
  <si>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</si>
  <si>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</si>
  <si>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</si>
  <si>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</si>
  <si>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</si>
  <si>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</si>
  <si>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</si>
  <si>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</si>
  <si>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</si>
  <si>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</si>
  <si>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</si>
  <si>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</si>
  <si>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</si>
  <si>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</si>
  <si>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</si>
  <si>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</si>
  <si>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</si>
  <si>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</si>
  <si>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</si>
  <si>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</si>
  <si>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</si>
  <si>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</si>
  <si>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</si>
  <si>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</si>
  <si>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</si>
  <si>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</si>
  <si>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</si>
  <si>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</si>
  <si>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</si>
  <si>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</si>
  <si>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</si>
  <si>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</si>
  <si>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</si>
  <si>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</si>
  <si>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</si>
  <si>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</si>
  <si>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</si>
  <si>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</si>
  <si>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</si>
  <si>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</si>
  <si>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</si>
  <si>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</si>
  <si>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</si>
  <si>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</si>
  <si>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</si>
  <si>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</si>
  <si>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</si>
  <si>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</si>
  <si>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</si>
  <si>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</si>
  <si>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</si>
  <si>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</si>
  <si>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</si>
  <si>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</si>
  <si>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</si>
  <si>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</si>
  <si>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</si>
  <si>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</si>
  <si>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</si>
  <si>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</si>
  <si>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</si>
  <si>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</si>
  <si>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</si>
  <si>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</si>
  <si>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</si>
  <si>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</si>
  <si>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</si>
  <si>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</si>
  <si>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</si>
  <si>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</si>
  <si>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</si>
  <si>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</si>
  <si>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</si>
  <si>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</si>
  <si>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</si>
  <si>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</si>
  <si>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</si>
  <si>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</si>
  <si>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</si>
  <si>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</si>
  <si>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</si>
  <si>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</si>
  <si>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</si>
  <si>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</si>
  <si>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</si>
  <si>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</si>
  <si>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</si>
  <si>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</si>
  <si>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</si>
  <si>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</si>
  <si>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</si>
  <si>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</si>
  <si>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</si>
  <si>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</si>
  <si>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</si>
  <si>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</si>
  <si>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</si>
  <si>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</si>
  <si>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</si>
  <si>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</si>
  <si>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</si>
  <si>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</si>
  <si>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</si>
  <si>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</si>
  <si>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</si>
  <si>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</si>
  <si>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</si>
  <si>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</si>
  <si>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</si>
  <si>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</si>
  <si>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</si>
  <si>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</si>
  <si>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</si>
  <si>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</si>
  <si>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</si>
  <si>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</si>
  <si>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</si>
  <si>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</si>
  <si>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</si>
  <si>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</si>
  <si>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</si>
  <si>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</si>
  <si>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</si>
  <si>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</si>
  <si>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</si>
  <si>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</si>
  <si>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</si>
  <si>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</si>
  <si>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</si>
  <si>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</si>
  <si>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</si>
  <si>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</si>
  <si>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</si>
  <si>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</si>
  <si>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</si>
  <si>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</si>
  <si>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</si>
  <si>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</si>
  <si>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</si>
  <si>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</si>
  <si>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</si>
  <si>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</si>
  <si>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</si>
  <si>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</si>
  <si>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</si>
  <si>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</si>
  <si>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</si>
  <si>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</si>
  <si>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</si>
  <si>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</si>
  <si>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</si>
  <si>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</si>
  <si>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</si>
  <si>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</si>
  <si>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</si>
  <si>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</si>
  <si>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</si>
  <si>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</si>
  <si>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</si>
  <si>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</si>
  <si>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</si>
  <si>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</si>
  <si>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</si>
  <si>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</si>
  <si>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</si>
  <si>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</si>
  <si>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</si>
  <si>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</si>
  <si>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</si>
  <si>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</si>
  <si>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</si>
  <si>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</si>
  <si>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</si>
  <si>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</si>
  <si>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</si>
  <si>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</si>
  <si>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</si>
  <si>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</si>
  <si>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</si>
  <si>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</si>
  <si>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</si>
  <si>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</si>
  <si>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</si>
  <si>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</si>
  <si>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</si>
  <si>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</si>
  <si>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</si>
  <si>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</si>
  <si>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</si>
  <si>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</si>
  <si>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</si>
  <si>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</si>
  <si>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</si>
  <si>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</si>
  <si>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</si>
  <si>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</si>
  <si>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</si>
  <si>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</si>
  <si>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</si>
  <si>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</si>
  <si>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</si>
  <si>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</si>
  <si>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</si>
  <si>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</si>
  <si>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</si>
  <si>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</si>
  <si>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</si>
  <si>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</si>
  <si>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</si>
  <si>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</si>
  <si>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</si>
  <si>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</si>
  <si>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</si>
  <si>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</si>
  <si>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</si>
  <si>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</si>
  <si>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</si>
  <si>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</si>
  <si>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</si>
  <si>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</si>
  <si>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</si>
  <si>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</si>
  <si>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</si>
  <si>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</si>
  <si>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</si>
  <si>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</si>
  <si>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</si>
  <si>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</si>
  <si>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</si>
  <si>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</si>
  <si>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</si>
  <si>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</si>
  <si>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</si>
  <si>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</si>
  <si>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</si>
  <si>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</si>
  <si>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</si>
  <si>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</si>
  <si>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</si>
  <si>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</si>
  <si>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</si>
  <si>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</si>
  <si>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</si>
  <si>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</si>
  <si>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</si>
  <si>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</si>
  <si>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</si>
  <si>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</si>
  <si>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</si>
  <si>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</si>
  <si>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</si>
  <si>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</si>
  <si>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</si>
  <si>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</si>
  <si>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</si>
  <si>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</si>
  <si>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</si>
  <si>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</si>
  <si>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</si>
  <si>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</si>
  <si>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</si>
  <si>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</si>
  <si>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</si>
  <si>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</si>
  <si>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</si>
  <si>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</si>
  <si>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</si>
  <si>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</si>
  <si>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</si>
  <si>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</si>
  <si>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</si>
  <si>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</si>
  <si>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</si>
  <si>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</si>
  <si>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</si>
  <si>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</si>
  <si>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</si>
  <si>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</si>
  <si>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</si>
  <si>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</si>
  <si>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</si>
  <si>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</si>
  <si>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</si>
  <si>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</si>
  <si>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</si>
  <si>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</si>
  <si>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</si>
  <si>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</si>
  <si>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</si>
  <si>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</si>
  <si>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</si>
  <si>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</si>
  <si>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</si>
  <si>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</si>
  <si>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</si>
  <si>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</si>
  <si>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</si>
  <si>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</si>
  <si>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</si>
  <si>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</si>
  <si>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</si>
  <si>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</si>
  <si>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</si>
  <si>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</si>
  <si>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</si>
  <si>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</si>
  <si>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</si>
  <si>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</si>
  <si>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</si>
  <si>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</si>
  <si>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</si>
  <si>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</si>
  <si>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</si>
  <si>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</si>
  <si>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</si>
  <si>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</si>
  <si>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</si>
  <si>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</si>
  <si>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</si>
  <si>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</si>
  <si>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</si>
  <si>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</si>
  <si>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</si>
  <si>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</si>
  <si>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</si>
  <si>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</si>
  <si>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</si>
  <si>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</si>
  <si>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</si>
  <si>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</si>
  <si>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</si>
  <si>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</si>
  <si>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</si>
  <si>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</si>
  <si>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</si>
  <si>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</si>
  <si>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</si>
  <si>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</si>
  <si>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</si>
  <si>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</si>
  <si>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</si>
  <si>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</si>
  <si>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</si>
  <si>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</si>
  <si>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</si>
  <si>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</si>
  <si>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</si>
  <si>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</si>
  <si>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</si>
  <si>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</si>
  <si>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</si>
  <si>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</si>
  <si>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</si>
  <si>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</si>
  <si>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</si>
  <si>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</si>
  <si>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</si>
  <si>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</si>
  <si>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</si>
  <si>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</si>
  <si>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</si>
  <si>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</si>
  <si>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</si>
  <si>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</si>
  <si>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</si>
  <si>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</si>
  <si>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</si>
  <si>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</si>
  <si>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</si>
  <si>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</si>
  <si>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</si>
  <si>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</si>
  <si>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</si>
  <si>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</si>
  <si>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</si>
  <si>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</si>
  <si>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</si>
  <si>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</si>
  <si>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</si>
  <si>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</si>
  <si>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</si>
  <si>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</si>
  <si>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</si>
  <si>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</si>
  <si>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</si>
  <si>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</si>
  <si>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</si>
  <si>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</si>
  <si>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</si>
  <si>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</si>
  <si>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</si>
  <si>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</si>
  <si>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</si>
  <si>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</si>
  <si>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</si>
  <si>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</si>
  <si>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</si>
  <si>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</si>
  <si>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</si>
  <si>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</si>
  <si>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</si>
  <si>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</si>
  <si>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</si>
  <si>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</si>
  <si>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</si>
  <si>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</si>
  <si>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</si>
  <si>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</si>
  <si>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</si>
  <si>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</si>
  <si>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</si>
  <si>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</si>
  <si>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</si>
  <si>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</si>
  <si>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</si>
  <si>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</si>
  <si>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</si>
  <si>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</si>
  <si>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</si>
  <si>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</si>
  <si>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</si>
  <si>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</si>
  <si>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</si>
  <si>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</si>
  <si>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</si>
  <si>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</si>
  <si>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</si>
  <si>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</si>
  <si>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</si>
  <si>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</si>
  <si>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</si>
  <si>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</si>
  <si>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</si>
  <si>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</si>
  <si>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</si>
  <si>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</si>
  <si>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</si>
  <si>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</si>
  <si>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</si>
  <si>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</si>
  <si>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</si>
  <si>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</si>
  <si>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</si>
  <si>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</si>
  <si>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</si>
  <si>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</si>
  <si>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</si>
  <si>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</si>
  <si>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</si>
  <si>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</si>
  <si>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</si>
  <si>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</si>
  <si>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</si>
  <si>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</si>
  <si>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</si>
  <si>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</si>
  <si>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</si>
  <si>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</si>
  <si>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</si>
  <si>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</si>
  <si>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</si>
  <si>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</si>
  <si>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</si>
  <si>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</si>
  <si>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</si>
  <si>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</si>
  <si>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</si>
  <si>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</si>
  <si>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</si>
  <si>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</si>
  <si>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</si>
  <si>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</si>
  <si>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</si>
  <si>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</si>
  <si>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</si>
  <si>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</si>
  <si>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</si>
  <si>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</si>
  <si>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</si>
  <si>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</si>
  <si>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</si>
  <si>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</si>
  <si>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</si>
  <si>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</si>
  <si>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</si>
  <si>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</si>
  <si>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</si>
  <si>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</si>
  <si>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</si>
  <si>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</si>
  <si>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</si>
  <si>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</si>
  <si>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</si>
  <si>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</si>
  <si>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</si>
  <si>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</si>
  <si>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</si>
  <si>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</si>
  <si>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</si>
  <si>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</si>
  <si>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</si>
  <si>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</si>
  <si>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</si>
  <si>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</si>
  <si>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</si>
  <si>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</si>
  <si>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</si>
  <si>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</si>
  <si>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</si>
  <si>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</si>
  <si>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</si>
  <si>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</si>
  <si>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</si>
  <si>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</si>
  <si>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</si>
  <si>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</si>
  <si>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</si>
  <si>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</si>
  <si>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</si>
  <si>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</si>
  <si>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</si>
  <si>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</si>
  <si>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</si>
  <si>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</si>
  <si>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</si>
  <si>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</si>
  <si>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</si>
  <si>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</si>
  <si>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</si>
  <si>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</si>
  <si>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</si>
  <si>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</si>
  <si>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</si>
  <si>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</si>
  <si>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</si>
  <si>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</si>
  <si>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</si>
  <si>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</si>
  <si>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</si>
  <si>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</si>
  <si>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</si>
  <si>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</si>
  <si>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</si>
  <si>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</si>
  <si>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</si>
  <si>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</si>
  <si>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</si>
  <si>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</si>
  <si>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</si>
  <si>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</si>
  <si>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</si>
  <si>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</si>
  <si>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</si>
  <si>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</si>
  <si>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</si>
  <si>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</si>
  <si>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</si>
  <si>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</si>
  <si>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</si>
  <si>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</si>
  <si>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</si>
  <si>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</si>
  <si>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</si>
  <si>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</si>
  <si>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</si>
  <si>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</si>
  <si>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</si>
  <si>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</si>
  <si>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</si>
  <si>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</si>
  <si>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</si>
  <si>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</si>
  <si>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</si>
  <si>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</si>
  <si>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</si>
  <si>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</si>
  <si>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</si>
  <si>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</si>
  <si>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</si>
  <si>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</si>
  <si>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</si>
  <si>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</si>
  <si>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</si>
  <si>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</si>
  <si>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</si>
  <si>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</si>
  <si>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</si>
  <si>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</si>
  <si>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</si>
  <si>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</si>
  <si>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</si>
  <si>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</si>
  <si>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</si>
  <si>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</si>
  <si>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</si>
  <si>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</si>
  <si>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</si>
  <si>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</si>
  <si>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</si>
  <si>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</si>
  <si>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</si>
  <si>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</si>
  <si>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</si>
  <si>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</si>
  <si>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</si>
  <si>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</si>
  <si>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</si>
  <si>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</si>
  <si>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</si>
  <si>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</si>
  <si>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</si>
  <si>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</si>
  <si>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</si>
  <si>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</si>
  <si>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</si>
  <si>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</si>
  <si>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</si>
  <si>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</si>
  <si>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</si>
  <si>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</si>
  <si>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</si>
  <si>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</si>
  <si>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</si>
  <si>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</si>
  <si>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</si>
  <si>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</si>
  <si>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</si>
  <si>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</si>
  <si>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</si>
  <si>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</si>
  <si>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</si>
  <si>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</si>
  <si>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</si>
  <si>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</si>
  <si>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</si>
  <si>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</si>
  <si>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</si>
  <si>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</si>
  <si>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</si>
  <si>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</si>
  <si>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</si>
  <si>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</si>
  <si>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</si>
  <si>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</si>
  <si>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</si>
  <si>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</si>
  <si>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</si>
  <si>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</si>
  <si>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</si>
  <si>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</si>
  <si>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</si>
  <si>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</si>
  <si>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</si>
  <si>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</si>
  <si>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</si>
  <si>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</si>
  <si>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</si>
  <si>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</si>
  <si>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</si>
  <si>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</si>
  <si>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</si>
  <si>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</si>
  <si>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</si>
  <si>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</si>
  <si>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</si>
  <si>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</si>
  <si>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</si>
  <si>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</si>
  <si>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</si>
  <si>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</si>
  <si>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</si>
  <si>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</si>
  <si>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</si>
  <si>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</si>
  <si>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</si>
  <si>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</si>
  <si>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</si>
  <si>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</si>
  <si>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</si>
  <si>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</si>
  <si>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</si>
  <si>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</si>
  <si>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</si>
  <si>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</si>
  <si>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</si>
  <si>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</si>
  <si>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</si>
  <si>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</si>
  <si>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</si>
  <si>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</si>
  <si>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</si>
  <si>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</si>
  <si>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</si>
  <si>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</si>
  <si>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</si>
  <si>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</si>
  <si>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</si>
  <si>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</si>
  <si>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</si>
  <si>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</si>
  <si>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</si>
  <si>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</si>
  <si>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</si>
  <si>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</si>
  <si>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</si>
  <si>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</si>
  <si>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</si>
  <si>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</si>
  <si>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</si>
  <si>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</si>
  <si>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</si>
  <si>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</si>
  <si>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</si>
  <si>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</si>
  <si>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</si>
  <si>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</si>
  <si>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</si>
  <si>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</si>
  <si>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</si>
  <si>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</si>
  <si>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</si>
  <si>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</si>
  <si>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</si>
  <si>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</si>
  <si>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</si>
  <si>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</si>
  <si>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</si>
  <si>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</si>
  <si>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</si>
  <si>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</si>
  <si>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</si>
  <si>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</si>
  <si>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</si>
  <si>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</si>
  <si>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</si>
  <si>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</si>
  <si>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</si>
  <si>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</si>
  <si>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</si>
  <si>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</si>
  <si>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</si>
  <si>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</si>
  <si>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</si>
  <si>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</si>
  <si>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</si>
  <si>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</si>
  <si>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</si>
  <si>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</si>
  <si>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</si>
  <si>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</si>
  <si>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</si>
  <si>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</si>
  <si>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</si>
  <si>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</si>
  <si>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</si>
  <si>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</si>
  <si>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</si>
  <si>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</si>
  <si>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</si>
  <si>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</si>
  <si>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</si>
  <si>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</si>
  <si>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</si>
  <si>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</si>
  <si>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</si>
  <si>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</si>
  <si>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</si>
  <si>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</si>
  <si>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</si>
  <si>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</si>
  <si>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</si>
  <si>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</si>
  <si>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</si>
  <si>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</si>
  <si>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</si>
  <si>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</si>
  <si>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</si>
  <si>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</si>
  <si>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</si>
  <si>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</si>
  <si>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</si>
  <si>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</si>
  <si>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</si>
  <si>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</si>
  <si>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</si>
  <si>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</si>
  <si>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</si>
  <si>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</si>
  <si>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</si>
  <si>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</si>
  <si>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</si>
  <si>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</si>
  <si>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</si>
  <si>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</si>
  <si>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</si>
  <si>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</si>
  <si>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</si>
  <si>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</si>
  <si>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</si>
  <si>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</si>
  <si>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</si>
  <si>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</si>
  <si>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</si>
  <si>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</si>
  <si>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</si>
  <si>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</si>
  <si>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</si>
  <si>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</si>
  <si>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</si>
  <si>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</si>
  <si>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</si>
  <si>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</si>
  <si>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</si>
  <si>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</si>
  <si>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</si>
  <si>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</si>
  <si>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</si>
  <si>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</si>
  <si>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</si>
  <si>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</si>
  <si>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</si>
  <si>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</si>
  <si>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</si>
  <si>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</si>
  <si>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</si>
  <si>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</si>
  <si>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</si>
  <si>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</si>
  <si>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</si>
  <si>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</si>
  <si>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</si>
  <si>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</si>
  <si>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</si>
  <si>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</si>
  <si>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</si>
  <si>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</si>
  <si>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</si>
  <si>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</si>
  <si>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</si>
  <si>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</si>
  <si>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</si>
  <si>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</si>
  <si>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</si>
  <si>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</si>
  <si>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</si>
  <si>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</si>
  <si>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</si>
  <si>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</si>
  <si>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</si>
  <si>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</si>
  <si>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</si>
  <si>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</si>
  <si>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</si>
  <si>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</si>
  <si>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</si>
  <si>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</si>
  <si>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</si>
  <si>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</si>
  <si>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</si>
  <si>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</si>
  <si>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</si>
  <si>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</si>
  <si>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</si>
  <si>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</si>
  <si>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</si>
  <si>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</si>
  <si>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</si>
  <si>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</si>
  <si>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</si>
  <si>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</si>
  <si>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</si>
  <si>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</si>
  <si>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</si>
  <si>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</si>
  <si>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</si>
  <si>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</si>
  <si>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</si>
  <si>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</si>
  <si>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</si>
  <si>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</si>
  <si>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</si>
  <si>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</si>
  <si>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</si>
  <si>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</si>
  <si>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</si>
  <si>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</si>
  <si>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</si>
  <si>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</si>
  <si>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</si>
  <si>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</si>
  <si>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</si>
  <si>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</si>
  <si>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</si>
  <si>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</si>
  <si>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</si>
  <si>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</si>
  <si>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</si>
  <si>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</si>
  <si>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</si>
  <si>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</si>
  <si>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</si>
  <si>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</si>
  <si>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</si>
  <si>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</si>
  <si>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</si>
  <si>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</si>
  <si>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</si>
  <si>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</si>
  <si>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</si>
  <si>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</si>
  <si>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</si>
  <si>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</si>
  <si>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</si>
  <si>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</si>
  <si>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</si>
  <si>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</si>
  <si>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</si>
  <si>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</si>
  <si>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</si>
  <si>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</si>
  <si>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</si>
  <si>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</si>
  <si>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</si>
  <si>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</si>
  <si>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</si>
  <si>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</si>
  <si>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</si>
  <si>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</si>
  <si>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</si>
  <si>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</si>
  <si>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</si>
  <si>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</si>
  <si>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</si>
  <si>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</si>
  <si>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</si>
  <si>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</si>
  <si>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</si>
  <si>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</si>
  <si>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</si>
  <si>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</si>
  <si>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</si>
  <si>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</si>
  <si>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</si>
  <si>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</si>
  <si>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</si>
  <si>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</si>
  <si>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</si>
  <si>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</si>
  <si>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</si>
  <si>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</si>
  <si>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</si>
  <si>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</si>
  <si>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</si>
  <si>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</si>
  <si>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</si>
  <si>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</si>
  <si>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</si>
  <si>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</si>
  <si>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</si>
  <si>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</si>
  <si>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</si>
  <si>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</si>
  <si>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</si>
  <si>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</si>
  <si>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</si>
  <si>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</si>
  <si>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</si>
  <si>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</si>
  <si>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</si>
  <si>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</si>
  <si>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</si>
  <si>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</si>
  <si>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</si>
  <si>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</si>
  <si>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</si>
  <si>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</si>
  <si>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</si>
  <si>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</si>
  <si>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</si>
  <si>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</si>
  <si>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</si>
  <si>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</si>
  <si>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</si>
  <si>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</si>
  <si>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</si>
  <si>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</si>
  <si>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</si>
  <si>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</si>
  <si>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</si>
  <si>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</si>
  <si>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</si>
  <si>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</si>
  <si>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</si>
  <si>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</si>
  <si>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</si>
  <si>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</si>
  <si>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</si>
  <si>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</si>
  <si>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</si>
  <si>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</si>
  <si>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</si>
  <si>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</si>
  <si>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</si>
  <si>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</si>
  <si>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</si>
  <si>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</si>
  <si>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</si>
  <si>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</si>
  <si>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</si>
  <si>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</si>
  <si>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</si>
  <si>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</si>
  <si>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</si>
  <si>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</si>
  <si>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</si>
  <si>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</si>
  <si>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</si>
  <si>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</si>
  <si>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</si>
  <si>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</si>
  <si>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</si>
  <si>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</si>
  <si>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</si>
  <si>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</si>
  <si>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</si>
  <si>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</si>
  <si>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</si>
  <si>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</si>
  <si>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</si>
  <si>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</si>
  <si>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</si>
  <si>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</si>
  <si>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</si>
  <si>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</si>
  <si>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</si>
  <si>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</si>
  <si>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</si>
  <si>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</si>
  <si>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</si>
  <si>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</si>
  <si>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</si>
  <si>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</si>
  <si>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</si>
  <si>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</si>
  <si>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</si>
  <si>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</si>
  <si>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</si>
  <si>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</si>
  <si>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</si>
  <si>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</si>
  <si>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</si>
  <si>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</si>
  <si>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</si>
  <si>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</si>
  <si>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</si>
  <si>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</si>
  <si>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</si>
  <si>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</si>
  <si>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</si>
  <si>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</si>
  <si>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</si>
  <si>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</si>
  <si>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</si>
  <si>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</si>
  <si>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</si>
  <si>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</si>
  <si>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</si>
  <si>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</si>
  <si>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</si>
  <si>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</si>
  <si>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</si>
  <si>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</si>
  <si>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</si>
  <si>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</si>
  <si>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</si>
  <si>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</si>
  <si>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</si>
  <si>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</si>
  <si>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</si>
  <si>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</si>
  <si>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</si>
  <si>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</si>
  <si>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</si>
  <si>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</si>
  <si>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</si>
  <si>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</si>
  <si>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</si>
  <si>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</si>
  <si>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</si>
  <si>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</si>
  <si>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</si>
  <si>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</si>
  <si>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</si>
  <si>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</si>
  <si>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</si>
  <si>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</si>
  <si>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</si>
  <si>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</si>
  <si>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</si>
  <si>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</si>
  <si>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</si>
  <si>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</si>
  <si>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</si>
  <si>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</si>
  <si>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</si>
  <si>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</si>
  <si>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</si>
  <si>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</si>
  <si>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</si>
  <si>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</si>
  <si>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</si>
  <si>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</si>
  <si>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</si>
  <si>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</si>
  <si>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</si>
  <si>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</si>
  <si>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</si>
  <si>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</si>
  <si>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</si>
  <si>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</si>
  <si>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</si>
  <si>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</si>
  <si>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</si>
  <si>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</si>
  <si>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</si>
  <si>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</si>
  <si>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</si>
  <si>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</si>
  <si>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</si>
  <si>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</si>
  <si>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</si>
  <si>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</si>
  <si>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</si>
  <si>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</si>
  <si>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</si>
  <si>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</si>
  <si>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</si>
  <si>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</si>
  <si>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</si>
  <si>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</si>
  <si>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</si>
  <si>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</si>
  <si>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</si>
  <si>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</si>
  <si>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</si>
  <si>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</si>
  <si>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</si>
  <si>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</si>
  <si>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</si>
  <si>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</si>
  <si>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</si>
  <si>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</si>
  <si>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</si>
  <si>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</si>
  <si>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</si>
  <si>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</si>
  <si>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</si>
  <si>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</si>
  <si>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</si>
  <si>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</si>
  <si>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</si>
  <si>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</si>
  <si>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</si>
  <si>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</si>
  <si>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</si>
  <si>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</si>
  <si>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</si>
  <si>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</si>
  <si>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</si>
  <si>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</si>
  <si>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</si>
  <si>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</si>
  <si>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</si>
  <si>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</si>
  <si>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</si>
  <si>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</si>
  <si>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</si>
  <si>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</si>
  <si>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</si>
  <si>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</si>
  <si>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</si>
  <si>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</si>
  <si>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</si>
  <si>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</si>
  <si>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</si>
  <si>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</si>
  <si>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</si>
  <si>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</si>
  <si>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</si>
  <si>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</si>
  <si>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</si>
  <si>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</si>
  <si>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</si>
  <si>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</si>
  <si>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</si>
  <si>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</si>
  <si>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</si>
  <si>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</si>
  <si>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</si>
  <si>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</si>
  <si>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</si>
  <si>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</si>
  <si>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</si>
  <si>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</si>
  <si>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</si>
  <si>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</si>
  <si>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</si>
  <si>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</si>
  <si>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</si>
  <si>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</si>
  <si>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</si>
  <si>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</si>
  <si>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</si>
  <si>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</si>
  <si>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</si>
  <si>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</si>
  <si>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</si>
  <si>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</si>
  <si>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</si>
  <si>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</si>
  <si>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</si>
  <si>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</si>
  <si>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</si>
  <si>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</si>
  <si>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</si>
  <si>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</si>
  <si>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</si>
  <si>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</si>
  <si>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</si>
  <si>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</si>
  <si>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</si>
  <si>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</si>
  <si>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</si>
  <si>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</si>
  <si>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</si>
  <si>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</si>
  <si>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</si>
  <si>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</si>
  <si>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</si>
  <si>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</si>
  <si>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</si>
  <si>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</si>
  <si>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</si>
  <si>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</si>
  <si>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</si>
  <si>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</si>
  <si>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</si>
  <si>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</si>
  <si>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</si>
  <si>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</si>
  <si>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</si>
  <si>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</si>
  <si>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</si>
  <si>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</si>
  <si>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</si>
  <si>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</si>
  <si>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</si>
  <si>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</si>
  <si>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</si>
  <si>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</si>
  <si>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</si>
  <si>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</si>
  <si>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</si>
  <si>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</si>
  <si>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</si>
  <si>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</si>
  <si>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</si>
  <si>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</si>
  <si>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</si>
  <si>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</si>
  <si>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</si>
  <si>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</si>
  <si>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</si>
  <si>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</si>
  <si>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</si>
  <si>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</si>
  <si>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</si>
  <si>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</si>
  <si>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</si>
  <si>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</si>
  <si>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</si>
  <si>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</si>
  <si>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</si>
  <si>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</si>
  <si>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</si>
  <si>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</si>
  <si>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</si>
  <si>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</si>
  <si>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</si>
  <si>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</si>
  <si>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</si>
  <si>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</si>
  <si>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</si>
  <si>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</si>
  <si>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</si>
  <si>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</si>
  <si>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</si>
  <si>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</si>
  <si>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</si>
  <si>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</si>
  <si>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</si>
  <si>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</si>
  <si>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</si>
  <si>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</si>
  <si>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</si>
  <si>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</si>
  <si>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</si>
  <si>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</si>
  <si>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</si>
  <si>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</si>
  <si>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</si>
  <si>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</si>
  <si>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</si>
  <si>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</si>
  <si>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</si>
  <si>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</si>
  <si>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</si>
  <si>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</si>
  <si>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</si>
  <si>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</si>
  <si>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</si>
  <si>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</si>
  <si>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</si>
  <si>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</si>
  <si>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</si>
  <si>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</si>
  <si>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</si>
  <si>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</si>
  <si>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</si>
  <si>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</si>
  <si>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</si>
  <si>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</si>
  <si>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</si>
  <si>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</si>
  <si>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</si>
  <si>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</si>
  <si>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</si>
  <si>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</si>
  <si>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</si>
  <si>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</si>
  <si>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</si>
  <si>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</si>
  <si>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</si>
  <si>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</si>
  <si>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</si>
  <si>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</si>
  <si>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</si>
  <si>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</si>
  <si>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</si>
  <si>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</si>
  <si>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</si>
  <si>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</si>
  <si>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</si>
  <si>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</si>
  <si>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</si>
  <si>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</si>
  <si>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</si>
  <si>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</si>
  <si>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</si>
  <si>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</si>
  <si>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</si>
  <si>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</si>
  <si>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</si>
  <si>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</si>
  <si>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</si>
  <si>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</si>
  <si>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</si>
  <si>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</si>
  <si>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</si>
  <si>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</si>
  <si>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</si>
  <si>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</si>
  <si>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</si>
  <si>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</si>
  <si>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</si>
  <si>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</si>
  <si>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</si>
  <si>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</si>
  <si>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</si>
  <si>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</si>
  <si>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</si>
  <si>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</si>
  <si>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</si>
  <si>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</si>
  <si>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</si>
  <si>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</si>
  <si>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</si>
  <si>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</si>
  <si>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</si>
  <si>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</si>
  <si>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</si>
  <si>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</si>
  <si>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</si>
  <si>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</si>
  <si>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</si>
  <si>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</si>
  <si>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</si>
  <si>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</si>
  <si>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</si>
  <si>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</si>
  <si>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</si>
  <si>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</si>
  <si>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</si>
  <si>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</si>
  <si>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</si>
  <si>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</si>
  <si>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</si>
  <si>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</si>
  <si>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</si>
  <si>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</si>
  <si>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</si>
  <si>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</si>
  <si>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</si>
  <si>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</si>
  <si>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</si>
  <si>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</si>
  <si>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</si>
  <si>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</si>
  <si>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</si>
  <si>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</si>
  <si>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</si>
  <si>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</si>
  <si>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</si>
  <si>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</si>
  <si>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</si>
  <si>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</si>
  <si>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</si>
  <si>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</si>
  <si>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</si>
  <si>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</si>
  <si>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</si>
  <si>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</si>
  <si>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</si>
  <si>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</si>
  <si>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</si>
  <si>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</si>
  <si>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</si>
  <si>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</si>
  <si>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</si>
  <si>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</si>
  <si>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</si>
  <si>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</si>
  <si>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</si>
  <si>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</si>
  <si>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</si>
  <si>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</si>
  <si>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</si>
  <si>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</si>
  <si>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</si>
  <si>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</si>
  <si>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</si>
  <si>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</si>
  <si>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</si>
  <si>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</si>
  <si>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</si>
  <si>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</si>
  <si>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</si>
  <si>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</si>
  <si>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</si>
  <si>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</si>
  <si>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</si>
  <si>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</si>
  <si>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</si>
  <si>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</si>
  <si>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</si>
  <si>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</si>
  <si>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</si>
  <si>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</si>
  <si>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</si>
  <si>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</si>
  <si>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</si>
  <si>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</si>
  <si>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</si>
  <si>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</si>
  <si>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</si>
  <si>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</si>
  <si>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</si>
  <si>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</si>
  <si>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</si>
  <si>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</si>
  <si>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</si>
  <si>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</si>
  <si>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</si>
  <si>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</si>
  <si>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</si>
  <si>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</si>
  <si>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</si>
  <si>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</si>
  <si>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</si>
  <si>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</si>
  <si>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</si>
  <si>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</si>
  <si>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</si>
  <si>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</si>
  <si>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</si>
  <si>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</si>
  <si>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</si>
  <si>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</si>
  <si>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</si>
  <si>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</si>
  <si>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</si>
  <si>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</si>
  <si>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</si>
  <si>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</si>
  <si>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</si>
  <si>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</si>
  <si>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</si>
  <si>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</si>
  <si>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</si>
  <si>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</si>
  <si>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</si>
  <si>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</si>
  <si>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</si>
  <si>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</si>
  <si>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</si>
  <si>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</si>
  <si>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</si>
  <si>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</si>
  <si>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</si>
  <si>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</si>
  <si>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</si>
  <si>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</si>
  <si>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</si>
  <si>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</si>
  <si>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</si>
  <si>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</si>
  <si>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</si>
  <si>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</si>
  <si>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</si>
  <si>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</si>
  <si>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</si>
  <si>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</si>
  <si>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</si>
  <si>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</si>
  <si>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</si>
  <si>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</si>
  <si>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</si>
  <si>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</si>
  <si>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</si>
  <si>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</si>
  <si>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</si>
  <si>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</si>
  <si>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</si>
  <si>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</si>
  <si>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</si>
  <si>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</si>
  <si>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</si>
  <si>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</si>
  <si>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</si>
  <si>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</si>
  <si>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</si>
  <si>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</si>
  <si>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</si>
  <si>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</si>
  <si>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</si>
  <si>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</si>
  <si>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</si>
  <si>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</si>
  <si>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</si>
  <si>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</si>
  <si>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</si>
  <si>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</si>
  <si>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</si>
  <si>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</si>
  <si>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</si>
  <si>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</si>
  <si>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</si>
  <si>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</si>
  <si>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</si>
  <si>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</si>
  <si>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</si>
  <si>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</si>
  <si>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</si>
  <si>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</si>
  <si>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</si>
  <si>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</si>
  <si>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</si>
  <si>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</si>
  <si>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</si>
  <si>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</si>
  <si>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</si>
  <si>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</si>
  <si>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</si>
  <si>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</si>
  <si>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</si>
  <si>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</si>
  <si>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</si>
  <si>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</si>
  <si>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</si>
  <si>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</si>
  <si>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</si>
  <si>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</si>
  <si>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</si>
  <si>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</si>
  <si>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</si>
  <si>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</si>
  <si>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</si>
  <si>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</si>
  <si>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</si>
  <si>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</si>
  <si>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</si>
  <si>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</si>
  <si>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</si>
  <si>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</si>
  <si>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</si>
  <si>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</si>
  <si>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</si>
  <si>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</si>
  <si>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</si>
  <si>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</si>
  <si>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</si>
  <si>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</si>
  <si>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</si>
  <si>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</si>
  <si>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</si>
  <si>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</si>
  <si>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</si>
  <si>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</si>
  <si>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</si>
  <si>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</si>
  <si>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</si>
  <si>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</si>
  <si>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</si>
  <si>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</si>
  <si>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</si>
  <si>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</si>
  <si>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</si>
  <si>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</si>
  <si>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</si>
  <si>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</si>
  <si>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</si>
  <si>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</si>
  <si>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</si>
  <si>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</si>
  <si>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</si>
  <si>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</si>
  <si>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</si>
  <si>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</si>
  <si>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</si>
  <si>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</si>
  <si>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</si>
  <si>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</si>
  <si>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</si>
  <si>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</si>
  <si>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</si>
  <si>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</si>
  <si>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</si>
  <si>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</si>
  <si>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</si>
  <si>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</si>
  <si>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</si>
  <si>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</si>
  <si>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</si>
  <si>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</si>
  <si>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</si>
  <si>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</si>
  <si>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</si>
  <si>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</si>
  <si>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</si>
  <si>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</si>
  <si>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</si>
  <si>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</si>
  <si>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</si>
  <si>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</si>
  <si>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</si>
  <si>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</si>
  <si>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</si>
  <si>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</si>
  <si>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</si>
  <si>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</si>
  <si>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</si>
  <si>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</si>
  <si>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</si>
  <si>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</si>
  <si>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</si>
  <si>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</si>
  <si>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</si>
  <si>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</si>
  <si>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</si>
  <si>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</si>
  <si>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</si>
  <si>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</si>
  <si>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</si>
  <si>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</si>
  <si>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</si>
  <si>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</si>
  <si>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</si>
  <si>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</si>
  <si>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</si>
  <si>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</si>
  <si>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</si>
  <si>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</si>
  <si>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</si>
  <si>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</si>
  <si>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</si>
  <si>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</si>
  <si>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</si>
  <si>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</si>
  <si>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</si>
  <si>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</si>
  <si>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</si>
  <si>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</si>
  <si>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</si>
  <si>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</si>
  <si>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</si>
  <si>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</si>
  <si>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</si>
  <si>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</si>
  <si>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</si>
  <si>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</si>
  <si>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</si>
  <si>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</si>
  <si>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</si>
  <si>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</si>
  <si>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</si>
  <si>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</si>
  <si>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</si>
  <si>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</si>
  <si>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</si>
  <si>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</si>
  <si>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</si>
  <si>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</si>
  <si>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</si>
  <si>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</si>
  <si>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</si>
  <si>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</si>
  <si>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</si>
  <si>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</si>
  <si>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</si>
  <si>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</si>
  <si>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</si>
  <si>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</si>
  <si>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</si>
  <si>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</si>
  <si>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</si>
  <si>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</si>
  <si>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</si>
  <si>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</si>
  <si>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</si>
  <si>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</si>
  <si>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</si>
  <si>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</si>
  <si>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</si>
  <si>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</si>
  <si>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</si>
  <si>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</si>
  <si>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</si>
  <si>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</si>
  <si>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</si>
  <si>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</si>
  <si>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</si>
  <si>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</si>
  <si>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</si>
  <si>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</si>
  <si>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</si>
  <si>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</si>
  <si>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</si>
  <si>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</si>
  <si>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</si>
  <si>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</si>
  <si>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</si>
  <si>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</si>
  <si>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</si>
  <si>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</si>
  <si>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</si>
  <si>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</si>
  <si>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</si>
  <si>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</si>
  <si>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</si>
  <si>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</si>
  <si>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</si>
  <si>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</si>
  <si>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</si>
  <si>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</si>
  <si>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</si>
  <si>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</si>
  <si>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</si>
  <si>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</si>
  <si>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</si>
  <si>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</si>
  <si>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</si>
  <si>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</si>
  <si>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</si>
  <si>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</si>
  <si>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</si>
  <si>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</si>
  <si>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</si>
  <si>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</si>
  <si>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</si>
  <si>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</si>
  <si>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</si>
  <si>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</si>
  <si>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</si>
  <si>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</si>
  <si>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</si>
  <si>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</si>
  <si>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</si>
  <si>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</si>
  <si>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</si>
  <si>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</si>
  <si>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</si>
  <si>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</si>
  <si>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</si>
  <si>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</si>
  <si>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</si>
  <si>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</si>
  <si>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</si>
  <si>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</si>
  <si>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</si>
  <si>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</si>
  <si>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</si>
  <si>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</si>
  <si>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</si>
  <si>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</si>
  <si>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</si>
  <si>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</si>
  <si>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</si>
  <si>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</si>
  <si>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</si>
  <si>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</si>
  <si>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</si>
  <si>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</si>
  <si>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</si>
  <si>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</si>
  <si>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</si>
  <si>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</si>
  <si>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</si>
  <si>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</si>
  <si>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</si>
  <si>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</si>
  <si>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</si>
  <si>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</si>
  <si>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</si>
  <si>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</si>
  <si>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</si>
  <si>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</si>
  <si>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</si>
  <si>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</si>
  <si>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</si>
  <si>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</si>
  <si>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</si>
  <si>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</si>
  <si>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</si>
  <si>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</si>
  <si>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</si>
  <si>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</si>
  <si>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</si>
  <si>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</si>
  <si>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</si>
  <si>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</si>
  <si>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</si>
  <si>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</si>
  <si>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</si>
  <si>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</si>
  <si>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</si>
  <si>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</si>
  <si>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</si>
  <si>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</si>
  <si>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</si>
  <si>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</si>
  <si>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</si>
  <si>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</si>
  <si>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</si>
  <si>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</si>
  <si>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</si>
  <si>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</si>
  <si>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</si>
  <si>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</si>
  <si>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</si>
  <si>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</si>
  <si>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</si>
  <si>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</si>
  <si>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</si>
  <si>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</si>
  <si>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</si>
  <si>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</si>
  <si>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</si>
  <si>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</si>
  <si>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</si>
  <si>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</si>
  <si>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</si>
  <si>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</si>
  <si>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</si>
  <si>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</si>
  <si>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</si>
  <si>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</si>
  <si>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</si>
  <si>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</si>
  <si>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</si>
  <si>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</si>
  <si>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</si>
  <si>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</si>
  <si>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</si>
  <si>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</si>
  <si>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</si>
  <si>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</si>
  <si>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</si>
  <si>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</si>
  <si>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</si>
  <si>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</si>
  <si>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</si>
  <si>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</si>
  <si>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</si>
  <si>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</si>
  <si>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</si>
  <si>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</si>
  <si>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</si>
  <si>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</si>
  <si>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</si>
  <si>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</si>
  <si>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</si>
  <si>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</si>
  <si>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</si>
  <si>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</si>
  <si>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</si>
  <si>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</si>
  <si>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</si>
  <si>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</si>
  <si>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</si>
  <si>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</si>
  <si>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</si>
  <si>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</si>
  <si>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</si>
  <si>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</si>
  <si>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</si>
  <si>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</si>
  <si>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</si>
  <si>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</si>
  <si>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</si>
  <si>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</si>
  <si>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</si>
  <si>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</si>
  <si>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</si>
  <si>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</si>
  <si>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</si>
  <si>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</si>
  <si>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</si>
  <si>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</si>
  <si>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</si>
  <si>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</si>
  <si>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</si>
  <si>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</si>
  <si>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</si>
  <si>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</si>
  <si>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</si>
  <si>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</si>
  <si>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</si>
  <si>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</si>
  <si>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</si>
  <si>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</si>
  <si>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</si>
  <si>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</si>
  <si>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</si>
  <si>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</si>
  <si>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</si>
  <si>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</si>
  <si>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</si>
  <si>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</si>
  <si>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</si>
  <si>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</si>
  <si>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</si>
  <si>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</si>
  <si>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</si>
  <si>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</si>
  <si>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</si>
  <si>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</si>
  <si>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</si>
  <si>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</si>
  <si>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</si>
  <si>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</si>
  <si>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</si>
  <si>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</si>
  <si>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</si>
  <si>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</si>
  <si>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</si>
  <si>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</si>
  <si>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</si>
  <si>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</si>
  <si>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</si>
  <si>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</si>
  <si>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</si>
  <si>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</si>
  <si>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</si>
  <si>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</si>
  <si>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</si>
  <si>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</si>
  <si>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</si>
  <si>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</si>
  <si>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</si>
  <si>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</si>
  <si>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</si>
  <si>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</si>
  <si>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</si>
  <si>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</si>
  <si>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</si>
  <si>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</si>
  <si>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</si>
  <si>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</si>
  <si>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</si>
  <si>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</si>
  <si>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</si>
  <si>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</si>
  <si>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</si>
  <si>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</si>
  <si>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</si>
  <si>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</si>
  <si>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</si>
  <si>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</si>
  <si>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</si>
  <si>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</si>
  <si>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</si>
  <si>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</si>
  <si>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</si>
  <si>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</si>
  <si>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</si>
  <si>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</si>
  <si>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</si>
  <si>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</si>
  <si>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</si>
  <si>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</si>
  <si>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</si>
  <si>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</si>
  <si>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</si>
  <si>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</si>
  <si>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</si>
  <si>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</si>
  <si>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</si>
  <si>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</si>
  <si>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</si>
  <si>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</si>
  <si>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</si>
  <si>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</si>
  <si>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</si>
  <si>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</si>
  <si>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</si>
  <si>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</si>
  <si>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</si>
  <si>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</si>
  <si>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</si>
  <si>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</si>
  <si>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</si>
  <si>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</si>
  <si>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</si>
  <si>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</si>
  <si>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</si>
  <si>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</si>
  <si>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</si>
  <si>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</si>
  <si>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</si>
  <si>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</si>
  <si>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</si>
  <si>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</si>
  <si>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</si>
  <si>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</si>
  <si>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</si>
  <si>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</si>
  <si>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</si>
  <si>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</si>
  <si>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</si>
  <si>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</si>
  <si>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</si>
  <si>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</si>
  <si>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</si>
  <si>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</si>
  <si>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</si>
  <si>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</si>
  <si>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</si>
  <si>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</si>
  <si>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</si>
  <si>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</si>
  <si>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</si>
  <si>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</si>
  <si>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</si>
  <si>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</si>
  <si>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</si>
  <si>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</si>
  <si>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</si>
  <si>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</si>
  <si>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</si>
  <si>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</si>
  <si>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</si>
  <si>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</si>
  <si>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</si>
  <si>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</si>
  <si>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</si>
  <si>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</si>
  <si>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</si>
  <si>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</si>
  <si>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</si>
  <si>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</si>
  <si>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</si>
  <si>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</si>
  <si>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</si>
  <si>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</si>
  <si>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</si>
  <si>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</si>
  <si>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</si>
  <si>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</si>
  <si>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</si>
  <si>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</si>
  <si>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</si>
  <si>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</si>
  <si>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</si>
  <si>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</si>
  <si>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</si>
  <si>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</si>
  <si>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</si>
  <si>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</si>
  <si>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</si>
  <si>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</si>
  <si>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</si>
  <si>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</si>
  <si>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</si>
  <si>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</si>
  <si>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</si>
  <si>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</si>
  <si>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</si>
  <si>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</si>
  <si>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</si>
  <si>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</si>
  <si>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</si>
  <si>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</si>
  <si>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</si>
  <si>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</si>
  <si>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</si>
  <si>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</si>
  <si>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</si>
  <si>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</si>
  <si>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</si>
  <si>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</si>
  <si>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</si>
  <si>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</si>
  <si>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</si>
  <si>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</si>
  <si>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</si>
  <si>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</si>
  <si>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</si>
  <si>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</si>
  <si>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</si>
  <si>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</si>
  <si>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</si>
  <si>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</si>
  <si>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</si>
  <si>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</si>
  <si>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</si>
  <si>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</si>
  <si>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</si>
  <si>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</si>
  <si>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</si>
  <si>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</si>
  <si>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</si>
  <si>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</si>
  <si>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</si>
  <si>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</si>
  <si>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</si>
  <si>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</si>
  <si>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</si>
  <si>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</si>
  <si>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</si>
  <si>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</si>
  <si>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</si>
  <si>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</si>
  <si>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</si>
  <si>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</si>
  <si>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</si>
  <si>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</si>
  <si>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</si>
  <si>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</si>
  <si>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</si>
  <si>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</si>
  <si>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</si>
  <si>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</si>
  <si>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</si>
  <si>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</si>
  <si>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</si>
  <si>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</si>
  <si>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</si>
  <si>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</si>
  <si>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</si>
  <si>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</si>
  <si>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</si>
  <si>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</si>
  <si>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</si>
  <si>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</si>
  <si>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</si>
  <si>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</si>
  <si>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</si>
  <si>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</si>
  <si>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</si>
  <si>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</si>
  <si>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</si>
  <si>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</si>
  <si>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</si>
  <si>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</si>
  <si>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</si>
  <si>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</si>
  <si>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</si>
  <si>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</si>
  <si>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</si>
  <si>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</si>
  <si>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</si>
  <si>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</si>
  <si>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</si>
  <si>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</si>
  <si>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</si>
  <si>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</si>
  <si>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</si>
  <si>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</si>
  <si>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</si>
  <si>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</si>
  <si>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</si>
  <si>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</si>
  <si>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</si>
  <si>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</si>
  <si>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</si>
  <si>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</si>
  <si>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</si>
  <si>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</si>
  <si>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</si>
  <si>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</si>
  <si>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</si>
  <si>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</si>
  <si>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</si>
  <si>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</si>
  <si>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</si>
  <si>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</si>
  <si>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</si>
  <si>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</si>
  <si>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</si>
  <si>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</si>
  <si>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</si>
  <si>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</si>
  <si>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</si>
  <si>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</si>
  <si>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</si>
  <si>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</si>
  <si>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</si>
  <si>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</si>
  <si>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</si>
  <si>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</si>
  <si>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</si>
  <si>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</si>
  <si>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</si>
  <si>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</si>
  <si>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</si>
  <si>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</si>
  <si>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</si>
  <si>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</si>
  <si>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</si>
  <si>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</si>
  <si>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</si>
  <si>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</si>
  <si>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</si>
  <si>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</si>
  <si>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</si>
  <si>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</si>
  <si>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</si>
  <si>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</si>
  <si>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</si>
  <si>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</si>
  <si>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</si>
  <si>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</si>
  <si>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</si>
  <si>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</si>
  <si>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</si>
  <si>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</si>
  <si>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</si>
  <si>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</si>
  <si>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</si>
  <si>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</si>
  <si>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</si>
  <si>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</si>
  <si>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</si>
  <si>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</si>
  <si>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</si>
  <si>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</si>
  <si>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</si>
  <si>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</si>
  <si>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</si>
  <si>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</si>
  <si>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</si>
  <si>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</si>
  <si>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</si>
  <si>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</si>
  <si>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</si>
  <si>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</si>
  <si>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</si>
  <si>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</si>
  <si>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</si>
  <si>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</si>
  <si>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</si>
  <si>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</si>
  <si>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</si>
  <si>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</si>
  <si>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</si>
  <si>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</si>
  <si>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</si>
  <si>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</si>
  <si>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</si>
  <si>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</si>
  <si>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</si>
  <si>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</si>
  <si>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</si>
  <si>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</si>
  <si>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</si>
  <si>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</si>
  <si>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</si>
  <si>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</si>
  <si>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</si>
  <si>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</si>
  <si>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</si>
  <si>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</si>
  <si>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</si>
  <si>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</si>
  <si>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</si>
  <si>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</si>
  <si>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</si>
  <si>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</si>
  <si>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</si>
  <si>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</si>
  <si>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</si>
  <si>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</si>
  <si>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</si>
  <si>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</si>
  <si>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</si>
  <si>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</si>
  <si>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</si>
  <si>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</si>
  <si>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</si>
  <si>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</si>
  <si>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</si>
  <si>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</si>
  <si>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</si>
  <si>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</si>
  <si>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</si>
  <si>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</si>
  <si>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</si>
  <si>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</si>
  <si>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</si>
  <si>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</si>
  <si>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</si>
  <si>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</si>
  <si>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</si>
  <si>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</si>
  <si>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</si>
  <si>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</si>
  <si>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</si>
  <si>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</si>
  <si>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</si>
  <si>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</si>
  <si>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</si>
  <si>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</si>
  <si>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</si>
  <si>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</si>
  <si>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</si>
  <si>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</si>
  <si>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</si>
  <si>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</si>
  <si>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</si>
  <si>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</si>
  <si>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</si>
  <si>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</si>
  <si>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</si>
  <si>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</si>
  <si>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</si>
  <si>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</si>
  <si>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</si>
  <si>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</si>
  <si>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</si>
  <si>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</si>
  <si>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</si>
  <si>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</si>
  <si>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</si>
  <si>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</si>
  <si>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</si>
  <si>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</si>
  <si>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</si>
  <si>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</si>
  <si>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</si>
  <si>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</si>
  <si>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</si>
  <si>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</si>
  <si>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</si>
  <si>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</si>
  <si>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</si>
  <si>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</si>
  <si>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</si>
  <si>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</si>
  <si>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</si>
  <si>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</si>
  <si>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</si>
  <si>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</si>
  <si>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</si>
  <si>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</si>
  <si>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</si>
  <si>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</si>
  <si>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</si>
  <si>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</si>
  <si>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</si>
  <si>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</si>
  <si>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</si>
  <si>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</si>
  <si>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</si>
  <si>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</si>
  <si>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</si>
  <si>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</si>
  <si>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3335935114</t>
  </si>
  <si>
    <t>3335935111</t>
  </si>
  <si>
    <t>2 Gavetas Vacias &amp; 1 Gavetas Fallando</t>
  </si>
  <si>
    <t>3335935327</t>
  </si>
  <si>
    <t>3335935214</t>
  </si>
  <si>
    <t>3335936052</t>
  </si>
  <si>
    <t>3335935968</t>
  </si>
  <si>
    <t>3335935791</t>
  </si>
  <si>
    <t>Morales Payano, Wilfredy Leandro</t>
  </si>
  <si>
    <t>3335936255</t>
  </si>
  <si>
    <t>3335936251</t>
  </si>
  <si>
    <t>3335936472</t>
  </si>
  <si>
    <t>3335936482</t>
  </si>
  <si>
    <t>3335936481</t>
  </si>
  <si>
    <t>3335936479</t>
  </si>
  <si>
    <t>3335936477</t>
  </si>
  <si>
    <t>3335936501</t>
  </si>
  <si>
    <t>3335936499</t>
  </si>
  <si>
    <t>3335936498</t>
  </si>
  <si>
    <t>DISPENADOR</t>
  </si>
  <si>
    <t>GAVETA DE RECHAZO LLENA.</t>
  </si>
  <si>
    <t>3335936910</t>
  </si>
  <si>
    <t>3335936836</t>
  </si>
  <si>
    <t>3335936821</t>
  </si>
  <si>
    <t>3335936723</t>
  </si>
  <si>
    <t>3335936573</t>
  </si>
  <si>
    <t>3335936543</t>
  </si>
  <si>
    <t>GAVETA DE RECHAZO</t>
  </si>
  <si>
    <t>3335937416</t>
  </si>
  <si>
    <t>3335937409</t>
  </si>
  <si>
    <t>3335937398</t>
  </si>
  <si>
    <t>3335937397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</si>
  <si>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</si>
  <si>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</si>
  <si>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</si>
  <si>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</si>
  <si>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</si>
  <si>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</si>
  <si>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</si>
  <si>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3335937349</t>
  </si>
  <si>
    <t>3335937324</t>
  </si>
  <si>
    <t>3335937303</t>
  </si>
  <si>
    <t>3335937251</t>
  </si>
  <si>
    <t>3335937242</t>
  </si>
  <si>
    <t>3335937126</t>
  </si>
  <si>
    <t>3335937057</t>
  </si>
  <si>
    <t>Toribio Batista, Junior De Jesus</t>
  </si>
  <si>
    <t>Fernandez Pichardo, Jorge Rafael</t>
  </si>
  <si>
    <t>3335937453</t>
  </si>
  <si>
    <t>3335937439</t>
  </si>
  <si>
    <t>3335937886</t>
  </si>
  <si>
    <t>3335937882</t>
  </si>
  <si>
    <t>3335937880</t>
  </si>
  <si>
    <t>3335937879</t>
  </si>
  <si>
    <t>3335937875</t>
  </si>
  <si>
    <t>3335937871</t>
  </si>
  <si>
    <t>3335937868</t>
  </si>
  <si>
    <t>3335937865</t>
  </si>
  <si>
    <t>3335937864</t>
  </si>
  <si>
    <t>3335937863</t>
  </si>
  <si>
    <t>3335937862</t>
  </si>
  <si>
    <t>3335937859</t>
  </si>
  <si>
    <t>3335937857</t>
  </si>
  <si>
    <t>3335937856</t>
  </si>
  <si>
    <t>3335937852</t>
  </si>
  <si>
    <t>3335937837</t>
  </si>
  <si>
    <t>3335937831</t>
  </si>
  <si>
    <t>3335937808</t>
  </si>
  <si>
    <t>3335937804</t>
  </si>
  <si>
    <t>3335937799</t>
  </si>
  <si>
    <t>3335937798</t>
  </si>
  <si>
    <t>3335937761</t>
  </si>
  <si>
    <t>3335937751</t>
  </si>
  <si>
    <t>3335937746</t>
  </si>
  <si>
    <t>3335937742</t>
  </si>
  <si>
    <t>3335937725</t>
  </si>
  <si>
    <t>3335937709</t>
  </si>
  <si>
    <t>3335937673</t>
  </si>
  <si>
    <t>3335937670</t>
  </si>
  <si>
    <t>3335937640</t>
  </si>
  <si>
    <t>3335937630</t>
  </si>
  <si>
    <t>3335937603</t>
  </si>
  <si>
    <t>3335937557</t>
  </si>
  <si>
    <t>INHIBIIDO</t>
  </si>
  <si>
    <t>GAVETAS VACIAS + GAVETAS FALLANGDO</t>
  </si>
  <si>
    <t>SIN EFECTISVO</t>
  </si>
  <si>
    <t>ERROR DE PRINTER</t>
  </si>
  <si>
    <t>Franco Rosario, Roberto Alejandro</t>
  </si>
  <si>
    <t>3335937928</t>
  </si>
  <si>
    <t>3335937926</t>
  </si>
  <si>
    <t>3335937925</t>
  </si>
  <si>
    <t>3335937924</t>
  </si>
  <si>
    <t>3335937923</t>
  </si>
  <si>
    <t>3335937912</t>
  </si>
  <si>
    <t>3335937911</t>
  </si>
  <si>
    <t>3335937910</t>
  </si>
  <si>
    <t>3335937909</t>
  </si>
  <si>
    <t>3335937908</t>
  </si>
  <si>
    <t>3335937906</t>
  </si>
  <si>
    <t>3335937905</t>
  </si>
  <si>
    <t>3335937904</t>
  </si>
  <si>
    <t>3335937903</t>
  </si>
  <si>
    <t>3335937902</t>
  </si>
  <si>
    <t>3335937901</t>
  </si>
  <si>
    <t>3335937900</t>
  </si>
  <si>
    <t>3335937899</t>
  </si>
  <si>
    <t>3335937898</t>
  </si>
  <si>
    <t>3335937897</t>
  </si>
  <si>
    <t>3335937893</t>
  </si>
  <si>
    <t>3335937891</t>
  </si>
  <si>
    <t>GAVETAS VACIAS + GAVTEAS FALLANDO</t>
  </si>
  <si>
    <t xml:space="preserve"> GAVETA DE DEPOSITO LLENA</t>
  </si>
  <si>
    <t>01 Julio de 2021</t>
  </si>
  <si>
    <t>3335937951</t>
  </si>
  <si>
    <t>3335937950</t>
  </si>
  <si>
    <t>3335937949</t>
  </si>
  <si>
    <t>3335937948</t>
  </si>
  <si>
    <t>3335937947</t>
  </si>
  <si>
    <t>3335937946</t>
  </si>
  <si>
    <t>3335937945</t>
  </si>
  <si>
    <t>3335937944</t>
  </si>
  <si>
    <t>3335937943</t>
  </si>
  <si>
    <t>3335937942</t>
  </si>
  <si>
    <t>3335937941</t>
  </si>
  <si>
    <t>3335937940</t>
  </si>
  <si>
    <t>3335937939</t>
  </si>
  <si>
    <t>3335937938</t>
  </si>
  <si>
    <t>3335937937</t>
  </si>
  <si>
    <t>3335937936</t>
  </si>
  <si>
    <t>3335937935</t>
  </si>
  <si>
    <t>3335937934</t>
  </si>
  <si>
    <t>3335937933</t>
  </si>
  <si>
    <t>3335937930</t>
  </si>
  <si>
    <t>3335937929</t>
  </si>
  <si>
    <t>PIN KEY PAD ERROR</t>
  </si>
  <si>
    <t>Jimenez Taveras, Carlos Jose</t>
  </si>
  <si>
    <t>3335938000</t>
  </si>
  <si>
    <t>GAVETA RECHAZO LLENA</t>
  </si>
  <si>
    <t>3335937997</t>
  </si>
  <si>
    <t>GAVETA VACIAS + GAVETAS FALLANDO</t>
  </si>
  <si>
    <t>3335937967</t>
  </si>
  <si>
    <t>3335936910 </t>
  </si>
  <si>
    <t>3335937397 </t>
  </si>
  <si>
    <t>3335937859 </t>
  </si>
  <si>
    <t>3335937991 </t>
  </si>
  <si>
    <t>3335938054 </t>
  </si>
  <si>
    <t>3335938069 </t>
  </si>
  <si>
    <t>3335938085 </t>
  </si>
  <si>
    <t>3335933426 </t>
  </si>
  <si>
    <t>3335938142 </t>
  </si>
  <si>
    <t>3335938150 </t>
  </si>
  <si>
    <t>3335937908 </t>
  </si>
  <si>
    <t>3335937997 </t>
  </si>
  <si>
    <t>3335938073 </t>
  </si>
  <si>
    <t>3335938117 </t>
  </si>
  <si>
    <t>2 Gavetas Fallando  &amp; 1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</si>
</sst>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79"/>
      <tableStyleElement type="headerRow" dxfId="378"/>
      <tableStyleElement type="totalRow" dxfId="377"/>
      <tableStyleElement type="firstColumn" dxfId="376"/>
      <tableStyleElement type="lastColumn" dxfId="375"/>
      <tableStyleElement type="firstRowStripe" dxfId="374"/>
      <tableStyleElement type="firstColumnStripe" dxfId="37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26.3409722222204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15.4985879629603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9" priority="99295"/>
  </conditionalFormatting>
  <conditionalFormatting sqref="B7">
    <cfRule type="duplicateValues" dxfId="88" priority="79"/>
    <cfRule type="duplicateValues" dxfId="87" priority="80"/>
    <cfRule type="duplicateValues" dxfId="86" priority="81"/>
  </conditionalFormatting>
  <conditionalFormatting sqref="B7">
    <cfRule type="duplicateValues" dxfId="85" priority="78"/>
  </conditionalFormatting>
  <conditionalFormatting sqref="B7">
    <cfRule type="duplicateValues" dxfId="84" priority="76"/>
    <cfRule type="duplicateValues" dxfId="83" priority="77"/>
  </conditionalFormatting>
  <conditionalFormatting sqref="B7">
    <cfRule type="duplicateValues" dxfId="82" priority="73"/>
    <cfRule type="duplicateValues" dxfId="81" priority="74"/>
    <cfRule type="duplicateValues" dxfId="80" priority="75"/>
  </conditionalFormatting>
  <conditionalFormatting sqref="B7">
    <cfRule type="duplicateValues" dxfId="79" priority="72"/>
  </conditionalFormatting>
  <conditionalFormatting sqref="B7">
    <cfRule type="duplicateValues" dxfId="78" priority="70"/>
    <cfRule type="duplicateValues" dxfId="77" priority="71"/>
  </conditionalFormatting>
  <conditionalFormatting sqref="B7">
    <cfRule type="duplicateValues" dxfId="76" priority="69"/>
  </conditionalFormatting>
  <conditionalFormatting sqref="B7">
    <cfRule type="duplicateValues" dxfId="75" priority="66"/>
    <cfRule type="duplicateValues" dxfId="74" priority="67"/>
    <cfRule type="duplicateValues" dxfId="73" priority="68"/>
  </conditionalFormatting>
  <conditionalFormatting sqref="B7">
    <cfRule type="duplicateValues" dxfId="72" priority="65"/>
  </conditionalFormatting>
  <conditionalFormatting sqref="B7">
    <cfRule type="duplicateValues" dxfId="71" priority="64"/>
  </conditionalFormatting>
  <conditionalFormatting sqref="B9">
    <cfRule type="duplicateValues" dxfId="70" priority="63"/>
  </conditionalFormatting>
  <conditionalFormatting sqref="B9">
    <cfRule type="duplicateValues" dxfId="69" priority="60"/>
    <cfRule type="duplicateValues" dxfId="68" priority="61"/>
    <cfRule type="duplicateValues" dxfId="67" priority="62"/>
  </conditionalFormatting>
  <conditionalFormatting sqref="B9">
    <cfRule type="duplicateValues" dxfId="66" priority="58"/>
    <cfRule type="duplicateValues" dxfId="65" priority="59"/>
  </conditionalFormatting>
  <conditionalFormatting sqref="B9">
    <cfRule type="duplicateValues" dxfId="64" priority="55"/>
    <cfRule type="duplicateValues" dxfId="63" priority="56"/>
    <cfRule type="duplicateValues" dxfId="62" priority="57"/>
  </conditionalFormatting>
  <conditionalFormatting sqref="B9">
    <cfRule type="duplicateValues" dxfId="61" priority="54"/>
  </conditionalFormatting>
  <conditionalFormatting sqref="B9">
    <cfRule type="duplicateValues" dxfId="60" priority="53"/>
  </conditionalFormatting>
  <conditionalFormatting sqref="B9">
    <cfRule type="duplicateValues" dxfId="59" priority="52"/>
  </conditionalFormatting>
  <conditionalFormatting sqref="B9">
    <cfRule type="duplicateValues" dxfId="58" priority="49"/>
    <cfRule type="duplicateValues" dxfId="57" priority="50"/>
    <cfRule type="duplicateValues" dxfId="56" priority="51"/>
  </conditionalFormatting>
  <conditionalFormatting sqref="B9">
    <cfRule type="duplicateValues" dxfId="55" priority="47"/>
    <cfRule type="duplicateValues" dxfId="54" priority="48"/>
  </conditionalFormatting>
  <conditionalFormatting sqref="C9">
    <cfRule type="duplicateValues" dxfId="53" priority="46"/>
  </conditionalFormatting>
  <conditionalFormatting sqref="E3">
    <cfRule type="duplicateValues" dxfId="52" priority="121658"/>
  </conditionalFormatting>
  <conditionalFormatting sqref="E3">
    <cfRule type="duplicateValues" dxfId="51" priority="121659"/>
    <cfRule type="duplicateValues" dxfId="50" priority="121660"/>
  </conditionalFormatting>
  <conditionalFormatting sqref="E3">
    <cfRule type="duplicateValues" dxfId="49" priority="121661"/>
    <cfRule type="duplicateValues" dxfId="48" priority="121662"/>
    <cfRule type="duplicateValues" dxfId="47" priority="121663"/>
    <cfRule type="duplicateValues" dxfId="46" priority="121664"/>
  </conditionalFormatting>
  <conditionalFormatting sqref="B3">
    <cfRule type="duplicateValues" dxfId="45" priority="121665"/>
  </conditionalFormatting>
  <conditionalFormatting sqref="E4">
    <cfRule type="duplicateValues" dxfId="44" priority="20"/>
  </conditionalFormatting>
  <conditionalFormatting sqref="E4">
    <cfRule type="duplicateValues" dxfId="43" priority="17"/>
    <cfRule type="duplicateValues" dxfId="42" priority="18"/>
    <cfRule type="duplicateValues" dxfId="41" priority="19"/>
  </conditionalFormatting>
  <conditionalFormatting sqref="E4">
    <cfRule type="duplicateValues" dxfId="40" priority="16"/>
  </conditionalFormatting>
  <conditionalFormatting sqref="E4">
    <cfRule type="duplicateValues" dxfId="39" priority="13"/>
    <cfRule type="duplicateValues" dxfId="38" priority="14"/>
    <cfRule type="duplicateValues" dxfId="37" priority="15"/>
  </conditionalFormatting>
  <conditionalFormatting sqref="B4">
    <cfRule type="duplicateValues" dxfId="36" priority="12"/>
  </conditionalFormatting>
  <conditionalFormatting sqref="E4">
    <cfRule type="duplicateValues" dxfId="35" priority="11"/>
  </conditionalFormatting>
  <conditionalFormatting sqref="E5">
    <cfRule type="duplicateValues" dxfId="34" priority="10"/>
  </conditionalFormatting>
  <conditionalFormatting sqref="E5">
    <cfRule type="duplicateValues" dxfId="33" priority="7"/>
    <cfRule type="duplicateValues" dxfId="32" priority="8"/>
    <cfRule type="duplicateValues" dxfId="31" priority="9"/>
  </conditionalFormatting>
  <conditionalFormatting sqref="E5">
    <cfRule type="duplicateValues" dxfId="30" priority="6"/>
  </conditionalFormatting>
  <conditionalFormatting sqref="E5">
    <cfRule type="duplicateValues" dxfId="29" priority="3"/>
    <cfRule type="duplicateValues" dxfId="28" priority="4"/>
    <cfRule type="duplicateValues" dxfId="27" priority="5"/>
  </conditionalFormatting>
  <conditionalFormatting sqref="B5">
    <cfRule type="duplicateValues" dxfId="26" priority="2"/>
  </conditionalFormatting>
  <conditionalFormatting sqref="E5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7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0"/>
  <sheetViews>
    <sheetView tabSelected="1" topLeftCell="I1" zoomScale="70" zoomScaleNormal="70" workbookViewId="0">
      <pane ySplit="4" topLeftCell="A5" activePane="bottomLeft" state="frozen"/>
      <selection pane="bottomLeft" activeCell="P147" sqref="P147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60.7109375" style="45" bestFit="1" customWidth="1"/>
    <col min="8" max="11" width="5.85546875" style="45" bestFit="1" customWidth="1"/>
    <col min="12" max="12" width="60.140625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0.7109375" style="89" bestFit="1" customWidth="1"/>
    <col min="17" max="17" width="53.85546875" style="75" bestFit="1" customWidth="1"/>
    <col min="18" max="16384" width="20.285156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2704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7" customFormat="1" ht="18" x14ac:dyDescent="0.25">
      <c r="A5" s="116" t="str">
        <f>VLOOKUP(E5,'LISTADO ATM'!$A$2:$C$898,3,0)</f>
        <v>DISTRITO NACIONAL</v>
      </c>
      <c r="B5" s="137" t="s">
        <v>2694</v>
      </c>
      <c r="C5" s="110">
        <v>44377.836747685185</v>
      </c>
      <c r="D5" s="110" t="s">
        <v>2470</v>
      </c>
      <c r="E5" s="133">
        <v>85</v>
      </c>
      <c r="F5" s="116" t="str">
        <f>VLOOKUP(E5,VIP!$A$2:$O14019,2,0)</f>
        <v>DRBR085</v>
      </c>
      <c r="G5" s="116" t="str">
        <f>VLOOKUP(E5,'LISTADO ATM'!$A$2:$B$897,2,0)</f>
        <v xml:space="preserve">ATM Oficina San Isidro (Fuerza Aérea) </v>
      </c>
      <c r="H5" s="116" t="str">
        <f>VLOOKUP(E5,VIP!$A$2:$O18980,7,FALSE)</f>
        <v>Si</v>
      </c>
      <c r="I5" s="116" t="str">
        <f>VLOOKUP(E5,VIP!$A$2:$O10945,8,FALSE)</f>
        <v>Si</v>
      </c>
      <c r="J5" s="116" t="str">
        <f>VLOOKUP(E5,VIP!$A$2:$O10895,8,FALSE)</f>
        <v>Si</v>
      </c>
      <c r="K5" s="116" t="str">
        <f>VLOOKUP(E5,VIP!$A$2:$O14469,6,0)</f>
        <v>NO</v>
      </c>
      <c r="L5" s="140" t="s">
        <v>2703</v>
      </c>
      <c r="M5" s="109" t="s">
        <v>2446</v>
      </c>
      <c r="N5" s="109" t="s">
        <v>2453</v>
      </c>
      <c r="O5" s="116" t="s">
        <v>2471</v>
      </c>
      <c r="P5" s="116"/>
      <c r="Q5" s="109" t="s">
        <v>2703</v>
      </c>
    </row>
    <row r="6" spans="1:17" s="117" customFormat="1" ht="18" x14ac:dyDescent="0.25">
      <c r="A6" s="116" t="str">
        <f>VLOOKUP(E6,'LISTADO ATM'!$A$2:$C$898,3,0)</f>
        <v>NORTE</v>
      </c>
      <c r="B6" s="137" t="s">
        <v>2614</v>
      </c>
      <c r="C6" s="110">
        <v>44377.398634259262</v>
      </c>
      <c r="D6" s="110" t="s">
        <v>2181</v>
      </c>
      <c r="E6" s="133">
        <v>76</v>
      </c>
      <c r="F6" s="116" t="str">
        <f>VLOOKUP(E6,VIP!$A$2:$O13969,2,0)</f>
        <v>DRBR076</v>
      </c>
      <c r="G6" s="116" t="str">
        <f>VLOOKUP(E6,'LISTADO ATM'!$A$2:$B$897,2,0)</f>
        <v xml:space="preserve">ATM Casa Nelson (Puerto Plata) </v>
      </c>
      <c r="H6" s="116" t="str">
        <f>VLOOKUP(E6,VIP!$A$2:$O18930,7,FALSE)</f>
        <v>Si</v>
      </c>
      <c r="I6" s="116" t="str">
        <f>VLOOKUP(E6,VIP!$A$2:$O10895,8,FALSE)</f>
        <v>Si</v>
      </c>
      <c r="J6" s="116" t="str">
        <f>VLOOKUP(E6,VIP!$A$2:$O10845,8,FALSE)</f>
        <v>Si</v>
      </c>
      <c r="K6" s="116" t="str">
        <f>VLOOKUP(E6,VIP!$A$2:$O14419,6,0)</f>
        <v>NO</v>
      </c>
      <c r="L6" s="140" t="s">
        <v>2219</v>
      </c>
      <c r="M6" s="109" t="s">
        <v>2446</v>
      </c>
      <c r="N6" s="109" t="s">
        <v>2453</v>
      </c>
      <c r="O6" s="116" t="s">
        <v>2567</v>
      </c>
      <c r="P6" s="116"/>
      <c r="Q6" s="109" t="s">
        <v>2611</v>
      </c>
    </row>
    <row r="7" spans="1:17" s="117" customFormat="1" ht="18" x14ac:dyDescent="0.25">
      <c r="A7" s="116" t="str">
        <f>VLOOKUP(E7,'LISTADO ATM'!$A$2:$C$898,3,0)</f>
        <v>DISTRITO NACIONAL</v>
      </c>
      <c r="B7" s="137" t="s">
        <v>2615</v>
      </c>
      <c r="C7" s="110">
        <v>44377.393912037034</v>
      </c>
      <c r="D7" s="110" t="s">
        <v>2180</v>
      </c>
      <c r="E7" s="133">
        <v>624</v>
      </c>
      <c r="F7" s="116" t="str">
        <f>VLOOKUP(E7,VIP!$A$2:$O13973,2,0)</f>
        <v>DRBR624</v>
      </c>
      <c r="G7" s="116" t="str">
        <f>VLOOKUP(E7,'LISTADO ATM'!$A$2:$B$897,2,0)</f>
        <v xml:space="preserve">ATM Policía Nacional I </v>
      </c>
      <c r="H7" s="116" t="str">
        <f>VLOOKUP(E7,VIP!$A$2:$O18934,7,FALSE)</f>
        <v>Si</v>
      </c>
      <c r="I7" s="116" t="str">
        <f>VLOOKUP(E7,VIP!$A$2:$O10899,8,FALSE)</f>
        <v>Si</v>
      </c>
      <c r="J7" s="116" t="str">
        <f>VLOOKUP(E7,VIP!$A$2:$O10849,8,FALSE)</f>
        <v>Si</v>
      </c>
      <c r="K7" s="116" t="str">
        <f>VLOOKUP(E7,VIP!$A$2:$O14423,6,0)</f>
        <v>NO</v>
      </c>
      <c r="L7" s="140" t="s">
        <v>2219</v>
      </c>
      <c r="M7" s="109" t="s">
        <v>2446</v>
      </c>
      <c r="N7" s="109" t="s">
        <v>2453</v>
      </c>
      <c r="O7" s="116" t="s">
        <v>2455</v>
      </c>
      <c r="P7" s="116"/>
      <c r="Q7" s="109" t="s">
        <v>2611</v>
      </c>
    </row>
    <row r="8" spans="1:17" s="117" customFormat="1" ht="18" x14ac:dyDescent="0.25">
      <c r="A8" s="116" t="str">
        <f>VLOOKUP(E8,'LISTADO ATM'!$A$2:$C$898,3,0)</f>
        <v>ESTE</v>
      </c>
      <c r="B8" s="137" t="s">
        <v>2680</v>
      </c>
      <c r="C8" s="110">
        <v>44377.928078703706</v>
      </c>
      <c r="D8" s="110" t="s">
        <v>2180</v>
      </c>
      <c r="E8" s="133">
        <v>1</v>
      </c>
      <c r="F8" s="116" t="str">
        <f>VLOOKUP(E8,VIP!$A$2:$O14000,2,0)</f>
        <v>DRBR001</v>
      </c>
      <c r="G8" s="116" t="str">
        <f>VLOOKUP(E8,'LISTADO ATM'!$A$2:$B$897,2,0)</f>
        <v>ATM S/M San Rafael del Yuma</v>
      </c>
      <c r="H8" s="116" t="str">
        <f>VLOOKUP(E8,VIP!$A$2:$O18961,7,FALSE)</f>
        <v>Si</v>
      </c>
      <c r="I8" s="116" t="str">
        <f>VLOOKUP(E8,VIP!$A$2:$O10926,8,FALSE)</f>
        <v>Si</v>
      </c>
      <c r="J8" s="116" t="str">
        <f>VLOOKUP(E8,VIP!$A$2:$O10876,8,FALSE)</f>
        <v>Si</v>
      </c>
      <c r="K8" s="116" t="str">
        <f>VLOOKUP(E8,VIP!$A$2:$O14450,6,0)</f>
        <v>NO</v>
      </c>
      <c r="L8" s="140" t="s">
        <v>2219</v>
      </c>
      <c r="M8" s="109" t="s">
        <v>2446</v>
      </c>
      <c r="N8" s="109" t="s">
        <v>2453</v>
      </c>
      <c r="O8" s="116" t="s">
        <v>2455</v>
      </c>
      <c r="P8" s="116"/>
      <c r="Q8" s="109" t="s">
        <v>2219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2604</v>
      </c>
      <c r="C9" s="110">
        <v>44377.006620370368</v>
      </c>
      <c r="D9" s="110" t="s">
        <v>2180</v>
      </c>
      <c r="E9" s="133">
        <v>56</v>
      </c>
      <c r="F9" s="116" t="str">
        <f>VLOOKUP(E9,VIP!$A$2:$O14008,2,0)</f>
        <v>DRBR725</v>
      </c>
      <c r="G9" s="116" t="str">
        <f>VLOOKUP(E9,'LISTADO ATM'!$A$2:$B$897,2,0)</f>
        <v xml:space="preserve">ATM Oficina Villa Mella II </v>
      </c>
      <c r="H9" s="116" t="str">
        <f>VLOOKUP(E9,VIP!$A$2:$O18969,7,FALSE)</f>
        <v>Si</v>
      </c>
      <c r="I9" s="116" t="str">
        <f>VLOOKUP(E9,VIP!$A$2:$O10934,8,FALSE)</f>
        <v>Si</v>
      </c>
      <c r="J9" s="116" t="str">
        <f>VLOOKUP(E9,VIP!$A$2:$O10884,8,FALSE)</f>
        <v>Si</v>
      </c>
      <c r="K9" s="116" t="str">
        <f>VLOOKUP(E9,VIP!$A$2:$O14458,6,0)</f>
        <v>NO</v>
      </c>
      <c r="L9" s="140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2629</v>
      </c>
      <c r="C10" s="110">
        <v>44377.563923611109</v>
      </c>
      <c r="D10" s="110" t="s">
        <v>2181</v>
      </c>
      <c r="E10" s="133">
        <v>62</v>
      </c>
      <c r="F10" s="116" t="str">
        <f>VLOOKUP(E10,VIP!$A$2:$O13972,2,0)</f>
        <v>DRBR062</v>
      </c>
      <c r="G10" s="116" t="str">
        <f>VLOOKUP(E10,'LISTADO ATM'!$A$2:$B$897,2,0)</f>
        <v xml:space="preserve">ATM Oficina Dajabón </v>
      </c>
      <c r="H10" s="116" t="str">
        <f>VLOOKUP(E10,VIP!$A$2:$O18933,7,FALSE)</f>
        <v>Si</v>
      </c>
      <c r="I10" s="116" t="str">
        <f>VLOOKUP(E10,VIP!$A$2:$O10898,8,FALSE)</f>
        <v>Si</v>
      </c>
      <c r="J10" s="116" t="str">
        <f>VLOOKUP(E10,VIP!$A$2:$O10848,8,FALSE)</f>
        <v>Si</v>
      </c>
      <c r="K10" s="116" t="str">
        <f>VLOOKUP(E10,VIP!$A$2:$O14422,6,0)</f>
        <v>SI</v>
      </c>
      <c r="L10" s="140" t="s">
        <v>2219</v>
      </c>
      <c r="M10" s="109" t="s">
        <v>2446</v>
      </c>
      <c r="N10" s="109" t="s">
        <v>2453</v>
      </c>
      <c r="O10" s="116" t="s">
        <v>2639</v>
      </c>
      <c r="P10" s="116"/>
      <c r="Q10" s="109" t="s">
        <v>2219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2662</v>
      </c>
      <c r="C11" s="110">
        <v>44377.724212962959</v>
      </c>
      <c r="D11" s="110" t="s">
        <v>2180</v>
      </c>
      <c r="E11" s="133">
        <v>70</v>
      </c>
      <c r="F11" s="116" t="str">
        <f>VLOOKUP(E11,VIP!$A$2:$O14019,2,0)</f>
        <v>DRBR070</v>
      </c>
      <c r="G11" s="116" t="str">
        <f>VLOOKUP(E11,'LISTADO ATM'!$A$2:$B$897,2,0)</f>
        <v xml:space="preserve">ATM Autoservicio Plaza Lama Zona Oriental </v>
      </c>
      <c r="H11" s="116" t="str">
        <f>VLOOKUP(E11,VIP!$A$2:$O18980,7,FALSE)</f>
        <v>Si</v>
      </c>
      <c r="I11" s="116" t="str">
        <f>VLOOKUP(E11,VIP!$A$2:$O10945,8,FALSE)</f>
        <v>Si</v>
      </c>
      <c r="J11" s="116" t="str">
        <f>VLOOKUP(E11,VIP!$A$2:$O10895,8,FALSE)</f>
        <v>Si</v>
      </c>
      <c r="K11" s="116" t="str">
        <f>VLOOKUP(E11,VIP!$A$2:$O14469,6,0)</f>
        <v>NO</v>
      </c>
      <c r="L11" s="140" t="s">
        <v>2219</v>
      </c>
      <c r="M11" s="109" t="s">
        <v>2446</v>
      </c>
      <c r="N11" s="109" t="s">
        <v>2453</v>
      </c>
      <c r="O11" s="116" t="s">
        <v>2455</v>
      </c>
      <c r="P11" s="116"/>
      <c r="Q11" s="109" t="s">
        <v>2219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2625</v>
      </c>
      <c r="C12" s="110">
        <v>44377.567430555559</v>
      </c>
      <c r="D12" s="110" t="s">
        <v>2180</v>
      </c>
      <c r="E12" s="133">
        <v>87</v>
      </c>
      <c r="F12" s="116" t="str">
        <f>VLOOKUP(E12,VIP!$A$2:$O13968,2,0)</f>
        <v>DRBR087</v>
      </c>
      <c r="G12" s="116" t="str">
        <f>VLOOKUP(E12,'LISTADO ATM'!$A$2:$B$897,2,0)</f>
        <v xml:space="preserve">ATM Autoservicio Sarasota </v>
      </c>
      <c r="H12" s="116" t="str">
        <f>VLOOKUP(E12,VIP!$A$2:$O18929,7,FALSE)</f>
        <v>Si</v>
      </c>
      <c r="I12" s="116" t="str">
        <f>VLOOKUP(E12,VIP!$A$2:$O10894,8,FALSE)</f>
        <v>Si</v>
      </c>
      <c r="J12" s="116" t="str">
        <f>VLOOKUP(E12,VIP!$A$2:$O10844,8,FALSE)</f>
        <v>Si</v>
      </c>
      <c r="K12" s="116" t="str">
        <f>VLOOKUP(E12,VIP!$A$2:$O14418,6,0)</f>
        <v>NO</v>
      </c>
      <c r="L12" s="140" t="s">
        <v>2219</v>
      </c>
      <c r="M12" s="109" t="s">
        <v>2446</v>
      </c>
      <c r="N12" s="109" t="s">
        <v>2558</v>
      </c>
      <c r="O12" s="116" t="s">
        <v>2455</v>
      </c>
      <c r="P12" s="116"/>
      <c r="Q12" s="109" t="s">
        <v>2219</v>
      </c>
    </row>
    <row r="13" spans="1:17" s="117" customFormat="1" ht="18" x14ac:dyDescent="0.25">
      <c r="A13" s="116" t="str">
        <f>VLOOKUP(E13,'LISTADO ATM'!$A$2:$C$898,3,0)</f>
        <v>NORTE</v>
      </c>
      <c r="B13" s="137">
        <v>3335937954</v>
      </c>
      <c r="C13" s="110">
        <v>44378.222916666666</v>
      </c>
      <c r="D13" s="110" t="s">
        <v>2589</v>
      </c>
      <c r="E13" s="133">
        <v>99</v>
      </c>
      <c r="F13" s="116" t="str">
        <f>VLOOKUP(E13,VIP!$A$2:$O14026,2,0)</f>
        <v>DRBR099</v>
      </c>
      <c r="G13" s="116" t="str">
        <f>VLOOKUP(E13,'LISTADO ATM'!$A$2:$B$897,2,0)</f>
        <v xml:space="preserve">ATM Multicentro La Sirena S.F.M. </v>
      </c>
      <c r="H13" s="116" t="str">
        <f>VLOOKUP(E13,VIP!$A$2:$O18987,7,FALSE)</f>
        <v>Si</v>
      </c>
      <c r="I13" s="116" t="str">
        <f>VLOOKUP(E13,VIP!$A$2:$O10952,8,FALSE)</f>
        <v>Si</v>
      </c>
      <c r="J13" s="116" t="str">
        <f>VLOOKUP(E13,VIP!$A$2:$O10902,8,FALSE)</f>
        <v>Si</v>
      </c>
      <c r="K13" s="116" t="str">
        <f>VLOOKUP(E13,VIP!$A$2:$O14476,6,0)</f>
        <v>NO</v>
      </c>
      <c r="L13" s="140" t="s">
        <v>2219</v>
      </c>
      <c r="M13" s="109" t="s">
        <v>2446</v>
      </c>
      <c r="N13" s="109" t="s">
        <v>2453</v>
      </c>
      <c r="O13" s="116" t="s">
        <v>2584</v>
      </c>
      <c r="P13" s="116"/>
      <c r="Q13" s="109" t="s">
        <v>2219</v>
      </c>
    </row>
    <row r="14" spans="1:17" s="117" customFormat="1" ht="18" x14ac:dyDescent="0.25">
      <c r="A14" s="116" t="str">
        <f>VLOOKUP(E14,'LISTADO ATM'!$A$2:$C$898,3,0)</f>
        <v>DISTRITO NACIONAL</v>
      </c>
      <c r="B14" s="137" t="s">
        <v>2667</v>
      </c>
      <c r="C14" s="110">
        <v>44377.69840277778</v>
      </c>
      <c r="D14" s="110" t="s">
        <v>2180</v>
      </c>
      <c r="E14" s="133">
        <v>113</v>
      </c>
      <c r="F14" s="116" t="str">
        <f>VLOOKUP(E14,VIP!$A$2:$O14030,2,0)</f>
        <v>DRBR113</v>
      </c>
      <c r="G14" s="116" t="str">
        <f>VLOOKUP(E14,'LISTADO ATM'!$A$2:$B$897,2,0)</f>
        <v xml:space="preserve">ATM Autoservicio Atalaya del Mar </v>
      </c>
      <c r="H14" s="116" t="str">
        <f>VLOOKUP(E14,VIP!$A$2:$O18991,7,FALSE)</f>
        <v>Si</v>
      </c>
      <c r="I14" s="116" t="str">
        <f>VLOOKUP(E14,VIP!$A$2:$O10956,8,FALSE)</f>
        <v>No</v>
      </c>
      <c r="J14" s="116" t="str">
        <f>VLOOKUP(E14,VIP!$A$2:$O10906,8,FALSE)</f>
        <v>No</v>
      </c>
      <c r="K14" s="116" t="str">
        <f>VLOOKUP(E14,VIP!$A$2:$O14480,6,0)</f>
        <v>NO</v>
      </c>
      <c r="L14" s="140" t="s">
        <v>2219</v>
      </c>
      <c r="M14" s="109" t="s">
        <v>2446</v>
      </c>
      <c r="N14" s="109" t="s">
        <v>2453</v>
      </c>
      <c r="O14" s="116" t="s">
        <v>2455</v>
      </c>
      <c r="P14" s="116"/>
      <c r="Q14" s="109" t="s">
        <v>2219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2595</v>
      </c>
      <c r="C15" s="110">
        <v>44376.355208333334</v>
      </c>
      <c r="D15" s="110" t="s">
        <v>2180</v>
      </c>
      <c r="E15" s="133">
        <v>183</v>
      </c>
      <c r="F15" s="116" t="str">
        <f>VLOOKUP(E15,VIP!$A$2:$O14018,2,0)</f>
        <v>DRBR183</v>
      </c>
      <c r="G15" s="116" t="str">
        <f>VLOOKUP(E15,'LISTADO ATM'!$A$2:$B$897,2,0)</f>
        <v>ATM Estación Nativa Km. 22 Aut. Duarte.</v>
      </c>
      <c r="H15" s="116" t="str">
        <f>VLOOKUP(E15,VIP!$A$2:$O18979,7,FALSE)</f>
        <v>N/A</v>
      </c>
      <c r="I15" s="116" t="str">
        <f>VLOOKUP(E15,VIP!$A$2:$O10944,8,FALSE)</f>
        <v>N/A</v>
      </c>
      <c r="J15" s="116" t="str">
        <f>VLOOKUP(E15,VIP!$A$2:$O10894,8,FALSE)</f>
        <v>N/A</v>
      </c>
      <c r="K15" s="116" t="str">
        <f>VLOOKUP(E15,VIP!$A$2:$O14468,6,0)</f>
        <v>N/A</v>
      </c>
      <c r="L15" s="140" t="s">
        <v>2219</v>
      </c>
      <c r="M15" s="109" t="s">
        <v>2446</v>
      </c>
      <c r="N15" s="109" t="s">
        <v>2558</v>
      </c>
      <c r="O15" s="116" t="s">
        <v>2455</v>
      </c>
      <c r="P15" s="116"/>
      <c r="Q15" s="109" t="s">
        <v>2219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2609</v>
      </c>
      <c r="C16" s="110">
        <v>44377.130312499998</v>
      </c>
      <c r="D16" s="110" t="s">
        <v>2180</v>
      </c>
      <c r="E16" s="133">
        <v>225</v>
      </c>
      <c r="F16" s="116" t="str">
        <f>VLOOKUP(E16,VIP!$A$2:$O14003,2,0)</f>
        <v>DRBR225</v>
      </c>
      <c r="G16" s="116" t="str">
        <f>VLOOKUP(E16,'LISTADO ATM'!$A$2:$B$897,2,0)</f>
        <v xml:space="preserve">ATM S/M Nacional Arroyo Hondo </v>
      </c>
      <c r="H16" s="116" t="str">
        <f>VLOOKUP(E16,VIP!$A$2:$O18964,7,FALSE)</f>
        <v>Si</v>
      </c>
      <c r="I16" s="116" t="str">
        <f>VLOOKUP(E16,VIP!$A$2:$O10929,8,FALSE)</f>
        <v>Si</v>
      </c>
      <c r="J16" s="116" t="str">
        <f>VLOOKUP(E16,VIP!$A$2:$O10879,8,FALSE)</f>
        <v>Si</v>
      </c>
      <c r="K16" s="116" t="str">
        <f>VLOOKUP(E16,VIP!$A$2:$O14453,6,0)</f>
        <v>NO</v>
      </c>
      <c r="L16" s="140" t="s">
        <v>2219</v>
      </c>
      <c r="M16" s="109" t="s">
        <v>2446</v>
      </c>
      <c r="N16" s="109" t="s">
        <v>2453</v>
      </c>
      <c r="O16" s="116" t="s">
        <v>2455</v>
      </c>
      <c r="P16" s="116"/>
      <c r="Q16" s="109" t="s">
        <v>2219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2610</v>
      </c>
      <c r="C17" s="110">
        <v>44377.12939814815</v>
      </c>
      <c r="D17" s="110" t="s">
        <v>2180</v>
      </c>
      <c r="E17" s="133">
        <v>232</v>
      </c>
      <c r="F17" s="116" t="str">
        <f>VLOOKUP(E17,VIP!$A$2:$O14004,2,0)</f>
        <v>DRBR232</v>
      </c>
      <c r="G17" s="116" t="str">
        <f>VLOOKUP(E17,'LISTADO ATM'!$A$2:$B$897,2,0)</f>
        <v xml:space="preserve">ATM S/M Nacional Charles de Gaulle </v>
      </c>
      <c r="H17" s="116" t="str">
        <f>VLOOKUP(E17,VIP!$A$2:$O18965,7,FALSE)</f>
        <v>Si</v>
      </c>
      <c r="I17" s="116" t="str">
        <f>VLOOKUP(E17,VIP!$A$2:$O10930,8,FALSE)</f>
        <v>Si</v>
      </c>
      <c r="J17" s="116" t="str">
        <f>VLOOKUP(E17,VIP!$A$2:$O10880,8,FALSE)</f>
        <v>Si</v>
      </c>
      <c r="K17" s="116" t="str">
        <f>VLOOKUP(E17,VIP!$A$2:$O14454,6,0)</f>
        <v>SI</v>
      </c>
      <c r="L17" s="140" t="s">
        <v>2219</v>
      </c>
      <c r="M17" s="109" t="s">
        <v>2446</v>
      </c>
      <c r="N17" s="109" t="s">
        <v>2453</v>
      </c>
      <c r="O17" s="116" t="s">
        <v>2455</v>
      </c>
      <c r="P17" s="116"/>
      <c r="Q17" s="109" t="s">
        <v>2219</v>
      </c>
    </row>
    <row r="18" spans="1:17" s="117" customFormat="1" ht="18" x14ac:dyDescent="0.25">
      <c r="A18" s="116" t="str">
        <f>VLOOKUP(E18,'LISTADO ATM'!$A$2:$C$898,3,0)</f>
        <v>DISTRITO NACIONAL</v>
      </c>
      <c r="B18" s="137" t="s">
        <v>2598</v>
      </c>
      <c r="C18" s="110">
        <v>44376.550902777781</v>
      </c>
      <c r="D18" s="110" t="s">
        <v>2180</v>
      </c>
      <c r="E18" s="133">
        <v>240</v>
      </c>
      <c r="F18" s="116" t="str">
        <f>VLOOKUP(E18,VIP!$A$2:$O14006,2,0)</f>
        <v>DRBR24D</v>
      </c>
      <c r="G18" s="116" t="str">
        <f>VLOOKUP(E18,'LISTADO ATM'!$A$2:$B$897,2,0)</f>
        <v xml:space="preserve">ATM Oficina Carrefour I </v>
      </c>
      <c r="H18" s="116" t="str">
        <f>VLOOKUP(E18,VIP!$A$2:$O18967,7,FALSE)</f>
        <v>Si</v>
      </c>
      <c r="I18" s="116" t="str">
        <f>VLOOKUP(E18,VIP!$A$2:$O10932,8,FALSE)</f>
        <v>Si</v>
      </c>
      <c r="J18" s="116" t="str">
        <f>VLOOKUP(E18,VIP!$A$2:$O10882,8,FALSE)</f>
        <v>Si</v>
      </c>
      <c r="K18" s="116" t="str">
        <f>VLOOKUP(E18,VIP!$A$2:$O14456,6,0)</f>
        <v>SI</v>
      </c>
      <c r="L18" s="140" t="s">
        <v>2219</v>
      </c>
      <c r="M18" s="109" t="s">
        <v>2446</v>
      </c>
      <c r="N18" s="109" t="s">
        <v>2558</v>
      </c>
      <c r="O18" s="116" t="s">
        <v>2455</v>
      </c>
      <c r="P18" s="116"/>
      <c r="Q18" s="109" t="s">
        <v>2219</v>
      </c>
    </row>
    <row r="19" spans="1:17" s="117" customFormat="1" ht="18" x14ac:dyDescent="0.25">
      <c r="A19" s="116" t="str">
        <f>VLOOKUP(E19,'LISTADO ATM'!$A$2:$C$898,3,0)</f>
        <v>ESTE</v>
      </c>
      <c r="B19" s="137" t="s">
        <v>2647</v>
      </c>
      <c r="C19" s="110">
        <v>44377.788657407407</v>
      </c>
      <c r="D19" s="110" t="s">
        <v>2180</v>
      </c>
      <c r="E19" s="133">
        <v>353</v>
      </c>
      <c r="F19" s="116" t="str">
        <f>VLOOKUP(E19,VIP!$A$2:$O14003,2,0)</f>
        <v>DRBR353</v>
      </c>
      <c r="G19" s="116" t="str">
        <f>VLOOKUP(E19,'LISTADO ATM'!$A$2:$B$897,2,0)</f>
        <v xml:space="preserve">ATM Estación Boulevard Juan Dolio </v>
      </c>
      <c r="H19" s="116" t="str">
        <f>VLOOKUP(E19,VIP!$A$2:$O18964,7,FALSE)</f>
        <v>Si</v>
      </c>
      <c r="I19" s="116" t="str">
        <f>VLOOKUP(E19,VIP!$A$2:$O10929,8,FALSE)</f>
        <v>Si</v>
      </c>
      <c r="J19" s="116" t="str">
        <f>VLOOKUP(E19,VIP!$A$2:$O10879,8,FALSE)</f>
        <v>Si</v>
      </c>
      <c r="K19" s="116" t="str">
        <f>VLOOKUP(E19,VIP!$A$2:$O14453,6,0)</f>
        <v>NO</v>
      </c>
      <c r="L19" s="140" t="s">
        <v>2219</v>
      </c>
      <c r="M19" s="109" t="s">
        <v>2446</v>
      </c>
      <c r="N19" s="109" t="s">
        <v>2453</v>
      </c>
      <c r="O19" s="116" t="s">
        <v>2455</v>
      </c>
      <c r="P19" s="116"/>
      <c r="Q19" s="109" t="s">
        <v>2219</v>
      </c>
    </row>
    <row r="20" spans="1:17" s="117" customFormat="1" ht="18" x14ac:dyDescent="0.25">
      <c r="A20" s="116" t="str">
        <f>VLOOKUP(E20,'LISTADO ATM'!$A$2:$C$898,3,0)</f>
        <v>DISTRITO NACIONAL</v>
      </c>
      <c r="B20" s="137">
        <v>3335932386</v>
      </c>
      <c r="C20" s="110">
        <v>44372.434872685182</v>
      </c>
      <c r="D20" s="110" t="s">
        <v>2180</v>
      </c>
      <c r="E20" s="133">
        <v>387</v>
      </c>
      <c r="F20" s="116" t="str">
        <f>VLOOKUP(E20,VIP!$A$2:$O13958,2,0)</f>
        <v>DRBR387</v>
      </c>
      <c r="G20" s="116" t="str">
        <f>VLOOKUP(E20,'LISTADO ATM'!$A$2:$B$897,2,0)</f>
        <v xml:space="preserve">ATM S/M La Cadena San Vicente de Paul </v>
      </c>
      <c r="H20" s="116" t="str">
        <f>VLOOKUP(E20,VIP!$A$2:$O18919,7,FALSE)</f>
        <v>Si</v>
      </c>
      <c r="I20" s="116" t="str">
        <f>VLOOKUP(E20,VIP!$A$2:$O10884,8,FALSE)</f>
        <v>Si</v>
      </c>
      <c r="J20" s="116" t="str">
        <f>VLOOKUP(E20,VIP!$A$2:$O10834,8,FALSE)</f>
        <v>Si</v>
      </c>
      <c r="K20" s="116" t="str">
        <f>VLOOKUP(E20,VIP!$A$2:$O14408,6,0)</f>
        <v>NO</v>
      </c>
      <c r="L20" s="140" t="s">
        <v>2219</v>
      </c>
      <c r="M20" s="109" t="s">
        <v>2446</v>
      </c>
      <c r="N20" s="109" t="s">
        <v>2558</v>
      </c>
      <c r="O20" s="116" t="s">
        <v>2455</v>
      </c>
      <c r="P20" s="116"/>
      <c r="Q20" s="109" t="s">
        <v>2219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2592</v>
      </c>
      <c r="C21" s="110">
        <v>44375.757407407407</v>
      </c>
      <c r="D21" s="110" t="s">
        <v>2180</v>
      </c>
      <c r="E21" s="133">
        <v>425</v>
      </c>
      <c r="F21" s="116" t="str">
        <f>VLOOKUP(E21,VIP!$A$2:$O13985,2,0)</f>
        <v>DRBR425</v>
      </c>
      <c r="G21" s="116" t="str">
        <f>VLOOKUP(E21,'LISTADO ATM'!$A$2:$B$897,2,0)</f>
        <v xml:space="preserve">ATM UNP Jumbo Luperón II </v>
      </c>
      <c r="H21" s="116" t="str">
        <f>VLOOKUP(E21,VIP!$A$2:$O18946,7,FALSE)</f>
        <v>Si</v>
      </c>
      <c r="I21" s="116" t="str">
        <f>VLOOKUP(E21,VIP!$A$2:$O10911,8,FALSE)</f>
        <v>Si</v>
      </c>
      <c r="J21" s="116" t="str">
        <f>VLOOKUP(E21,VIP!$A$2:$O10861,8,FALSE)</f>
        <v>Si</v>
      </c>
      <c r="K21" s="116" t="str">
        <f>VLOOKUP(E21,VIP!$A$2:$O14435,6,0)</f>
        <v>NO</v>
      </c>
      <c r="L21" s="140" t="s">
        <v>2219</v>
      </c>
      <c r="M21" s="109" t="s">
        <v>2446</v>
      </c>
      <c r="N21" s="109" t="s">
        <v>2453</v>
      </c>
      <c r="O21" s="116" t="s">
        <v>2455</v>
      </c>
      <c r="P21" s="116"/>
      <c r="Q21" s="109" t="s">
        <v>2219</v>
      </c>
    </row>
    <row r="22" spans="1:17" s="117" customFormat="1" ht="18" x14ac:dyDescent="0.25">
      <c r="A22" s="116" t="str">
        <f>VLOOKUP(E22,'LISTADO ATM'!$A$2:$C$898,3,0)</f>
        <v>DISTRITO NACIONAL</v>
      </c>
      <c r="B22" s="137" t="s">
        <v>2608</v>
      </c>
      <c r="C22" s="110">
        <v>44377.13521990741</v>
      </c>
      <c r="D22" s="110" t="s">
        <v>2180</v>
      </c>
      <c r="E22" s="133">
        <v>522</v>
      </c>
      <c r="F22" s="116" t="str">
        <f>VLOOKUP(E22,VIP!$A$2:$O14001,2,0)</f>
        <v>DRBR522</v>
      </c>
      <c r="G22" s="116" t="str">
        <f>VLOOKUP(E22,'LISTADO ATM'!$A$2:$B$897,2,0)</f>
        <v xml:space="preserve">ATM Oficina Galería 360 </v>
      </c>
      <c r="H22" s="116" t="str">
        <f>VLOOKUP(E22,VIP!$A$2:$O18962,7,FALSE)</f>
        <v>Si</v>
      </c>
      <c r="I22" s="116" t="str">
        <f>VLOOKUP(E22,VIP!$A$2:$O10927,8,FALSE)</f>
        <v>Si</v>
      </c>
      <c r="J22" s="116" t="str">
        <f>VLOOKUP(E22,VIP!$A$2:$O10877,8,FALSE)</f>
        <v>Si</v>
      </c>
      <c r="K22" s="116" t="str">
        <f>VLOOKUP(E22,VIP!$A$2:$O14451,6,0)</f>
        <v>SI</v>
      </c>
      <c r="L22" s="140" t="s">
        <v>2219</v>
      </c>
      <c r="M22" s="109" t="s">
        <v>2446</v>
      </c>
      <c r="N22" s="109" t="s">
        <v>2453</v>
      </c>
      <c r="O22" s="116" t="s">
        <v>2455</v>
      </c>
      <c r="P22" s="116"/>
      <c r="Q22" s="109" t="s">
        <v>2219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2681</v>
      </c>
      <c r="C23" s="110">
        <v>44377.925983796296</v>
      </c>
      <c r="D23" s="110" t="s">
        <v>2180</v>
      </c>
      <c r="E23" s="133">
        <v>527</v>
      </c>
      <c r="F23" s="116" t="str">
        <f>VLOOKUP(E23,VIP!$A$2:$O14002,2,0)</f>
        <v>DRBR527</v>
      </c>
      <c r="G23" s="116" t="str">
        <f>VLOOKUP(E23,'LISTADO ATM'!$A$2:$B$897,2,0)</f>
        <v>ATM Oficina Zona Oriental II</v>
      </c>
      <c r="H23" s="116" t="str">
        <f>VLOOKUP(E23,VIP!$A$2:$O18963,7,FALSE)</f>
        <v>Si</v>
      </c>
      <c r="I23" s="116" t="str">
        <f>VLOOKUP(E23,VIP!$A$2:$O10928,8,FALSE)</f>
        <v>Si</v>
      </c>
      <c r="J23" s="116" t="str">
        <f>VLOOKUP(E23,VIP!$A$2:$O10878,8,FALSE)</f>
        <v>Si</v>
      </c>
      <c r="K23" s="116" t="str">
        <f>VLOOKUP(E23,VIP!$A$2:$O14452,6,0)</f>
        <v>SI</v>
      </c>
      <c r="L23" s="140" t="s">
        <v>2219</v>
      </c>
      <c r="M23" s="109" t="s">
        <v>2446</v>
      </c>
      <c r="N23" s="109" t="s">
        <v>2453</v>
      </c>
      <c r="O23" s="116" t="s">
        <v>2455</v>
      </c>
      <c r="P23" s="116"/>
      <c r="Q23" s="109" t="s">
        <v>2219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2605</v>
      </c>
      <c r="C24" s="110">
        <v>44377.006122685183</v>
      </c>
      <c r="D24" s="110" t="s">
        <v>2180</v>
      </c>
      <c r="E24" s="133">
        <v>569</v>
      </c>
      <c r="F24" s="116" t="str">
        <f>VLOOKUP(E24,VIP!$A$2:$O14009,2,0)</f>
        <v>DRBR03B</v>
      </c>
      <c r="G24" s="116" t="str">
        <f>VLOOKUP(E24,'LISTADO ATM'!$A$2:$B$897,2,0)</f>
        <v xml:space="preserve">ATM Superintendencia de Seguros </v>
      </c>
      <c r="H24" s="116" t="str">
        <f>VLOOKUP(E24,VIP!$A$2:$O18970,7,FALSE)</f>
        <v>Si</v>
      </c>
      <c r="I24" s="116" t="str">
        <f>VLOOKUP(E24,VIP!$A$2:$O10935,8,FALSE)</f>
        <v>Si</v>
      </c>
      <c r="J24" s="116" t="str">
        <f>VLOOKUP(E24,VIP!$A$2:$O10885,8,FALSE)</f>
        <v>Si</v>
      </c>
      <c r="K24" s="116" t="str">
        <f>VLOOKUP(E24,VIP!$A$2:$O14459,6,0)</f>
        <v>NO</v>
      </c>
      <c r="L24" s="140" t="s">
        <v>2219</v>
      </c>
      <c r="M24" s="109" t="s">
        <v>2446</v>
      </c>
      <c r="N24" s="109" t="s">
        <v>2453</v>
      </c>
      <c r="O24" s="116" t="s">
        <v>2455</v>
      </c>
      <c r="P24" s="116"/>
      <c r="Q24" s="109" t="s">
        <v>2219</v>
      </c>
    </row>
    <row r="25" spans="1:17" s="117" customFormat="1" ht="18" x14ac:dyDescent="0.25">
      <c r="A25" s="116" t="str">
        <f>VLOOKUP(E25,'LISTADO ATM'!$A$2:$C$898,3,0)</f>
        <v>DISTRITO NACIONAL</v>
      </c>
      <c r="B25" s="137">
        <v>3335933599</v>
      </c>
      <c r="C25" s="110">
        <v>44374.746932870374</v>
      </c>
      <c r="D25" s="110" t="s">
        <v>2180</v>
      </c>
      <c r="E25" s="133">
        <v>585</v>
      </c>
      <c r="F25" s="116" t="str">
        <f>VLOOKUP(E25,VIP!$A$2:$O13929,2,0)</f>
        <v>DRBR083</v>
      </c>
      <c r="G25" s="116" t="str">
        <f>VLOOKUP(E25,'LISTADO ATM'!$A$2:$B$897,2,0)</f>
        <v xml:space="preserve">ATM Oficina Haina Oriental </v>
      </c>
      <c r="H25" s="116" t="str">
        <f>VLOOKUP(E25,VIP!$A$2:$O18812,7,FALSE)</f>
        <v>Si</v>
      </c>
      <c r="I25" s="116" t="str">
        <f>VLOOKUP(E25,VIP!$A$2:$O10777,8,FALSE)</f>
        <v>Si</v>
      </c>
      <c r="J25" s="116" t="str">
        <f>VLOOKUP(E25,VIP!$A$2:$O10727,8,FALSE)</f>
        <v>Si</v>
      </c>
      <c r="K25" s="116" t="str">
        <f>VLOOKUP(E25,VIP!$A$2:$O14301,6,0)</f>
        <v>NO</v>
      </c>
      <c r="L25" s="140" t="s">
        <v>2219</v>
      </c>
      <c r="M25" s="109" t="s">
        <v>2446</v>
      </c>
      <c r="N25" s="109" t="s">
        <v>2453</v>
      </c>
      <c r="O25" s="116" t="s">
        <v>2455</v>
      </c>
      <c r="P25" s="116"/>
      <c r="Q25" s="109" t="s">
        <v>2219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2628</v>
      </c>
      <c r="C26" s="110">
        <v>44377.564837962964</v>
      </c>
      <c r="D26" s="110" t="s">
        <v>2180</v>
      </c>
      <c r="E26" s="133">
        <v>685</v>
      </c>
      <c r="F26" s="116" t="str">
        <f>VLOOKUP(E26,VIP!$A$2:$O13971,2,0)</f>
        <v>DRBR685</v>
      </c>
      <c r="G26" s="116" t="str">
        <f>VLOOKUP(E26,'LISTADO ATM'!$A$2:$B$897,2,0)</f>
        <v>ATM Autoservicio UASD</v>
      </c>
      <c r="H26" s="116" t="str">
        <f>VLOOKUP(E26,VIP!$A$2:$O18932,7,FALSE)</f>
        <v>NO</v>
      </c>
      <c r="I26" s="116" t="str">
        <f>VLOOKUP(E26,VIP!$A$2:$O10897,8,FALSE)</f>
        <v>SI</v>
      </c>
      <c r="J26" s="116" t="str">
        <f>VLOOKUP(E26,VIP!$A$2:$O10847,8,FALSE)</f>
        <v>SI</v>
      </c>
      <c r="K26" s="116" t="str">
        <f>VLOOKUP(E26,VIP!$A$2:$O14421,6,0)</f>
        <v>NO</v>
      </c>
      <c r="L26" s="140" t="s">
        <v>2219</v>
      </c>
      <c r="M26" s="109" t="s">
        <v>2446</v>
      </c>
      <c r="N26" s="109" t="s">
        <v>2558</v>
      </c>
      <c r="O26" s="116" t="s">
        <v>2455</v>
      </c>
      <c r="P26" s="116"/>
      <c r="Q26" s="109" t="s">
        <v>2219</v>
      </c>
    </row>
    <row r="27" spans="1:17" s="117" customFormat="1" ht="18" x14ac:dyDescent="0.25">
      <c r="A27" s="116" t="str">
        <f>VLOOKUP(E27,'LISTADO ATM'!$A$2:$C$898,3,0)</f>
        <v>DISTRITO NACIONAL</v>
      </c>
      <c r="B27" s="137" t="s">
        <v>2606</v>
      </c>
      <c r="C27" s="110">
        <v>44376.982615740744</v>
      </c>
      <c r="D27" s="110" t="s">
        <v>2180</v>
      </c>
      <c r="E27" s="133">
        <v>686</v>
      </c>
      <c r="F27" s="116" t="str">
        <f>VLOOKUP(E27,VIP!$A$2:$O14011,2,0)</f>
        <v>DRBR686</v>
      </c>
      <c r="G27" s="116" t="str">
        <f>VLOOKUP(E27,'LISTADO ATM'!$A$2:$B$897,2,0)</f>
        <v>ATM Autoservicio Oficina Máximo Gómez</v>
      </c>
      <c r="H27" s="116" t="str">
        <f>VLOOKUP(E27,VIP!$A$2:$O18972,7,FALSE)</f>
        <v>Si</v>
      </c>
      <c r="I27" s="116" t="str">
        <f>VLOOKUP(E27,VIP!$A$2:$O10937,8,FALSE)</f>
        <v>Si</v>
      </c>
      <c r="J27" s="116" t="str">
        <f>VLOOKUP(E27,VIP!$A$2:$O10887,8,FALSE)</f>
        <v>Si</v>
      </c>
      <c r="K27" s="116" t="str">
        <f>VLOOKUP(E27,VIP!$A$2:$O14461,6,0)</f>
        <v>NO</v>
      </c>
      <c r="L27" s="140" t="s">
        <v>2219</v>
      </c>
      <c r="M27" s="109" t="s">
        <v>2446</v>
      </c>
      <c r="N27" s="109" t="s">
        <v>2453</v>
      </c>
      <c r="O27" s="116" t="s">
        <v>2455</v>
      </c>
      <c r="P27" s="116"/>
      <c r="Q27" s="109" t="s">
        <v>2219</v>
      </c>
    </row>
    <row r="28" spans="1:17" s="117" customFormat="1" ht="18" x14ac:dyDescent="0.25">
      <c r="A28" s="116" t="str">
        <f>VLOOKUP(E28,'LISTADO ATM'!$A$2:$C$898,3,0)</f>
        <v>NORTE</v>
      </c>
      <c r="B28" s="137" t="s">
        <v>2640</v>
      </c>
      <c r="C28" s="110">
        <v>44377.603993055556</v>
      </c>
      <c r="D28" s="110" t="s">
        <v>2181</v>
      </c>
      <c r="E28" s="133">
        <v>754</v>
      </c>
      <c r="F28" s="116" t="str">
        <f>VLOOKUP(E28,VIP!$A$2:$O13994,2,0)</f>
        <v>DRBR754</v>
      </c>
      <c r="G28" s="116" t="str">
        <f>VLOOKUP(E28,'LISTADO ATM'!$A$2:$B$897,2,0)</f>
        <v xml:space="preserve">ATM Autobanco Oficina Licey al Medio </v>
      </c>
      <c r="H28" s="116" t="str">
        <f>VLOOKUP(E28,VIP!$A$2:$O18955,7,FALSE)</f>
        <v>Si</v>
      </c>
      <c r="I28" s="116" t="str">
        <f>VLOOKUP(E28,VIP!$A$2:$O10920,8,FALSE)</f>
        <v>Si</v>
      </c>
      <c r="J28" s="116" t="str">
        <f>VLOOKUP(E28,VIP!$A$2:$O10870,8,FALSE)</f>
        <v>Si</v>
      </c>
      <c r="K28" s="116" t="str">
        <f>VLOOKUP(E28,VIP!$A$2:$O14444,6,0)</f>
        <v>NO</v>
      </c>
      <c r="L28" s="140" t="s">
        <v>2219</v>
      </c>
      <c r="M28" s="109" t="s">
        <v>2446</v>
      </c>
      <c r="N28" s="109" t="s">
        <v>2453</v>
      </c>
      <c r="O28" s="116" t="s">
        <v>2567</v>
      </c>
      <c r="P28" s="116"/>
      <c r="Q28" s="109" t="s">
        <v>2219</v>
      </c>
    </row>
    <row r="29" spans="1:17" s="117" customFormat="1" ht="18" x14ac:dyDescent="0.25">
      <c r="A29" s="116" t="str">
        <f>VLOOKUP(E29,'LISTADO ATM'!$A$2:$C$898,3,0)</f>
        <v>SUR</v>
      </c>
      <c r="B29" s="137" t="s">
        <v>2644</v>
      </c>
      <c r="C29" s="110">
        <v>44377.797777777778</v>
      </c>
      <c r="D29" s="110" t="s">
        <v>2180</v>
      </c>
      <c r="E29" s="133">
        <v>780</v>
      </c>
      <c r="F29" s="116" t="str">
        <f>VLOOKUP(E29,VIP!$A$2:$O14000,2,0)</f>
        <v>DRBR041</v>
      </c>
      <c r="G29" s="116" t="str">
        <f>VLOOKUP(E29,'LISTADO ATM'!$A$2:$B$897,2,0)</f>
        <v xml:space="preserve">ATM Oficina Barahona I </v>
      </c>
      <c r="H29" s="116" t="str">
        <f>VLOOKUP(E29,VIP!$A$2:$O18961,7,FALSE)</f>
        <v>Si</v>
      </c>
      <c r="I29" s="116" t="str">
        <f>VLOOKUP(E29,VIP!$A$2:$O10926,8,FALSE)</f>
        <v>Si</v>
      </c>
      <c r="J29" s="116" t="str">
        <f>VLOOKUP(E29,VIP!$A$2:$O10876,8,FALSE)</f>
        <v>Si</v>
      </c>
      <c r="K29" s="116" t="str">
        <f>VLOOKUP(E29,VIP!$A$2:$O14450,6,0)</f>
        <v>SI</v>
      </c>
      <c r="L29" s="140" t="s">
        <v>2219</v>
      </c>
      <c r="M29" s="109" t="s">
        <v>2446</v>
      </c>
      <c r="N29" s="109" t="s">
        <v>2453</v>
      </c>
      <c r="O29" s="116" t="s">
        <v>2455</v>
      </c>
      <c r="P29" s="116"/>
      <c r="Q29" s="109" t="s">
        <v>2219</v>
      </c>
    </row>
    <row r="30" spans="1:17" s="117" customFormat="1" ht="18" x14ac:dyDescent="0.25">
      <c r="A30" s="116" t="str">
        <f>VLOOKUP(E30,'LISTADO ATM'!$A$2:$C$898,3,0)</f>
        <v>SUR</v>
      </c>
      <c r="B30" s="137" t="s">
        <v>2643</v>
      </c>
      <c r="C30" s="110">
        <v>44377.79855324074</v>
      </c>
      <c r="D30" s="110" t="s">
        <v>2180</v>
      </c>
      <c r="E30" s="133">
        <v>783</v>
      </c>
      <c r="F30" s="116" t="str">
        <f>VLOOKUP(E30,VIP!$A$2:$O13999,2,0)</f>
        <v>DRBR303</v>
      </c>
      <c r="G30" s="116" t="str">
        <f>VLOOKUP(E30,'LISTADO ATM'!$A$2:$B$897,2,0)</f>
        <v xml:space="preserve">ATM Autobanco Alfa y Omega (Barahona) </v>
      </c>
      <c r="H30" s="116" t="str">
        <f>VLOOKUP(E30,VIP!$A$2:$O18960,7,FALSE)</f>
        <v>Si</v>
      </c>
      <c r="I30" s="116" t="str">
        <f>VLOOKUP(E30,VIP!$A$2:$O10925,8,FALSE)</f>
        <v>Si</v>
      </c>
      <c r="J30" s="116" t="str">
        <f>VLOOKUP(E30,VIP!$A$2:$O10875,8,FALSE)</f>
        <v>Si</v>
      </c>
      <c r="K30" s="116" t="str">
        <f>VLOOKUP(E30,VIP!$A$2:$O14449,6,0)</f>
        <v>NO</v>
      </c>
      <c r="L30" s="140" t="s">
        <v>2219</v>
      </c>
      <c r="M30" s="109" t="s">
        <v>2446</v>
      </c>
      <c r="N30" s="109" t="s">
        <v>2453</v>
      </c>
      <c r="O30" s="116" t="s">
        <v>2455</v>
      </c>
      <c r="P30" s="116"/>
      <c r="Q30" s="109" t="s">
        <v>2219</v>
      </c>
    </row>
    <row r="31" spans="1:17" s="117" customFormat="1" ht="18" x14ac:dyDescent="0.25">
      <c r="A31" s="116" t="str">
        <f>VLOOKUP(E31,'LISTADO ATM'!$A$2:$C$898,3,0)</f>
        <v>NORTE</v>
      </c>
      <c r="B31" s="137" t="s">
        <v>2697</v>
      </c>
      <c r="C31" s="110">
        <v>44377.823206018518</v>
      </c>
      <c r="D31" s="110" t="s">
        <v>2181</v>
      </c>
      <c r="E31" s="133">
        <v>926</v>
      </c>
      <c r="F31" s="116" t="str">
        <f>VLOOKUP(E31,VIP!$A$2:$O14022,2,0)</f>
        <v>DRBR926</v>
      </c>
      <c r="G31" s="116" t="str">
        <f>VLOOKUP(E31,'LISTADO ATM'!$A$2:$B$897,2,0)</f>
        <v>ATM S/M Juan Cepin</v>
      </c>
      <c r="H31" s="116" t="str">
        <f>VLOOKUP(E31,VIP!$A$2:$O18983,7,FALSE)</f>
        <v>N/A</v>
      </c>
      <c r="I31" s="116" t="str">
        <f>VLOOKUP(E31,VIP!$A$2:$O10948,8,FALSE)</f>
        <v>N/A</v>
      </c>
      <c r="J31" s="116" t="str">
        <f>VLOOKUP(E31,VIP!$A$2:$O10898,8,FALSE)</f>
        <v>N/A</v>
      </c>
      <c r="K31" s="116" t="str">
        <f>VLOOKUP(E31,VIP!$A$2:$O14472,6,0)</f>
        <v>N/A</v>
      </c>
      <c r="L31" s="140" t="s">
        <v>2219</v>
      </c>
      <c r="M31" s="109" t="s">
        <v>2446</v>
      </c>
      <c r="N31" s="109" t="s">
        <v>2453</v>
      </c>
      <c r="O31" s="116" t="s">
        <v>2567</v>
      </c>
      <c r="P31" s="116"/>
      <c r="Q31" s="109" t="s">
        <v>2219</v>
      </c>
    </row>
    <row r="32" spans="1:17" s="117" customFormat="1" ht="18" x14ac:dyDescent="0.25">
      <c r="A32" s="116" t="str">
        <f>VLOOKUP(E32,'LISTADO ATM'!$A$2:$C$898,3,0)</f>
        <v>DISTRITO NACIONAL</v>
      </c>
      <c r="B32" s="137" t="s">
        <v>2602</v>
      </c>
      <c r="C32" s="110">
        <v>44376.671076388891</v>
      </c>
      <c r="D32" s="110" t="s">
        <v>2180</v>
      </c>
      <c r="E32" s="133">
        <v>929</v>
      </c>
      <c r="F32" s="116" t="str">
        <f>VLOOKUP(E32,VIP!$A$2:$O14048,2,0)</f>
        <v>DRBR929</v>
      </c>
      <c r="G32" s="116" t="str">
        <f>VLOOKUP(E32,'LISTADO ATM'!$A$2:$B$897,2,0)</f>
        <v>ATM Autoservicio Nacional El Conde</v>
      </c>
      <c r="H32" s="116" t="str">
        <f>VLOOKUP(E32,VIP!$A$2:$O19009,7,FALSE)</f>
        <v>Si</v>
      </c>
      <c r="I32" s="116" t="str">
        <f>VLOOKUP(E32,VIP!$A$2:$O10974,8,FALSE)</f>
        <v>Si</v>
      </c>
      <c r="J32" s="116" t="str">
        <f>VLOOKUP(E32,VIP!$A$2:$O10924,8,FALSE)</f>
        <v>Si</v>
      </c>
      <c r="K32" s="116" t="str">
        <f>VLOOKUP(E32,VIP!$A$2:$O14498,6,0)</f>
        <v>NO</v>
      </c>
      <c r="L32" s="140" t="s">
        <v>2219</v>
      </c>
      <c r="M32" s="109" t="s">
        <v>2446</v>
      </c>
      <c r="N32" s="109" t="s">
        <v>2453</v>
      </c>
      <c r="O32" s="116" t="s">
        <v>2455</v>
      </c>
      <c r="P32" s="116"/>
      <c r="Q32" s="109" t="s">
        <v>2219</v>
      </c>
    </row>
    <row r="33" spans="1:17" s="117" customFormat="1" ht="18" x14ac:dyDescent="0.25">
      <c r="A33" s="116" t="str">
        <f>VLOOKUP(E33,'LISTADO ATM'!$A$2:$C$898,3,0)</f>
        <v>DISTRITO NACIONAL</v>
      </c>
      <c r="B33" s="137" t="s">
        <v>2607</v>
      </c>
      <c r="C33" s="110">
        <v>44376.980057870373</v>
      </c>
      <c r="D33" s="110" t="s">
        <v>2180</v>
      </c>
      <c r="E33" s="133">
        <v>943</v>
      </c>
      <c r="F33" s="116" t="str">
        <f>VLOOKUP(E33,VIP!$A$2:$O14013,2,0)</f>
        <v>DRBR16K</v>
      </c>
      <c r="G33" s="116" t="str">
        <f>VLOOKUP(E33,'LISTADO ATM'!$A$2:$B$897,2,0)</f>
        <v xml:space="preserve">ATM Oficina Tránsito Terreste </v>
      </c>
      <c r="H33" s="116" t="str">
        <f>VLOOKUP(E33,VIP!$A$2:$O18974,7,FALSE)</f>
        <v>Si</v>
      </c>
      <c r="I33" s="116" t="str">
        <f>VLOOKUP(E33,VIP!$A$2:$O10939,8,FALSE)</f>
        <v>Si</v>
      </c>
      <c r="J33" s="116" t="str">
        <f>VLOOKUP(E33,VIP!$A$2:$O10889,8,FALSE)</f>
        <v>Si</v>
      </c>
      <c r="K33" s="116" t="str">
        <f>VLOOKUP(E33,VIP!$A$2:$O14463,6,0)</f>
        <v>NO</v>
      </c>
      <c r="L33" s="140" t="s">
        <v>2219</v>
      </c>
      <c r="M33" s="109" t="s">
        <v>2446</v>
      </c>
      <c r="N33" s="109" t="s">
        <v>2453</v>
      </c>
      <c r="O33" s="116" t="s">
        <v>2455</v>
      </c>
      <c r="P33" s="116"/>
      <c r="Q33" s="109" t="s">
        <v>2219</v>
      </c>
    </row>
    <row r="34" spans="1:17" s="117" customFormat="1" ht="18" x14ac:dyDescent="0.25">
      <c r="A34" s="116" t="str">
        <f>VLOOKUP(E34,'LISTADO ATM'!$A$2:$C$898,3,0)</f>
        <v>DISTRITO NACIONAL</v>
      </c>
      <c r="B34" s="137" t="s">
        <v>2593</v>
      </c>
      <c r="C34" s="110">
        <v>44375.753587962965</v>
      </c>
      <c r="D34" s="110" t="s">
        <v>2180</v>
      </c>
      <c r="E34" s="133">
        <v>952</v>
      </c>
      <c r="F34" s="116" t="str">
        <f>VLOOKUP(E34,VIP!$A$2:$O13987,2,0)</f>
        <v>DRBR16L</v>
      </c>
      <c r="G34" s="116" t="str">
        <f>VLOOKUP(E34,'LISTADO ATM'!$A$2:$B$897,2,0)</f>
        <v xml:space="preserve">ATM Alvarez Rivas </v>
      </c>
      <c r="H34" s="116" t="str">
        <f>VLOOKUP(E34,VIP!$A$2:$O18948,7,FALSE)</f>
        <v>Si</v>
      </c>
      <c r="I34" s="116" t="str">
        <f>VLOOKUP(E34,VIP!$A$2:$O10913,8,FALSE)</f>
        <v>Si</v>
      </c>
      <c r="J34" s="116" t="str">
        <f>VLOOKUP(E34,VIP!$A$2:$O10863,8,FALSE)</f>
        <v>Si</v>
      </c>
      <c r="K34" s="116" t="str">
        <f>VLOOKUP(E34,VIP!$A$2:$O14437,6,0)</f>
        <v>NO</v>
      </c>
      <c r="L34" s="140" t="s">
        <v>2219</v>
      </c>
      <c r="M34" s="109" t="s">
        <v>2446</v>
      </c>
      <c r="N34" s="109" t="s">
        <v>2453</v>
      </c>
      <c r="O34" s="116" t="s">
        <v>2455</v>
      </c>
      <c r="P34" s="116"/>
      <c r="Q34" s="109" t="s">
        <v>2219</v>
      </c>
    </row>
    <row r="35" spans="1:17" s="117" customFormat="1" ht="18" x14ac:dyDescent="0.25">
      <c r="A35" s="116" t="str">
        <f>VLOOKUP(E35,'LISTADO ATM'!$A$2:$C$898,3,0)</f>
        <v>SUR</v>
      </c>
      <c r="B35" s="137" t="s">
        <v>2674</v>
      </c>
      <c r="C35" s="110">
        <v>44377.639907407407</v>
      </c>
      <c r="D35" s="110" t="s">
        <v>2180</v>
      </c>
      <c r="E35" s="133">
        <v>829</v>
      </c>
      <c r="F35" s="116" t="str">
        <f>VLOOKUP(E35,VIP!$A$2:$O14041,2,0)</f>
        <v>DRBR829</v>
      </c>
      <c r="G35" s="116" t="str">
        <f>VLOOKUP(E35,'LISTADO ATM'!$A$2:$B$897,2,0)</f>
        <v xml:space="preserve">ATM UNP Multicentro Sirena Baní </v>
      </c>
      <c r="H35" s="116" t="str">
        <f>VLOOKUP(E35,VIP!$A$2:$O19002,7,FALSE)</f>
        <v>Si</v>
      </c>
      <c r="I35" s="116" t="str">
        <f>VLOOKUP(E35,VIP!$A$2:$O10967,8,FALSE)</f>
        <v>Si</v>
      </c>
      <c r="J35" s="116" t="str">
        <f>VLOOKUP(E35,VIP!$A$2:$O10917,8,FALSE)</f>
        <v>Si</v>
      </c>
      <c r="K35" s="116" t="str">
        <f>VLOOKUP(E35,VIP!$A$2:$O14491,6,0)</f>
        <v>NO</v>
      </c>
      <c r="L35" s="140" t="s">
        <v>2678</v>
      </c>
      <c r="M35" s="109" t="s">
        <v>2446</v>
      </c>
      <c r="N35" s="109" t="s">
        <v>2453</v>
      </c>
      <c r="O35" s="116" t="s">
        <v>2455</v>
      </c>
      <c r="P35" s="116"/>
      <c r="Q35" s="109" t="s">
        <v>2678</v>
      </c>
    </row>
    <row r="36" spans="1:17" s="117" customFormat="1" ht="18" x14ac:dyDescent="0.25">
      <c r="A36" s="116" t="str">
        <f>VLOOKUP(E36,'LISTADO ATM'!$A$2:$C$898,3,0)</f>
        <v>NORTE</v>
      </c>
      <c r="B36" s="137" t="s">
        <v>2603</v>
      </c>
      <c r="C36" s="110">
        <v>44376.935659722221</v>
      </c>
      <c r="D36" s="110" t="s">
        <v>2181</v>
      </c>
      <c r="E36" s="133">
        <v>198</v>
      </c>
      <c r="F36" s="116" t="str">
        <f>VLOOKUP(E36,VIP!$A$2:$O13998,2,0)</f>
        <v>DRBR198</v>
      </c>
      <c r="G36" s="116" t="str">
        <f>VLOOKUP(E36,'LISTADO ATM'!$A$2:$B$897,2,0)</f>
        <v xml:space="preserve">ATM Almacenes El Encanto  (Santiago) </v>
      </c>
      <c r="H36" s="116" t="str">
        <f>VLOOKUP(E36,VIP!$A$2:$O18959,7,FALSE)</f>
        <v>NO</v>
      </c>
      <c r="I36" s="116" t="str">
        <f>VLOOKUP(E36,VIP!$A$2:$O10924,8,FALSE)</f>
        <v>NO</v>
      </c>
      <c r="J36" s="116" t="str">
        <f>VLOOKUP(E36,VIP!$A$2:$O10874,8,FALSE)</f>
        <v>NO</v>
      </c>
      <c r="K36" s="116" t="str">
        <f>VLOOKUP(E36,VIP!$A$2:$O14448,6,0)</f>
        <v>NO</v>
      </c>
      <c r="L36" s="140" t="s">
        <v>2245</v>
      </c>
      <c r="M36" s="109" t="s">
        <v>2446</v>
      </c>
      <c r="N36" s="109" t="s">
        <v>2453</v>
      </c>
      <c r="O36" s="116" t="s">
        <v>2567</v>
      </c>
      <c r="P36" s="116"/>
      <c r="Q36" s="109" t="s">
        <v>2245</v>
      </c>
    </row>
    <row r="37" spans="1:17" s="117" customFormat="1" ht="18" x14ac:dyDescent="0.25">
      <c r="A37" s="116" t="str">
        <f>VLOOKUP(E37,'LISTADO ATM'!$A$2:$C$898,3,0)</f>
        <v>SUR</v>
      </c>
      <c r="B37" s="137" t="s">
        <v>2732</v>
      </c>
      <c r="C37" s="110">
        <v>44378.310393518521</v>
      </c>
      <c r="D37" s="110" t="s">
        <v>2180</v>
      </c>
      <c r="E37" s="133">
        <v>360</v>
      </c>
      <c r="F37" s="116" t="str">
        <f>VLOOKUP(E37,VIP!$A$2:$O14030,2,0)</f>
        <v>DRBR360</v>
      </c>
      <c r="G37" s="116" t="str">
        <f>VLOOKUP(E37,'LISTADO ATM'!$A$2:$B$897,2,0)</f>
        <v>ATM Ayuntamiento Guayabal</v>
      </c>
      <c r="H37" s="116" t="str">
        <f>VLOOKUP(E37,VIP!$A$2:$O18991,7,FALSE)</f>
        <v>si</v>
      </c>
      <c r="I37" s="116" t="str">
        <f>VLOOKUP(E37,VIP!$A$2:$O10956,8,FALSE)</f>
        <v>si</v>
      </c>
      <c r="J37" s="116" t="str">
        <f>VLOOKUP(E37,VIP!$A$2:$O10906,8,FALSE)</f>
        <v>si</v>
      </c>
      <c r="K37" s="116" t="str">
        <f>VLOOKUP(E37,VIP!$A$2:$O14480,6,0)</f>
        <v>NO</v>
      </c>
      <c r="L37" s="140" t="s">
        <v>2245</v>
      </c>
      <c r="M37" s="109" t="s">
        <v>2446</v>
      </c>
      <c r="N37" s="109" t="s">
        <v>2558</v>
      </c>
      <c r="O37" s="116" t="s">
        <v>2455</v>
      </c>
      <c r="P37" s="116"/>
      <c r="Q37" s="109" t="s">
        <v>2245</v>
      </c>
    </row>
    <row r="38" spans="1:17" s="117" customFormat="1" ht="18" x14ac:dyDescent="0.25">
      <c r="A38" s="116" t="str">
        <f>VLOOKUP(E38,'LISTADO ATM'!$A$2:$C$898,3,0)</f>
        <v>NORTE</v>
      </c>
      <c r="B38" s="137" t="s">
        <v>2597</v>
      </c>
      <c r="C38" s="110">
        <v>44376.598541666666</v>
      </c>
      <c r="D38" s="110" t="s">
        <v>2181</v>
      </c>
      <c r="E38" s="133">
        <v>638</v>
      </c>
      <c r="F38" s="116" t="str">
        <f>VLOOKUP(E38,VIP!$A$2:$O14000,2,0)</f>
        <v>DRBR638</v>
      </c>
      <c r="G38" s="116" t="str">
        <f>VLOOKUP(E38,'LISTADO ATM'!$A$2:$B$897,2,0)</f>
        <v xml:space="preserve">ATM S/M Yoma </v>
      </c>
      <c r="H38" s="116" t="str">
        <f>VLOOKUP(E38,VIP!$A$2:$O18961,7,FALSE)</f>
        <v>Si</v>
      </c>
      <c r="I38" s="116" t="str">
        <f>VLOOKUP(E38,VIP!$A$2:$O10926,8,FALSE)</f>
        <v>Si</v>
      </c>
      <c r="J38" s="116" t="str">
        <f>VLOOKUP(E38,VIP!$A$2:$O10876,8,FALSE)</f>
        <v>Si</v>
      </c>
      <c r="K38" s="116" t="str">
        <f>VLOOKUP(E38,VIP!$A$2:$O14450,6,0)</f>
        <v>NO</v>
      </c>
      <c r="L38" s="140" t="s">
        <v>2245</v>
      </c>
      <c r="M38" s="109" t="s">
        <v>2446</v>
      </c>
      <c r="N38" s="109" t="s">
        <v>2558</v>
      </c>
      <c r="O38" s="116" t="s">
        <v>2567</v>
      </c>
      <c r="P38" s="116"/>
      <c r="Q38" s="109" t="s">
        <v>2245</v>
      </c>
    </row>
    <row r="39" spans="1:17" s="117" customFormat="1" ht="18" x14ac:dyDescent="0.25">
      <c r="A39" s="116" t="str">
        <f>VLOOKUP(E39,'LISTADO ATM'!$A$2:$C$898,3,0)</f>
        <v>DISTRITO NACIONAL</v>
      </c>
      <c r="B39" s="137" t="s">
        <v>2637</v>
      </c>
      <c r="C39" s="110">
        <v>44377.45239583333</v>
      </c>
      <c r="D39" s="110" t="s">
        <v>2180</v>
      </c>
      <c r="E39" s="133">
        <v>892</v>
      </c>
      <c r="F39" s="116" t="str">
        <f>VLOOKUP(E39,VIP!$A$2:$O13993,2,0)</f>
        <v>DRBR892</v>
      </c>
      <c r="G39" s="116" t="str">
        <f>VLOOKUP(E39,'LISTADO ATM'!$A$2:$B$897,2,0)</f>
        <v xml:space="preserve">ATM Edificio Globalia (Naco) </v>
      </c>
      <c r="H39" s="116" t="str">
        <f>VLOOKUP(E39,VIP!$A$2:$O18954,7,FALSE)</f>
        <v>Si</v>
      </c>
      <c r="I39" s="116" t="str">
        <f>VLOOKUP(E39,VIP!$A$2:$O10919,8,FALSE)</f>
        <v>No</v>
      </c>
      <c r="J39" s="116" t="str">
        <f>VLOOKUP(E39,VIP!$A$2:$O10869,8,FALSE)</f>
        <v>No</v>
      </c>
      <c r="K39" s="116" t="str">
        <f>VLOOKUP(E39,VIP!$A$2:$O14443,6,0)</f>
        <v>NO</v>
      </c>
      <c r="L39" s="140" t="s">
        <v>2245</v>
      </c>
      <c r="M39" s="109" t="s">
        <v>2446</v>
      </c>
      <c r="N39" s="109" t="s">
        <v>2558</v>
      </c>
      <c r="O39" s="116" t="s">
        <v>2455</v>
      </c>
      <c r="P39" s="116"/>
      <c r="Q39" s="109" t="s">
        <v>2245</v>
      </c>
    </row>
    <row r="40" spans="1:17" s="117" customFormat="1" ht="18" x14ac:dyDescent="0.25">
      <c r="A40" s="116" t="str">
        <f>VLOOKUP(E40,'LISTADO ATM'!$A$2:$C$898,3,0)</f>
        <v>DISTRITO NACIONAL</v>
      </c>
      <c r="B40" s="137">
        <v>3335933212</v>
      </c>
      <c r="C40" s="110">
        <v>44373.382476851853</v>
      </c>
      <c r="D40" s="110" t="s">
        <v>2180</v>
      </c>
      <c r="E40" s="133">
        <v>919</v>
      </c>
      <c r="F40" s="116" t="str">
        <f>VLOOKUP(E40,VIP!$A$2:$O13961,2,0)</f>
        <v>DRBR16F</v>
      </c>
      <c r="G40" s="116" t="str">
        <f>VLOOKUP(E40,'LISTADO ATM'!$A$2:$B$897,2,0)</f>
        <v xml:space="preserve">ATM S/M La Cadena Sarasota </v>
      </c>
      <c r="H40" s="116" t="str">
        <f>VLOOKUP(E40,VIP!$A$2:$O18922,7,FALSE)</f>
        <v>Si</v>
      </c>
      <c r="I40" s="116" t="str">
        <f>VLOOKUP(E40,VIP!$A$2:$O10887,8,FALSE)</f>
        <v>Si</v>
      </c>
      <c r="J40" s="116" t="str">
        <f>VLOOKUP(E40,VIP!$A$2:$O10837,8,FALSE)</f>
        <v>Si</v>
      </c>
      <c r="K40" s="116" t="str">
        <f>VLOOKUP(E40,VIP!$A$2:$O14411,6,0)</f>
        <v>SI</v>
      </c>
      <c r="L40" s="140" t="s">
        <v>2245</v>
      </c>
      <c r="M40" s="109" t="s">
        <v>2446</v>
      </c>
      <c r="N40" s="109" t="s">
        <v>2453</v>
      </c>
      <c r="O40" s="116" t="s">
        <v>2455</v>
      </c>
      <c r="P40" s="116"/>
      <c r="Q40" s="109" t="s">
        <v>2245</v>
      </c>
    </row>
    <row r="41" spans="1:17" s="117" customFormat="1" ht="18" x14ac:dyDescent="0.25">
      <c r="A41" s="116" t="str">
        <f>VLOOKUP(E41,'LISTADO ATM'!$A$2:$C$898,3,0)</f>
        <v>SUR</v>
      </c>
      <c r="B41" s="137" t="s">
        <v>2688</v>
      </c>
      <c r="C41" s="110">
        <v>44377.845983796295</v>
      </c>
      <c r="D41" s="110" t="s">
        <v>2470</v>
      </c>
      <c r="E41" s="133">
        <v>50</v>
      </c>
      <c r="F41" s="116" t="str">
        <f>VLOOKUP(E41,VIP!$A$2:$O14012,2,0)</f>
        <v>DRBR050</v>
      </c>
      <c r="G41" s="116" t="str">
        <f>VLOOKUP(E41,'LISTADO ATM'!$A$2:$B$897,2,0)</f>
        <v xml:space="preserve">ATM Oficina Padre Las Casas (Azua) </v>
      </c>
      <c r="H41" s="116" t="str">
        <f>VLOOKUP(E41,VIP!$A$2:$O18973,7,FALSE)</f>
        <v>Si</v>
      </c>
      <c r="I41" s="116" t="str">
        <f>VLOOKUP(E41,VIP!$A$2:$O10938,8,FALSE)</f>
        <v>Si</v>
      </c>
      <c r="J41" s="116" t="str">
        <f>VLOOKUP(E41,VIP!$A$2:$O10888,8,FALSE)</f>
        <v>Si</v>
      </c>
      <c r="K41" s="116" t="str">
        <f>VLOOKUP(E41,VIP!$A$2:$O14462,6,0)</f>
        <v>NO</v>
      </c>
      <c r="L41" s="140" t="s">
        <v>2619</v>
      </c>
      <c r="M41" s="109" t="s">
        <v>2446</v>
      </c>
      <c r="N41" s="109" t="s">
        <v>2453</v>
      </c>
      <c r="O41" s="116" t="s">
        <v>2600</v>
      </c>
      <c r="P41" s="116"/>
      <c r="Q41" s="109" t="s">
        <v>2566</v>
      </c>
    </row>
    <row r="42" spans="1:17" s="117" customFormat="1" ht="18" x14ac:dyDescent="0.25">
      <c r="A42" s="116" t="str">
        <f>VLOOKUP(E42,'LISTADO ATM'!$A$2:$C$898,3,0)</f>
        <v>NORTE</v>
      </c>
      <c r="B42" s="137" t="s">
        <v>2686</v>
      </c>
      <c r="C42" s="110">
        <v>44377.847812499997</v>
      </c>
      <c r="D42" s="110" t="s">
        <v>2470</v>
      </c>
      <c r="E42" s="133">
        <v>292</v>
      </c>
      <c r="F42" s="116" t="str">
        <f>VLOOKUP(E42,VIP!$A$2:$O14010,2,0)</f>
        <v>DRBR292</v>
      </c>
      <c r="G42" s="116" t="str">
        <f>VLOOKUP(E42,'LISTADO ATM'!$A$2:$B$897,2,0)</f>
        <v xml:space="preserve">ATM UNP Castañuelas (Montecristi) </v>
      </c>
      <c r="H42" s="116" t="str">
        <f>VLOOKUP(E42,VIP!$A$2:$O18971,7,FALSE)</f>
        <v>Si</v>
      </c>
      <c r="I42" s="116" t="str">
        <f>VLOOKUP(E42,VIP!$A$2:$O10936,8,FALSE)</f>
        <v>Si</v>
      </c>
      <c r="J42" s="116" t="str">
        <f>VLOOKUP(E42,VIP!$A$2:$O10886,8,FALSE)</f>
        <v>Si</v>
      </c>
      <c r="K42" s="116" t="str">
        <f>VLOOKUP(E42,VIP!$A$2:$O14460,6,0)</f>
        <v>NO</v>
      </c>
      <c r="L42" s="140" t="s">
        <v>2566</v>
      </c>
      <c r="M42" s="109" t="s">
        <v>2446</v>
      </c>
      <c r="N42" s="109" t="s">
        <v>2453</v>
      </c>
      <c r="O42" s="116" t="s">
        <v>2600</v>
      </c>
      <c r="P42" s="116"/>
      <c r="Q42" s="109" t="s">
        <v>2566</v>
      </c>
    </row>
    <row r="43" spans="1:17" s="117" customFormat="1" ht="18" x14ac:dyDescent="0.25">
      <c r="A43" s="116" t="str">
        <f>VLOOKUP(E43,'LISTADO ATM'!$A$2:$C$898,3,0)</f>
        <v>NORTE</v>
      </c>
      <c r="B43" s="137" t="s">
        <v>2721</v>
      </c>
      <c r="C43" s="110">
        <v>44378.048946759256</v>
      </c>
      <c r="D43" s="110" t="s">
        <v>2470</v>
      </c>
      <c r="E43" s="133">
        <v>299</v>
      </c>
      <c r="F43" s="116" t="str">
        <f>VLOOKUP(E43,VIP!$A$2:$O14018,2,0)</f>
        <v>DRBR299</v>
      </c>
      <c r="G43" s="116" t="str">
        <f>VLOOKUP(E43,'LISTADO ATM'!$A$2:$B$897,2,0)</f>
        <v xml:space="preserve">ATM S/M Aprezio Cotui </v>
      </c>
      <c r="H43" s="116" t="str">
        <f>VLOOKUP(E43,VIP!$A$2:$O18979,7,FALSE)</f>
        <v>Si</v>
      </c>
      <c r="I43" s="116" t="str">
        <f>VLOOKUP(E43,VIP!$A$2:$O10944,8,FALSE)</f>
        <v>Si</v>
      </c>
      <c r="J43" s="116" t="str">
        <f>VLOOKUP(E43,VIP!$A$2:$O10894,8,FALSE)</f>
        <v>Si</v>
      </c>
      <c r="K43" s="116" t="str">
        <f>VLOOKUP(E43,VIP!$A$2:$O14468,6,0)</f>
        <v>NO</v>
      </c>
      <c r="L43" s="140" t="s">
        <v>2566</v>
      </c>
      <c r="M43" s="109" t="s">
        <v>2446</v>
      </c>
      <c r="N43" s="109" t="s">
        <v>2453</v>
      </c>
      <c r="O43" s="116" t="s">
        <v>2471</v>
      </c>
      <c r="P43" s="116"/>
      <c r="Q43" s="109" t="s">
        <v>2566</v>
      </c>
    </row>
    <row r="44" spans="1:17" s="117" customFormat="1" ht="18" x14ac:dyDescent="0.25">
      <c r="A44" s="116" t="str">
        <f>VLOOKUP(E44,'LISTADO ATM'!$A$2:$C$898,3,0)</f>
        <v>NORTE</v>
      </c>
      <c r="B44" s="137" t="s">
        <v>2710</v>
      </c>
      <c r="C44" s="110">
        <v>44378.116377314815</v>
      </c>
      <c r="D44" s="110" t="s">
        <v>2589</v>
      </c>
      <c r="E44" s="133">
        <v>837</v>
      </c>
      <c r="F44" s="116" t="str">
        <f>VLOOKUP(E44,VIP!$A$2:$O14007,2,0)</f>
        <v>DRBR837</v>
      </c>
      <c r="G44" s="116" t="str">
        <f>VLOOKUP(E44,'LISTADO ATM'!$A$2:$B$897,2,0)</f>
        <v>ATM Estación Next Canabacoa</v>
      </c>
      <c r="H44" s="116" t="str">
        <f>VLOOKUP(E44,VIP!$A$2:$O18968,7,FALSE)</f>
        <v>Si</v>
      </c>
      <c r="I44" s="116" t="str">
        <f>VLOOKUP(E44,VIP!$A$2:$O10933,8,FALSE)</f>
        <v>Si</v>
      </c>
      <c r="J44" s="116" t="str">
        <f>VLOOKUP(E44,VIP!$A$2:$O10883,8,FALSE)</f>
        <v>Si</v>
      </c>
      <c r="K44" s="116" t="str">
        <f>VLOOKUP(E44,VIP!$A$2:$O14457,6,0)</f>
        <v>NO</v>
      </c>
      <c r="L44" s="140" t="s">
        <v>2566</v>
      </c>
      <c r="M44" s="109" t="s">
        <v>2446</v>
      </c>
      <c r="N44" s="109" t="s">
        <v>2453</v>
      </c>
      <c r="O44" s="116" t="s">
        <v>2591</v>
      </c>
      <c r="P44" s="116"/>
      <c r="Q44" s="109" t="s">
        <v>2566</v>
      </c>
    </row>
    <row r="45" spans="1:17" s="117" customFormat="1" ht="18" x14ac:dyDescent="0.25">
      <c r="A45" s="116" t="str">
        <f>VLOOKUP(E45,'LISTADO ATM'!$A$2:$C$898,3,0)</f>
        <v>NORTE</v>
      </c>
      <c r="B45" s="137" t="s">
        <v>2617</v>
      </c>
      <c r="C45" s="110">
        <v>44377.334791666668</v>
      </c>
      <c r="D45" s="110" t="s">
        <v>2449</v>
      </c>
      <c r="E45" s="133">
        <v>144</v>
      </c>
      <c r="F45" s="116" t="str">
        <f>VLOOKUP(E45,VIP!$A$2:$O13991,2,0)</f>
        <v>DRBR144</v>
      </c>
      <c r="G45" s="116" t="str">
        <f>VLOOKUP(E45,'LISTADO ATM'!$A$2:$B$897,2,0)</f>
        <v xml:space="preserve">ATM Oficina Villa Altagracia </v>
      </c>
      <c r="H45" s="116" t="str">
        <f>VLOOKUP(E45,VIP!$A$2:$O18952,7,FALSE)</f>
        <v>Si</v>
      </c>
      <c r="I45" s="116" t="str">
        <f>VLOOKUP(E45,VIP!$A$2:$O10917,8,FALSE)</f>
        <v>Si</v>
      </c>
      <c r="J45" s="116" t="str">
        <f>VLOOKUP(E45,VIP!$A$2:$O10867,8,FALSE)</f>
        <v>Si</v>
      </c>
      <c r="K45" s="116" t="str">
        <f>VLOOKUP(E45,VIP!$A$2:$O14441,6,0)</f>
        <v>SI</v>
      </c>
      <c r="L45" s="140" t="s">
        <v>2566</v>
      </c>
      <c r="M45" s="109" t="s">
        <v>2446</v>
      </c>
      <c r="N45" s="109" t="s">
        <v>2453</v>
      </c>
      <c r="O45" s="116" t="s">
        <v>2454</v>
      </c>
      <c r="P45" s="116"/>
      <c r="Q45" s="109" t="s">
        <v>2612</v>
      </c>
    </row>
    <row r="46" spans="1:17" s="117" customFormat="1" ht="18" x14ac:dyDescent="0.25">
      <c r="A46" s="116" t="str">
        <f>VLOOKUP(E46,'LISTADO ATM'!$A$2:$C$898,3,0)</f>
        <v>SUR</v>
      </c>
      <c r="B46" s="137" t="s">
        <v>2728</v>
      </c>
      <c r="C46" s="110">
        <v>44378.331875000003</v>
      </c>
      <c r="D46" s="110" t="s">
        <v>2449</v>
      </c>
      <c r="E46" s="133">
        <v>537</v>
      </c>
      <c r="F46" s="116" t="str">
        <f>VLOOKUP(E46,VIP!$A$2:$O14027,2,0)</f>
        <v>DRBR537</v>
      </c>
      <c r="G46" s="116" t="str">
        <f>VLOOKUP(E46,'LISTADO ATM'!$A$2:$B$897,2,0)</f>
        <v xml:space="preserve">ATM Estación Texaco Enriquillo (Barahona) </v>
      </c>
      <c r="H46" s="116" t="str">
        <f>VLOOKUP(E46,VIP!$A$2:$O18988,7,FALSE)</f>
        <v>Si</v>
      </c>
      <c r="I46" s="116" t="str">
        <f>VLOOKUP(E46,VIP!$A$2:$O10953,8,FALSE)</f>
        <v>Si</v>
      </c>
      <c r="J46" s="116" t="str">
        <f>VLOOKUP(E46,VIP!$A$2:$O10903,8,FALSE)</f>
        <v>Si</v>
      </c>
      <c r="K46" s="116" t="str">
        <f>VLOOKUP(E46,VIP!$A$2:$O14477,6,0)</f>
        <v>NO</v>
      </c>
      <c r="L46" s="140" t="s">
        <v>2729</v>
      </c>
      <c r="M46" s="109" t="s">
        <v>2446</v>
      </c>
      <c r="N46" s="109" t="s">
        <v>2453</v>
      </c>
      <c r="O46" s="116" t="s">
        <v>2454</v>
      </c>
      <c r="P46" s="116"/>
      <c r="Q46" s="109" t="s">
        <v>2729</v>
      </c>
    </row>
    <row r="47" spans="1:17" s="117" customFormat="1" ht="18" x14ac:dyDescent="0.25">
      <c r="A47" s="116" t="str">
        <f>VLOOKUP(E47,'LISTADO ATM'!$A$2:$C$898,3,0)</f>
        <v>DISTRITO NACIONAL</v>
      </c>
      <c r="B47" s="137" t="s">
        <v>2730</v>
      </c>
      <c r="C47" s="110">
        <v>44378.331180555557</v>
      </c>
      <c r="D47" s="110" t="s">
        <v>2449</v>
      </c>
      <c r="E47" s="133">
        <v>160</v>
      </c>
      <c r="F47" s="116" t="str">
        <f>VLOOKUP(E47,VIP!$A$2:$O14028,2,0)</f>
        <v>DRBR160</v>
      </c>
      <c r="G47" s="116" t="str">
        <f>VLOOKUP(E47,'LISTADO ATM'!$A$2:$B$897,2,0)</f>
        <v xml:space="preserve">ATM Oficina Herrera </v>
      </c>
      <c r="H47" s="116" t="str">
        <f>VLOOKUP(E47,VIP!$A$2:$O18989,7,FALSE)</f>
        <v>Si</v>
      </c>
      <c r="I47" s="116" t="str">
        <f>VLOOKUP(E47,VIP!$A$2:$O10954,8,FALSE)</f>
        <v>Si</v>
      </c>
      <c r="J47" s="116" t="str">
        <f>VLOOKUP(E47,VIP!$A$2:$O10904,8,FALSE)</f>
        <v>Si</v>
      </c>
      <c r="K47" s="116" t="str">
        <f>VLOOKUP(E47,VIP!$A$2:$O14478,6,0)</f>
        <v>NO</v>
      </c>
      <c r="L47" s="140" t="s">
        <v>2731</v>
      </c>
      <c r="M47" s="109" t="s">
        <v>2446</v>
      </c>
      <c r="N47" s="109" t="s">
        <v>2453</v>
      </c>
      <c r="O47" s="116" t="s">
        <v>2454</v>
      </c>
      <c r="P47" s="116"/>
      <c r="Q47" s="109" t="s">
        <v>2731</v>
      </c>
    </row>
    <row r="48" spans="1:17" s="117" customFormat="1" ht="18" x14ac:dyDescent="0.25">
      <c r="A48" s="116" t="str">
        <f>VLOOKUP(E48,'LISTADO ATM'!$A$2:$C$898,3,0)</f>
        <v>NORTE</v>
      </c>
      <c r="B48" s="137" t="s">
        <v>2642</v>
      </c>
      <c r="C48" s="110">
        <v>44377.804166666669</v>
      </c>
      <c r="D48" s="110" t="s">
        <v>2470</v>
      </c>
      <c r="E48" s="133">
        <v>91</v>
      </c>
      <c r="F48" s="116" t="str">
        <f>VLOOKUP(E48,VIP!$A$2:$O13998,2,0)</f>
        <v>DRBR091</v>
      </c>
      <c r="G48" s="116" t="str">
        <f>VLOOKUP(E48,'LISTADO ATM'!$A$2:$B$897,2,0)</f>
        <v xml:space="preserve">ATM UNP Villa Isabela </v>
      </c>
      <c r="H48" s="116" t="str">
        <f>VLOOKUP(E48,VIP!$A$2:$O18959,7,FALSE)</f>
        <v>Si</v>
      </c>
      <c r="I48" s="116" t="str">
        <f>VLOOKUP(E48,VIP!$A$2:$O10924,8,FALSE)</f>
        <v>Si</v>
      </c>
      <c r="J48" s="116" t="str">
        <f>VLOOKUP(E48,VIP!$A$2:$O10874,8,FALSE)</f>
        <v>Si</v>
      </c>
      <c r="K48" s="116" t="str">
        <f>VLOOKUP(E48,VIP!$A$2:$O14448,6,0)</f>
        <v>NO</v>
      </c>
      <c r="L48" s="140" t="s">
        <v>2442</v>
      </c>
      <c r="M48" s="109" t="s">
        <v>2446</v>
      </c>
      <c r="N48" s="109" t="s">
        <v>2453</v>
      </c>
      <c r="O48" s="116" t="s">
        <v>2471</v>
      </c>
      <c r="P48" s="116"/>
      <c r="Q48" s="109" t="s">
        <v>2442</v>
      </c>
    </row>
    <row r="49" spans="1:17" s="117" customFormat="1" ht="18" x14ac:dyDescent="0.25">
      <c r="A49" s="116" t="str">
        <f>VLOOKUP(E49,'LISTADO ATM'!$A$2:$C$898,3,0)</f>
        <v>ESTE</v>
      </c>
      <c r="B49" s="137" t="s">
        <v>2722</v>
      </c>
      <c r="C49" s="110">
        <v>44378.044525462959</v>
      </c>
      <c r="D49" s="110" t="s">
        <v>2449</v>
      </c>
      <c r="E49" s="133">
        <v>293</v>
      </c>
      <c r="F49" s="116" t="str">
        <f>VLOOKUP(E49,VIP!$A$2:$O14019,2,0)</f>
        <v>DRBR293</v>
      </c>
      <c r="G49" s="116" t="str">
        <f>VLOOKUP(E49,'LISTADO ATM'!$A$2:$B$897,2,0)</f>
        <v xml:space="preserve">ATM S/M Nueva Visión (San Pedro) </v>
      </c>
      <c r="H49" s="116" t="str">
        <f>VLOOKUP(E49,VIP!$A$2:$O18980,7,FALSE)</f>
        <v>Si</v>
      </c>
      <c r="I49" s="116" t="str">
        <f>VLOOKUP(E49,VIP!$A$2:$O10945,8,FALSE)</f>
        <v>Si</v>
      </c>
      <c r="J49" s="116" t="str">
        <f>VLOOKUP(E49,VIP!$A$2:$O10895,8,FALSE)</f>
        <v>Si</v>
      </c>
      <c r="K49" s="116" t="str">
        <f>VLOOKUP(E49,VIP!$A$2:$O14469,6,0)</f>
        <v>NO</v>
      </c>
      <c r="L49" s="140" t="s">
        <v>2442</v>
      </c>
      <c r="M49" s="109" t="s">
        <v>2446</v>
      </c>
      <c r="N49" s="109" t="s">
        <v>2453</v>
      </c>
      <c r="O49" s="116" t="s">
        <v>2454</v>
      </c>
      <c r="P49" s="116"/>
      <c r="Q49" s="109" t="s">
        <v>2442</v>
      </c>
    </row>
    <row r="50" spans="1:17" s="117" customFormat="1" ht="18" x14ac:dyDescent="0.25">
      <c r="A50" s="116" t="str">
        <f>VLOOKUP(E50,'LISTADO ATM'!$A$2:$C$898,3,0)</f>
        <v>NORTE</v>
      </c>
      <c r="B50" s="137" t="s">
        <v>2641</v>
      </c>
      <c r="C50" s="110">
        <v>44377.598958333336</v>
      </c>
      <c r="D50" s="110" t="s">
        <v>2589</v>
      </c>
      <c r="E50" s="133">
        <v>315</v>
      </c>
      <c r="F50" s="116" t="str">
        <f>VLOOKUP(E50,VIP!$A$2:$O13995,2,0)</f>
        <v>DRBR315</v>
      </c>
      <c r="G50" s="116" t="str">
        <f>VLOOKUP(E50,'LISTADO ATM'!$A$2:$B$897,2,0)</f>
        <v xml:space="preserve">ATM Oficina Estrella Sadalá </v>
      </c>
      <c r="H50" s="116" t="str">
        <f>VLOOKUP(E50,VIP!$A$2:$O18956,7,FALSE)</f>
        <v>Si</v>
      </c>
      <c r="I50" s="116" t="str">
        <f>VLOOKUP(E50,VIP!$A$2:$O10921,8,FALSE)</f>
        <v>Si</v>
      </c>
      <c r="J50" s="116" t="str">
        <f>VLOOKUP(E50,VIP!$A$2:$O10871,8,FALSE)</f>
        <v>Si</v>
      </c>
      <c r="K50" s="116" t="str">
        <f>VLOOKUP(E50,VIP!$A$2:$O14445,6,0)</f>
        <v>NO</v>
      </c>
      <c r="L50" s="140" t="s">
        <v>2442</v>
      </c>
      <c r="M50" s="109" t="s">
        <v>2446</v>
      </c>
      <c r="N50" s="109" t="s">
        <v>2453</v>
      </c>
      <c r="O50" s="116" t="s">
        <v>2591</v>
      </c>
      <c r="P50" s="116"/>
      <c r="Q50" s="109" t="s">
        <v>2442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2599</v>
      </c>
      <c r="C51" s="110">
        <v>44376.49119212963</v>
      </c>
      <c r="D51" s="110" t="s">
        <v>2449</v>
      </c>
      <c r="E51" s="133">
        <v>391</v>
      </c>
      <c r="F51" s="116" t="str">
        <f>VLOOKUP(E51,VIP!$A$2:$O14012,2,0)</f>
        <v>DRBR391</v>
      </c>
      <c r="G51" s="116" t="str">
        <f>VLOOKUP(E51,'LISTADO ATM'!$A$2:$B$897,2,0)</f>
        <v xml:space="preserve">ATM S/M Jumbo Luperón </v>
      </c>
      <c r="H51" s="116" t="str">
        <f>VLOOKUP(E51,VIP!$A$2:$O18973,7,FALSE)</f>
        <v>Si</v>
      </c>
      <c r="I51" s="116" t="str">
        <f>VLOOKUP(E51,VIP!$A$2:$O10938,8,FALSE)</f>
        <v>Si</v>
      </c>
      <c r="J51" s="116" t="str">
        <f>VLOOKUP(E51,VIP!$A$2:$O10888,8,FALSE)</f>
        <v>Si</v>
      </c>
      <c r="K51" s="116" t="str">
        <f>VLOOKUP(E51,VIP!$A$2:$O14462,6,0)</f>
        <v>NO</v>
      </c>
      <c r="L51" s="140" t="s">
        <v>2442</v>
      </c>
      <c r="M51" s="109" t="s">
        <v>2446</v>
      </c>
      <c r="N51" s="109" t="s">
        <v>2453</v>
      </c>
      <c r="O51" s="116" t="s">
        <v>2454</v>
      </c>
      <c r="P51" s="116"/>
      <c r="Q51" s="109" t="s">
        <v>2442</v>
      </c>
    </row>
    <row r="52" spans="1:17" s="117" customFormat="1" ht="18" x14ac:dyDescent="0.25">
      <c r="A52" s="116" t="str">
        <f>VLOOKUP(E52,'LISTADO ATM'!$A$2:$C$898,3,0)</f>
        <v>DISTRITO NACIONAL</v>
      </c>
      <c r="B52" s="137" t="s">
        <v>2618</v>
      </c>
      <c r="C52" s="110">
        <v>44377.320914351854</v>
      </c>
      <c r="D52" s="110" t="s">
        <v>2470</v>
      </c>
      <c r="E52" s="133">
        <v>567</v>
      </c>
      <c r="F52" s="116" t="str">
        <f>VLOOKUP(E52,VIP!$A$2:$O13994,2,0)</f>
        <v>DRBR015</v>
      </c>
      <c r="G52" s="116" t="str">
        <f>VLOOKUP(E52,'LISTADO ATM'!$A$2:$B$897,2,0)</f>
        <v xml:space="preserve">ATM Oficina Máximo Gómez </v>
      </c>
      <c r="H52" s="116" t="str">
        <f>VLOOKUP(E52,VIP!$A$2:$O18955,7,FALSE)</f>
        <v>Si</v>
      </c>
      <c r="I52" s="116" t="str">
        <f>VLOOKUP(E52,VIP!$A$2:$O10920,8,FALSE)</f>
        <v>Si</v>
      </c>
      <c r="J52" s="116" t="str">
        <f>VLOOKUP(E52,VIP!$A$2:$O10870,8,FALSE)</f>
        <v>Si</v>
      </c>
      <c r="K52" s="116" t="str">
        <f>VLOOKUP(E52,VIP!$A$2:$O14444,6,0)</f>
        <v>NO</v>
      </c>
      <c r="L52" s="140" t="s">
        <v>2442</v>
      </c>
      <c r="M52" s="109" t="s">
        <v>2446</v>
      </c>
      <c r="N52" s="109" t="s">
        <v>2453</v>
      </c>
      <c r="O52" s="116" t="s">
        <v>2471</v>
      </c>
      <c r="P52" s="116"/>
      <c r="Q52" s="109" t="s">
        <v>2442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2718</v>
      </c>
      <c r="C53" s="110">
        <v>44378.074525462966</v>
      </c>
      <c r="D53" s="110" t="s">
        <v>2449</v>
      </c>
      <c r="E53" s="133">
        <v>577</v>
      </c>
      <c r="F53" s="116" t="str">
        <f>VLOOKUP(E53,VIP!$A$2:$O14015,2,0)</f>
        <v>DRBR173</v>
      </c>
      <c r="G53" s="116" t="str">
        <f>VLOOKUP(E53,'LISTADO ATM'!$A$2:$B$897,2,0)</f>
        <v xml:space="preserve">ATM Olé Ave. Duarte </v>
      </c>
      <c r="H53" s="116" t="str">
        <f>VLOOKUP(E53,VIP!$A$2:$O18976,7,FALSE)</f>
        <v>Si</v>
      </c>
      <c r="I53" s="116" t="str">
        <f>VLOOKUP(E53,VIP!$A$2:$O10941,8,FALSE)</f>
        <v>Si</v>
      </c>
      <c r="J53" s="116" t="str">
        <f>VLOOKUP(E53,VIP!$A$2:$O10891,8,FALSE)</f>
        <v>Si</v>
      </c>
      <c r="K53" s="116" t="str">
        <f>VLOOKUP(E53,VIP!$A$2:$O14465,6,0)</f>
        <v>SI</v>
      </c>
      <c r="L53" s="140" t="s">
        <v>2442</v>
      </c>
      <c r="M53" s="109" t="s">
        <v>2446</v>
      </c>
      <c r="N53" s="109" t="s">
        <v>2453</v>
      </c>
      <c r="O53" s="116" t="s">
        <v>2454</v>
      </c>
      <c r="P53" s="116"/>
      <c r="Q53" s="109" t="s">
        <v>2442</v>
      </c>
    </row>
    <row r="54" spans="1:17" s="117" customFormat="1" ht="18" x14ac:dyDescent="0.25">
      <c r="A54" s="116" t="str">
        <f>VLOOKUP(E54,'LISTADO ATM'!$A$2:$C$898,3,0)</f>
        <v>DISTRITO NACIONAL</v>
      </c>
      <c r="B54" s="137" t="s">
        <v>2717</v>
      </c>
      <c r="C54" s="110">
        <v>44378.084456018521</v>
      </c>
      <c r="D54" s="110" t="s">
        <v>2449</v>
      </c>
      <c r="E54" s="133">
        <v>655</v>
      </c>
      <c r="F54" s="116" t="str">
        <f>VLOOKUP(E54,VIP!$A$2:$O14014,2,0)</f>
        <v>DRBR655</v>
      </c>
      <c r="G54" s="116" t="str">
        <f>VLOOKUP(E54,'LISTADO ATM'!$A$2:$B$897,2,0)</f>
        <v>ATM Farmacia Sandra</v>
      </c>
      <c r="H54" s="116" t="str">
        <f>VLOOKUP(E54,VIP!$A$2:$O18975,7,FALSE)</f>
        <v>Si</v>
      </c>
      <c r="I54" s="116" t="str">
        <f>VLOOKUP(E54,VIP!$A$2:$O10940,8,FALSE)</f>
        <v>Si</v>
      </c>
      <c r="J54" s="116" t="str">
        <f>VLOOKUP(E54,VIP!$A$2:$O10890,8,FALSE)</f>
        <v>Si</v>
      </c>
      <c r="K54" s="116" t="str">
        <f>VLOOKUP(E54,VIP!$A$2:$O14464,6,0)</f>
        <v>NO</v>
      </c>
      <c r="L54" s="140" t="s">
        <v>2442</v>
      </c>
      <c r="M54" s="109" t="s">
        <v>2446</v>
      </c>
      <c r="N54" s="109" t="s">
        <v>2453</v>
      </c>
      <c r="O54" s="116" t="s">
        <v>2454</v>
      </c>
      <c r="P54" s="116"/>
      <c r="Q54" s="109" t="s">
        <v>2442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2620</v>
      </c>
      <c r="C55" s="110">
        <v>44377.590694444443</v>
      </c>
      <c r="D55" s="110" t="s">
        <v>2449</v>
      </c>
      <c r="E55" s="133">
        <v>696</v>
      </c>
      <c r="F55" s="116" t="str">
        <f>VLOOKUP(E55,VIP!$A$2:$O13960,2,0)</f>
        <v>DRBR696</v>
      </c>
      <c r="G55" s="116" t="str">
        <f>VLOOKUP(E55,'LISTADO ATM'!$A$2:$B$897,2,0)</f>
        <v>ATM Olé Jacobo Majluta</v>
      </c>
      <c r="H55" s="116" t="str">
        <f>VLOOKUP(E55,VIP!$A$2:$O18921,7,FALSE)</f>
        <v>Si</v>
      </c>
      <c r="I55" s="116" t="str">
        <f>VLOOKUP(E55,VIP!$A$2:$O10886,8,FALSE)</f>
        <v>Si</v>
      </c>
      <c r="J55" s="116" t="str">
        <f>VLOOKUP(E55,VIP!$A$2:$O10836,8,FALSE)</f>
        <v>Si</v>
      </c>
      <c r="K55" s="116" t="str">
        <f>VLOOKUP(E55,VIP!$A$2:$O14410,6,0)</f>
        <v>NO</v>
      </c>
      <c r="L55" s="140" t="s">
        <v>2442</v>
      </c>
      <c r="M55" s="109" t="s">
        <v>2446</v>
      </c>
      <c r="N55" s="109" t="s">
        <v>2453</v>
      </c>
      <c r="O55" s="116" t="s">
        <v>2454</v>
      </c>
      <c r="P55" s="116"/>
      <c r="Q55" s="109" t="s">
        <v>2442</v>
      </c>
    </row>
    <row r="56" spans="1:17" s="117" customFormat="1" ht="18" x14ac:dyDescent="0.25">
      <c r="A56" s="116" t="str">
        <f>VLOOKUP(E56,'LISTADO ATM'!$A$2:$C$898,3,0)</f>
        <v>DISTRITO NACIONAL</v>
      </c>
      <c r="B56" s="137" t="s">
        <v>2712</v>
      </c>
      <c r="C56" s="110">
        <v>44378.104155092595</v>
      </c>
      <c r="D56" s="110" t="s">
        <v>2449</v>
      </c>
      <c r="E56" s="133">
        <v>785</v>
      </c>
      <c r="F56" s="116" t="str">
        <f>VLOOKUP(E56,VIP!$A$2:$O14009,2,0)</f>
        <v>DRBR785</v>
      </c>
      <c r="G56" s="116" t="str">
        <f>VLOOKUP(E56,'LISTADO ATM'!$A$2:$B$897,2,0)</f>
        <v xml:space="preserve">ATM S/M Nacional Máximo Gómez </v>
      </c>
      <c r="H56" s="116" t="str">
        <f>VLOOKUP(E56,VIP!$A$2:$O18970,7,FALSE)</f>
        <v>Si</v>
      </c>
      <c r="I56" s="116" t="str">
        <f>VLOOKUP(E56,VIP!$A$2:$O10935,8,FALSE)</f>
        <v>Si</v>
      </c>
      <c r="J56" s="116" t="str">
        <f>VLOOKUP(E56,VIP!$A$2:$O10885,8,FALSE)</f>
        <v>Si</v>
      </c>
      <c r="K56" s="116" t="str">
        <f>VLOOKUP(E56,VIP!$A$2:$O14459,6,0)</f>
        <v>NO</v>
      </c>
      <c r="L56" s="140" t="s">
        <v>2442</v>
      </c>
      <c r="M56" s="109" t="s">
        <v>2446</v>
      </c>
      <c r="N56" s="109" t="s">
        <v>2453</v>
      </c>
      <c r="O56" s="116" t="s">
        <v>2454</v>
      </c>
      <c r="P56" s="116"/>
      <c r="Q56" s="109" t="s">
        <v>2442</v>
      </c>
    </row>
    <row r="57" spans="1:17" s="117" customFormat="1" ht="18" x14ac:dyDescent="0.25">
      <c r="A57" s="116" t="str">
        <f>VLOOKUP(E57,'LISTADO ATM'!$A$2:$C$898,3,0)</f>
        <v>NORTE</v>
      </c>
      <c r="B57" s="137" t="s">
        <v>2634</v>
      </c>
      <c r="C57" s="110">
        <v>44377.520949074074</v>
      </c>
      <c r="D57" s="110" t="s">
        <v>2470</v>
      </c>
      <c r="E57" s="133">
        <v>903</v>
      </c>
      <c r="F57" s="116" t="str">
        <f>VLOOKUP(E57,VIP!$A$2:$O13982,2,0)</f>
        <v>DRBR903</v>
      </c>
      <c r="G57" s="116" t="str">
        <f>VLOOKUP(E57,'LISTADO ATM'!$A$2:$B$897,2,0)</f>
        <v xml:space="preserve">ATM Oficina La Vega Real I </v>
      </c>
      <c r="H57" s="116" t="str">
        <f>VLOOKUP(E57,VIP!$A$2:$O18943,7,FALSE)</f>
        <v>Si</v>
      </c>
      <c r="I57" s="116" t="str">
        <f>VLOOKUP(E57,VIP!$A$2:$O10908,8,FALSE)</f>
        <v>Si</v>
      </c>
      <c r="J57" s="116" t="str">
        <f>VLOOKUP(E57,VIP!$A$2:$O10858,8,FALSE)</f>
        <v>Si</v>
      </c>
      <c r="K57" s="116" t="str">
        <f>VLOOKUP(E57,VIP!$A$2:$O14432,6,0)</f>
        <v>NO</v>
      </c>
      <c r="L57" s="140" t="s">
        <v>2442</v>
      </c>
      <c r="M57" s="109" t="s">
        <v>2446</v>
      </c>
      <c r="N57" s="109" t="s">
        <v>2453</v>
      </c>
      <c r="O57" s="116" t="s">
        <v>2471</v>
      </c>
      <c r="P57" s="116"/>
      <c r="Q57" s="109" t="s">
        <v>2442</v>
      </c>
    </row>
    <row r="58" spans="1:17" s="117" customFormat="1" ht="18" x14ac:dyDescent="0.25">
      <c r="A58" s="116" t="str">
        <f>VLOOKUP(E58,'LISTADO ATM'!$A$2:$C$898,3,0)</f>
        <v>ESTE</v>
      </c>
      <c r="B58" s="137" t="s">
        <v>2682</v>
      </c>
      <c r="C58" s="110">
        <v>44377.89640046296</v>
      </c>
      <c r="D58" s="110" t="s">
        <v>2470</v>
      </c>
      <c r="E58" s="133">
        <v>945</v>
      </c>
      <c r="F58" s="116" t="str">
        <f>VLOOKUP(E58,VIP!$A$2:$O14003,2,0)</f>
        <v>DRBR945</v>
      </c>
      <c r="G58" s="116" t="str">
        <f>VLOOKUP(E58,'LISTADO ATM'!$A$2:$B$897,2,0)</f>
        <v xml:space="preserve">ATM UNP El Valle (Hato Mayor) </v>
      </c>
      <c r="H58" s="116" t="str">
        <f>VLOOKUP(E58,VIP!$A$2:$O18964,7,FALSE)</f>
        <v>Si</v>
      </c>
      <c r="I58" s="116" t="str">
        <f>VLOOKUP(E58,VIP!$A$2:$O10929,8,FALSE)</f>
        <v>Si</v>
      </c>
      <c r="J58" s="116" t="str">
        <f>VLOOKUP(E58,VIP!$A$2:$O10879,8,FALSE)</f>
        <v>Si</v>
      </c>
      <c r="K58" s="116" t="str">
        <f>VLOOKUP(E58,VIP!$A$2:$O14453,6,0)</f>
        <v>NO</v>
      </c>
      <c r="L58" s="140" t="s">
        <v>2442</v>
      </c>
      <c r="M58" s="109" t="s">
        <v>2446</v>
      </c>
      <c r="N58" s="109" t="s">
        <v>2453</v>
      </c>
      <c r="O58" s="116" t="s">
        <v>2471</v>
      </c>
      <c r="P58" s="116"/>
      <c r="Q58" s="109" t="s">
        <v>2442</v>
      </c>
    </row>
    <row r="59" spans="1:17" s="117" customFormat="1" ht="18" x14ac:dyDescent="0.25">
      <c r="A59" s="116" t="str">
        <f>VLOOKUP(E59,'LISTADO ATM'!$A$2:$C$898,3,0)</f>
        <v>DISTRITO NACIONAL</v>
      </c>
      <c r="B59" s="137" t="s">
        <v>2596</v>
      </c>
      <c r="C59" s="110">
        <v>44376.327280092592</v>
      </c>
      <c r="D59" s="110" t="s">
        <v>2449</v>
      </c>
      <c r="E59" s="133">
        <v>981</v>
      </c>
      <c r="F59" s="116" t="str">
        <f>VLOOKUP(E59,VIP!$A$2:$O14021,2,0)</f>
        <v>DRBR981</v>
      </c>
      <c r="G59" s="116" t="str">
        <f>VLOOKUP(E59,'LISTADO ATM'!$A$2:$B$897,2,0)</f>
        <v xml:space="preserve">ATM Edificio 911 </v>
      </c>
      <c r="H59" s="116" t="str">
        <f>VLOOKUP(E59,VIP!$A$2:$O18982,7,FALSE)</f>
        <v>Si</v>
      </c>
      <c r="I59" s="116" t="str">
        <f>VLOOKUP(E59,VIP!$A$2:$O10947,8,FALSE)</f>
        <v>Si</v>
      </c>
      <c r="J59" s="116" t="str">
        <f>VLOOKUP(E59,VIP!$A$2:$O10897,8,FALSE)</f>
        <v>Si</v>
      </c>
      <c r="K59" s="116" t="str">
        <f>VLOOKUP(E59,VIP!$A$2:$O14471,6,0)</f>
        <v>NO</v>
      </c>
      <c r="L59" s="140" t="s">
        <v>2442</v>
      </c>
      <c r="M59" s="109" t="s">
        <v>2446</v>
      </c>
      <c r="N59" s="109" t="s">
        <v>2453</v>
      </c>
      <c r="O59" s="116" t="s">
        <v>2454</v>
      </c>
      <c r="P59" s="116"/>
      <c r="Q59" s="109" t="s">
        <v>2442</v>
      </c>
    </row>
    <row r="60" spans="1:17" s="117" customFormat="1" ht="18" x14ac:dyDescent="0.25">
      <c r="A60" s="116" t="str">
        <f>VLOOKUP(E60,'LISTADO ATM'!$A$2:$C$898,3,0)</f>
        <v>NORTE</v>
      </c>
      <c r="B60" s="137" t="s">
        <v>2651</v>
      </c>
      <c r="C60" s="110">
        <v>44377.779502314814</v>
      </c>
      <c r="D60" s="110" t="s">
        <v>2470</v>
      </c>
      <c r="E60" s="133">
        <v>380</v>
      </c>
      <c r="F60" s="116" t="str">
        <f>VLOOKUP(E60,VIP!$A$2:$O14007,2,0)</f>
        <v>DRBR380</v>
      </c>
      <c r="G60" s="116" t="str">
        <f>VLOOKUP(E60,'LISTADO ATM'!$A$2:$B$897,2,0)</f>
        <v xml:space="preserve">ATM Oficina Navarrete </v>
      </c>
      <c r="H60" s="116" t="str">
        <f>VLOOKUP(E60,VIP!$A$2:$O18968,7,FALSE)</f>
        <v>Si</v>
      </c>
      <c r="I60" s="116" t="str">
        <f>VLOOKUP(E60,VIP!$A$2:$O10933,8,FALSE)</f>
        <v>Si</v>
      </c>
      <c r="J60" s="116" t="str">
        <f>VLOOKUP(E60,VIP!$A$2:$O10883,8,FALSE)</f>
        <v>Si</v>
      </c>
      <c r="K60" s="116" t="str">
        <f>VLOOKUP(E60,VIP!$A$2:$O14457,6,0)</f>
        <v>NO</v>
      </c>
      <c r="L60" s="140" t="s">
        <v>2676</v>
      </c>
      <c r="M60" s="109" t="s">
        <v>2446</v>
      </c>
      <c r="N60" s="109" t="s">
        <v>2453</v>
      </c>
      <c r="O60" s="116" t="s">
        <v>2471</v>
      </c>
      <c r="P60" s="116"/>
      <c r="Q60" s="109" t="s">
        <v>2676</v>
      </c>
    </row>
    <row r="61" spans="1:17" s="117" customFormat="1" ht="18" x14ac:dyDescent="0.25">
      <c r="A61" s="116" t="str">
        <f>VLOOKUP(E61,'LISTADO ATM'!$A$2:$C$898,3,0)</f>
        <v>NORTE</v>
      </c>
      <c r="B61" s="137" t="s">
        <v>2700</v>
      </c>
      <c r="C61" s="110">
        <v>44377.808541666665</v>
      </c>
      <c r="D61" s="110" t="s">
        <v>2589</v>
      </c>
      <c r="E61" s="133">
        <v>337</v>
      </c>
      <c r="F61" s="116" t="str">
        <f>VLOOKUP(E61,VIP!$A$2:$O14025,2,0)</f>
        <v>DRBR337</v>
      </c>
      <c r="G61" s="116" t="str">
        <f>VLOOKUP(E61,'LISTADO ATM'!$A$2:$B$897,2,0)</f>
        <v>ATM S/M Cooperativa Moca</v>
      </c>
      <c r="H61" s="116" t="str">
        <f>VLOOKUP(E61,VIP!$A$2:$O18986,7,FALSE)</f>
        <v>Si</v>
      </c>
      <c r="I61" s="116" t="str">
        <f>VLOOKUP(E61,VIP!$A$2:$O10951,8,FALSE)</f>
        <v>Si</v>
      </c>
      <c r="J61" s="116" t="str">
        <f>VLOOKUP(E61,VIP!$A$2:$O10901,8,FALSE)</f>
        <v>Si</v>
      </c>
      <c r="K61" s="116" t="str">
        <f>VLOOKUP(E61,VIP!$A$2:$O14475,6,0)</f>
        <v>NO</v>
      </c>
      <c r="L61" s="140" t="s">
        <v>2702</v>
      </c>
      <c r="M61" s="109" t="s">
        <v>2446</v>
      </c>
      <c r="N61" s="109" t="s">
        <v>2453</v>
      </c>
      <c r="O61" s="116" t="s">
        <v>2591</v>
      </c>
      <c r="P61" s="116"/>
      <c r="Q61" s="109" t="s">
        <v>2702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2693</v>
      </c>
      <c r="C62" s="110">
        <v>44377.838564814818</v>
      </c>
      <c r="D62" s="110" t="s">
        <v>2449</v>
      </c>
      <c r="E62" s="133">
        <v>420</v>
      </c>
      <c r="F62" s="116" t="str">
        <f>VLOOKUP(E62,VIP!$A$2:$O14018,2,0)</f>
        <v>DRBR420</v>
      </c>
      <c r="G62" s="116" t="str">
        <f>VLOOKUP(E62,'LISTADO ATM'!$A$2:$B$897,2,0)</f>
        <v xml:space="preserve">ATM DGII Av. Lincoln </v>
      </c>
      <c r="H62" s="116" t="str">
        <f>VLOOKUP(E62,VIP!$A$2:$O18979,7,FALSE)</f>
        <v>Si</v>
      </c>
      <c r="I62" s="116" t="str">
        <f>VLOOKUP(E62,VIP!$A$2:$O10944,8,FALSE)</f>
        <v>Si</v>
      </c>
      <c r="J62" s="116" t="str">
        <f>VLOOKUP(E62,VIP!$A$2:$O10894,8,FALSE)</f>
        <v>Si</v>
      </c>
      <c r="K62" s="116" t="str">
        <f>VLOOKUP(E62,VIP!$A$2:$O14468,6,0)</f>
        <v>NO</v>
      </c>
      <c r="L62" s="140" t="s">
        <v>2702</v>
      </c>
      <c r="M62" s="109" t="s">
        <v>2446</v>
      </c>
      <c r="N62" s="109" t="s">
        <v>2453</v>
      </c>
      <c r="O62" s="116" t="s">
        <v>2454</v>
      </c>
      <c r="P62" s="116"/>
      <c r="Q62" s="109" t="s">
        <v>2702</v>
      </c>
    </row>
    <row r="63" spans="1:17" s="117" customFormat="1" ht="18" x14ac:dyDescent="0.25">
      <c r="A63" s="116" t="str">
        <f>VLOOKUP(E63,'LISTADO ATM'!$A$2:$C$898,3,0)</f>
        <v>NORTE</v>
      </c>
      <c r="B63" s="137" t="s">
        <v>2689</v>
      </c>
      <c r="C63" s="110">
        <v>44377.844421296293</v>
      </c>
      <c r="D63" s="110" t="s">
        <v>2589</v>
      </c>
      <c r="E63" s="133">
        <v>500</v>
      </c>
      <c r="F63" s="116" t="str">
        <f>VLOOKUP(E63,VIP!$A$2:$O14013,2,0)</f>
        <v>DRBR500</v>
      </c>
      <c r="G63" s="116" t="str">
        <f>VLOOKUP(E63,'LISTADO ATM'!$A$2:$B$897,2,0)</f>
        <v xml:space="preserve">ATM UNP Cutupú </v>
      </c>
      <c r="H63" s="116" t="str">
        <f>VLOOKUP(E63,VIP!$A$2:$O18974,7,FALSE)</f>
        <v>Si</v>
      </c>
      <c r="I63" s="116" t="str">
        <f>VLOOKUP(E63,VIP!$A$2:$O10939,8,FALSE)</f>
        <v>Si</v>
      </c>
      <c r="J63" s="116" t="str">
        <f>VLOOKUP(E63,VIP!$A$2:$O10889,8,FALSE)</f>
        <v>Si</v>
      </c>
      <c r="K63" s="116" t="str">
        <f>VLOOKUP(E63,VIP!$A$2:$O14463,6,0)</f>
        <v>NO</v>
      </c>
      <c r="L63" s="140" t="s">
        <v>2702</v>
      </c>
      <c r="M63" s="109" t="s">
        <v>2446</v>
      </c>
      <c r="N63" s="109" t="s">
        <v>2453</v>
      </c>
      <c r="O63" s="116" t="s">
        <v>2591</v>
      </c>
      <c r="P63" s="116"/>
      <c r="Q63" s="109" t="s">
        <v>2702</v>
      </c>
    </row>
    <row r="64" spans="1:17" s="117" customFormat="1" ht="18" x14ac:dyDescent="0.25">
      <c r="A64" s="116" t="str">
        <f>VLOOKUP(E64,'LISTADO ATM'!$A$2:$C$898,3,0)</f>
        <v>NORTE</v>
      </c>
      <c r="B64" s="137" t="s">
        <v>2687</v>
      </c>
      <c r="C64" s="110">
        <v>44377.84615740741</v>
      </c>
      <c r="D64" s="110" t="s">
        <v>2470</v>
      </c>
      <c r="E64" s="133">
        <v>808</v>
      </c>
      <c r="F64" s="116" t="str">
        <f>VLOOKUP(E64,VIP!$A$2:$O14011,2,0)</f>
        <v>DRBR808</v>
      </c>
      <c r="G64" s="116" t="str">
        <f>VLOOKUP(E64,'LISTADO ATM'!$A$2:$B$897,2,0)</f>
        <v xml:space="preserve">ATM Oficina Castillo </v>
      </c>
      <c r="H64" s="116" t="str">
        <f>VLOOKUP(E64,VIP!$A$2:$O18972,7,FALSE)</f>
        <v>Si</v>
      </c>
      <c r="I64" s="116" t="str">
        <f>VLOOKUP(E64,VIP!$A$2:$O10937,8,FALSE)</f>
        <v>Si</v>
      </c>
      <c r="J64" s="116" t="str">
        <f>VLOOKUP(E64,VIP!$A$2:$O10887,8,FALSE)</f>
        <v>Si</v>
      </c>
      <c r="K64" s="116" t="str">
        <f>VLOOKUP(E64,VIP!$A$2:$O14461,6,0)</f>
        <v>NO</v>
      </c>
      <c r="L64" s="140" t="s">
        <v>2702</v>
      </c>
      <c r="M64" s="109" t="s">
        <v>2446</v>
      </c>
      <c r="N64" s="109" t="s">
        <v>2453</v>
      </c>
      <c r="O64" s="116" t="s">
        <v>2471</v>
      </c>
      <c r="P64" s="116"/>
      <c r="Q64" s="109" t="s">
        <v>2702</v>
      </c>
    </row>
    <row r="65" spans="1:17" s="117" customFormat="1" ht="18" x14ac:dyDescent="0.25">
      <c r="A65" s="116" t="str">
        <f>VLOOKUP(E65,'LISTADO ATM'!$A$2:$C$898,3,0)</f>
        <v>NORTE</v>
      </c>
      <c r="B65" s="137" t="s">
        <v>2701</v>
      </c>
      <c r="C65" s="110">
        <v>44377.807314814818</v>
      </c>
      <c r="D65" s="110" t="s">
        <v>2589</v>
      </c>
      <c r="E65" s="133">
        <v>987</v>
      </c>
      <c r="F65" s="116" t="str">
        <f>VLOOKUP(E65,VIP!$A$2:$O14026,2,0)</f>
        <v>DRBR987</v>
      </c>
      <c r="G65" s="116" t="str">
        <f>VLOOKUP(E65,'LISTADO ATM'!$A$2:$B$897,2,0)</f>
        <v xml:space="preserve">ATM S/M Jumbo (Moca) </v>
      </c>
      <c r="H65" s="116" t="str">
        <f>VLOOKUP(E65,VIP!$A$2:$O18987,7,FALSE)</f>
        <v>Si</v>
      </c>
      <c r="I65" s="116" t="str">
        <f>VLOOKUP(E65,VIP!$A$2:$O10952,8,FALSE)</f>
        <v>Si</v>
      </c>
      <c r="J65" s="116" t="str">
        <f>VLOOKUP(E65,VIP!$A$2:$O10902,8,FALSE)</f>
        <v>Si</v>
      </c>
      <c r="K65" s="116" t="str">
        <f>VLOOKUP(E65,VIP!$A$2:$O14476,6,0)</f>
        <v>NO</v>
      </c>
      <c r="L65" s="140" t="s">
        <v>2702</v>
      </c>
      <c r="M65" s="109" t="s">
        <v>2446</v>
      </c>
      <c r="N65" s="109" t="s">
        <v>2453</v>
      </c>
      <c r="O65" s="116" t="s">
        <v>2591</v>
      </c>
      <c r="P65" s="116"/>
      <c r="Q65" s="109" t="s">
        <v>2702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2648</v>
      </c>
      <c r="C66" s="110">
        <v>44377.787222222221</v>
      </c>
      <c r="D66" s="110" t="s">
        <v>2181</v>
      </c>
      <c r="E66" s="133">
        <v>283</v>
      </c>
      <c r="F66" s="116" t="str">
        <f>VLOOKUP(E66,VIP!$A$2:$O14004,2,0)</f>
        <v>DRBR283</v>
      </c>
      <c r="G66" s="116" t="str">
        <f>VLOOKUP(E66,'LISTADO ATM'!$A$2:$B$897,2,0)</f>
        <v xml:space="preserve">ATM Oficina Nibaje </v>
      </c>
      <c r="H66" s="116" t="str">
        <f>VLOOKUP(E66,VIP!$A$2:$O18965,7,FALSE)</f>
        <v>Si</v>
      </c>
      <c r="I66" s="116" t="str">
        <f>VLOOKUP(E66,VIP!$A$2:$O10930,8,FALSE)</f>
        <v>Si</v>
      </c>
      <c r="J66" s="116" t="str">
        <f>VLOOKUP(E66,VIP!$A$2:$O10880,8,FALSE)</f>
        <v>Si</v>
      </c>
      <c r="K66" s="116" t="str">
        <f>VLOOKUP(E66,VIP!$A$2:$O14454,6,0)</f>
        <v>NO</v>
      </c>
      <c r="L66" s="140" t="s">
        <v>2675</v>
      </c>
      <c r="M66" s="109" t="s">
        <v>2446</v>
      </c>
      <c r="N66" s="109" t="s">
        <v>2453</v>
      </c>
      <c r="O66" s="116" t="s">
        <v>2567</v>
      </c>
      <c r="P66" s="116"/>
      <c r="Q66" s="109" t="s">
        <v>2675</v>
      </c>
    </row>
    <row r="67" spans="1:17" s="117" customFormat="1" ht="18" x14ac:dyDescent="0.25">
      <c r="A67" s="116" t="str">
        <f>VLOOKUP(E67,'LISTADO ATM'!$A$2:$C$898,3,0)</f>
        <v>NORTE</v>
      </c>
      <c r="B67" s="137" t="s">
        <v>2660</v>
      </c>
      <c r="C67" s="110">
        <v>44377.726168981484</v>
      </c>
      <c r="D67" s="110" t="s">
        <v>2181</v>
      </c>
      <c r="E67" s="133">
        <v>22</v>
      </c>
      <c r="F67" s="116" t="str">
        <f>VLOOKUP(E67,VIP!$A$2:$O14017,2,0)</f>
        <v>DRBR813</v>
      </c>
      <c r="G67" s="116" t="str">
        <f>VLOOKUP(E67,'LISTADO ATM'!$A$2:$B$897,2,0)</f>
        <v>ATM S/M Olimpico (Santiago)</v>
      </c>
      <c r="H67" s="116" t="str">
        <f>VLOOKUP(E67,VIP!$A$2:$O18978,7,FALSE)</f>
        <v>Si</v>
      </c>
      <c r="I67" s="116" t="str">
        <f>VLOOKUP(E67,VIP!$A$2:$O10943,8,FALSE)</f>
        <v>Si</v>
      </c>
      <c r="J67" s="116" t="str">
        <f>VLOOKUP(E67,VIP!$A$2:$O10893,8,FALSE)</f>
        <v>Si</v>
      </c>
      <c r="K67" s="116" t="str">
        <f>VLOOKUP(E67,VIP!$A$2:$O14467,6,0)</f>
        <v>NO</v>
      </c>
      <c r="L67" s="140" t="s">
        <v>2590</v>
      </c>
      <c r="M67" s="109" t="s">
        <v>2446</v>
      </c>
      <c r="N67" s="109" t="s">
        <v>2453</v>
      </c>
      <c r="O67" s="116" t="s">
        <v>2567</v>
      </c>
      <c r="P67" s="116"/>
      <c r="Q67" s="109" t="s">
        <v>2590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2685</v>
      </c>
      <c r="C68" s="110">
        <v>44377.855023148149</v>
      </c>
      <c r="D68" s="110" t="s">
        <v>2180</v>
      </c>
      <c r="E68" s="133">
        <v>490</v>
      </c>
      <c r="F68" s="116" t="str">
        <f>VLOOKUP(E68,VIP!$A$2:$O14009,2,0)</f>
        <v>DRBR490</v>
      </c>
      <c r="G68" s="116" t="str">
        <f>VLOOKUP(E68,'LISTADO ATM'!$A$2:$B$897,2,0)</f>
        <v xml:space="preserve">ATM Hospital Ney Arias Lora </v>
      </c>
      <c r="H68" s="116" t="str">
        <f>VLOOKUP(E68,VIP!$A$2:$O18970,7,FALSE)</f>
        <v>Si</v>
      </c>
      <c r="I68" s="116" t="str">
        <f>VLOOKUP(E68,VIP!$A$2:$O10935,8,FALSE)</f>
        <v>Si</v>
      </c>
      <c r="J68" s="116" t="str">
        <f>VLOOKUP(E68,VIP!$A$2:$O10885,8,FALSE)</f>
        <v>Si</v>
      </c>
      <c r="K68" s="116" t="str">
        <f>VLOOKUP(E68,VIP!$A$2:$O14459,6,0)</f>
        <v>NO</v>
      </c>
      <c r="L68" s="140" t="s">
        <v>2590</v>
      </c>
      <c r="M68" s="109" t="s">
        <v>2446</v>
      </c>
      <c r="N68" s="109" t="s">
        <v>2453</v>
      </c>
      <c r="O68" s="116" t="s">
        <v>2455</v>
      </c>
      <c r="P68" s="116"/>
      <c r="Q68" s="109" t="s">
        <v>2590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2663</v>
      </c>
      <c r="C69" s="110">
        <v>44377.710868055554</v>
      </c>
      <c r="D69" s="110" t="s">
        <v>2180</v>
      </c>
      <c r="E69" s="133">
        <v>572</v>
      </c>
      <c r="F69" s="116" t="str">
        <f>VLOOKUP(E69,VIP!$A$2:$O14023,2,0)</f>
        <v>DRBR174</v>
      </c>
      <c r="G69" s="116" t="str">
        <f>VLOOKUP(E69,'LISTADO ATM'!$A$2:$B$897,2,0)</f>
        <v xml:space="preserve">ATM Olé Ovando </v>
      </c>
      <c r="H69" s="116" t="str">
        <f>VLOOKUP(E69,VIP!$A$2:$O18984,7,FALSE)</f>
        <v>Si</v>
      </c>
      <c r="I69" s="116" t="str">
        <f>VLOOKUP(E69,VIP!$A$2:$O10949,8,FALSE)</f>
        <v>Si</v>
      </c>
      <c r="J69" s="116" t="str">
        <f>VLOOKUP(E69,VIP!$A$2:$O10899,8,FALSE)</f>
        <v>Si</v>
      </c>
      <c r="K69" s="116" t="str">
        <f>VLOOKUP(E69,VIP!$A$2:$O14473,6,0)</f>
        <v>NO</v>
      </c>
      <c r="L69" s="140" t="s">
        <v>2590</v>
      </c>
      <c r="M69" s="109" t="s">
        <v>2446</v>
      </c>
      <c r="N69" s="109" t="s">
        <v>2453</v>
      </c>
      <c r="O69" s="116" t="s">
        <v>2455</v>
      </c>
      <c r="P69" s="116"/>
      <c r="Q69" s="109" t="s">
        <v>2590</v>
      </c>
    </row>
    <row r="70" spans="1:17" s="117" customFormat="1" ht="18" x14ac:dyDescent="0.25">
      <c r="A70" s="116" t="str">
        <f>VLOOKUP(E70,'LISTADO ATM'!$A$2:$C$898,3,0)</f>
        <v>SUR</v>
      </c>
      <c r="B70" s="137" t="s">
        <v>2696</v>
      </c>
      <c r="C70" s="110">
        <v>44377.827025462961</v>
      </c>
      <c r="D70" s="110" t="s">
        <v>2180</v>
      </c>
      <c r="E70" s="133">
        <v>584</v>
      </c>
      <c r="F70" s="116" t="str">
        <f>VLOOKUP(E70,VIP!$A$2:$O14021,2,0)</f>
        <v>DRBR404</v>
      </c>
      <c r="G70" s="116" t="str">
        <f>VLOOKUP(E70,'LISTADO ATM'!$A$2:$B$897,2,0)</f>
        <v xml:space="preserve">ATM Oficina San Cristóbal I </v>
      </c>
      <c r="H70" s="116" t="str">
        <f>VLOOKUP(E70,VIP!$A$2:$O18982,7,FALSE)</f>
        <v>Si</v>
      </c>
      <c r="I70" s="116" t="str">
        <f>VLOOKUP(E70,VIP!$A$2:$O10947,8,FALSE)</f>
        <v>Si</v>
      </c>
      <c r="J70" s="116" t="str">
        <f>VLOOKUP(E70,VIP!$A$2:$O10897,8,FALSE)</f>
        <v>Si</v>
      </c>
      <c r="K70" s="116" t="str">
        <f>VLOOKUP(E70,VIP!$A$2:$O14471,6,0)</f>
        <v>SI</v>
      </c>
      <c r="L70" s="140" t="s">
        <v>2590</v>
      </c>
      <c r="M70" s="109" t="s">
        <v>2446</v>
      </c>
      <c r="N70" s="109" t="s">
        <v>2453</v>
      </c>
      <c r="O70" s="116" t="s">
        <v>2455</v>
      </c>
      <c r="P70" s="116"/>
      <c r="Q70" s="109" t="s">
        <v>2590</v>
      </c>
    </row>
    <row r="71" spans="1:17" s="117" customFormat="1" ht="18" x14ac:dyDescent="0.25">
      <c r="A71" s="116" t="str">
        <f>VLOOKUP(E71,'LISTADO ATM'!$A$2:$C$898,3,0)</f>
        <v>DISTRITO NACIONAL</v>
      </c>
      <c r="B71" s="137" t="s">
        <v>2646</v>
      </c>
      <c r="C71" s="110">
        <v>44377.791412037041</v>
      </c>
      <c r="D71" s="110" t="s">
        <v>2180</v>
      </c>
      <c r="E71" s="133">
        <v>642</v>
      </c>
      <c r="F71" s="116" t="str">
        <f>VLOOKUP(E71,VIP!$A$2:$O14002,2,0)</f>
        <v>DRBR24O</v>
      </c>
      <c r="G71" s="116" t="str">
        <f>VLOOKUP(E71,'LISTADO ATM'!$A$2:$B$897,2,0)</f>
        <v xml:space="preserve">ATM OMSA Sto. Dgo. </v>
      </c>
      <c r="H71" s="116" t="str">
        <f>VLOOKUP(E71,VIP!$A$2:$O18963,7,FALSE)</f>
        <v>Si</v>
      </c>
      <c r="I71" s="116" t="str">
        <f>VLOOKUP(E71,VIP!$A$2:$O10928,8,FALSE)</f>
        <v>Si</v>
      </c>
      <c r="J71" s="116" t="str">
        <f>VLOOKUP(E71,VIP!$A$2:$O10878,8,FALSE)</f>
        <v>Si</v>
      </c>
      <c r="K71" s="116" t="str">
        <f>VLOOKUP(E71,VIP!$A$2:$O14452,6,0)</f>
        <v>NO</v>
      </c>
      <c r="L71" s="140" t="s">
        <v>2590</v>
      </c>
      <c r="M71" s="109" t="s">
        <v>2446</v>
      </c>
      <c r="N71" s="109" t="s">
        <v>2453</v>
      </c>
      <c r="O71" s="116" t="s">
        <v>2455</v>
      </c>
      <c r="P71" s="116"/>
      <c r="Q71" s="109" t="s">
        <v>2590</v>
      </c>
    </row>
    <row r="72" spans="1:17" s="117" customFormat="1" ht="18" x14ac:dyDescent="0.25">
      <c r="A72" s="116" t="str">
        <f>VLOOKUP(E72,'LISTADO ATM'!$A$2:$C$898,3,0)</f>
        <v>NORTE</v>
      </c>
      <c r="B72" s="137" t="s">
        <v>2622</v>
      </c>
      <c r="C72" s="110">
        <v>44377.58221064815</v>
      </c>
      <c r="D72" s="110" t="s">
        <v>2181</v>
      </c>
      <c r="E72" s="133">
        <v>643</v>
      </c>
      <c r="F72" s="116" t="str">
        <f>VLOOKUP(E72,VIP!$A$2:$O13962,2,0)</f>
        <v>DRBR127</v>
      </c>
      <c r="G72" s="116" t="str">
        <f>VLOOKUP(E72,'LISTADO ATM'!$A$2:$B$897,2,0)</f>
        <v xml:space="preserve">ATM Oficina Valerio </v>
      </c>
      <c r="H72" s="116" t="str">
        <f>VLOOKUP(E72,VIP!$A$2:$O18923,7,FALSE)</f>
        <v>Si</v>
      </c>
      <c r="I72" s="116" t="str">
        <f>VLOOKUP(E72,VIP!$A$2:$O10888,8,FALSE)</f>
        <v>No</v>
      </c>
      <c r="J72" s="116" t="str">
        <f>VLOOKUP(E72,VIP!$A$2:$O10838,8,FALSE)</f>
        <v>No</v>
      </c>
      <c r="K72" s="116" t="str">
        <f>VLOOKUP(E72,VIP!$A$2:$O14412,6,0)</f>
        <v>NO</v>
      </c>
      <c r="L72" s="140" t="s">
        <v>2590</v>
      </c>
      <c r="M72" s="109" t="s">
        <v>2446</v>
      </c>
      <c r="N72" s="109" t="s">
        <v>2453</v>
      </c>
      <c r="O72" s="116" t="s">
        <v>2567</v>
      </c>
      <c r="P72" s="116"/>
      <c r="Q72" s="109" t="s">
        <v>2590</v>
      </c>
    </row>
    <row r="73" spans="1:17" s="117" customFormat="1" ht="18" x14ac:dyDescent="0.25">
      <c r="A73" s="116" t="str">
        <f>VLOOKUP(E73,'LISTADO ATM'!$A$2:$C$898,3,0)</f>
        <v>DISTRITO NACIONAL</v>
      </c>
      <c r="B73" s="137" t="s">
        <v>2666</v>
      </c>
      <c r="C73" s="110">
        <v>44377.703090277777</v>
      </c>
      <c r="D73" s="110" t="s">
        <v>2180</v>
      </c>
      <c r="E73" s="133">
        <v>721</v>
      </c>
      <c r="F73" s="116" t="str">
        <f>VLOOKUP(E73,VIP!$A$2:$O14027,2,0)</f>
        <v>DRBR23A</v>
      </c>
      <c r="G73" s="116" t="str">
        <f>VLOOKUP(E73,'LISTADO ATM'!$A$2:$B$897,2,0)</f>
        <v xml:space="preserve">ATM Oficina Charles de Gaulle II </v>
      </c>
      <c r="H73" s="116" t="str">
        <f>VLOOKUP(E73,VIP!$A$2:$O18988,7,FALSE)</f>
        <v>Si</v>
      </c>
      <c r="I73" s="116" t="str">
        <f>VLOOKUP(E73,VIP!$A$2:$O10953,8,FALSE)</f>
        <v>Si</v>
      </c>
      <c r="J73" s="116" t="str">
        <f>VLOOKUP(E73,VIP!$A$2:$O10903,8,FALSE)</f>
        <v>Si</v>
      </c>
      <c r="K73" s="116" t="str">
        <f>VLOOKUP(E73,VIP!$A$2:$O14477,6,0)</f>
        <v>NO</v>
      </c>
      <c r="L73" s="140" t="s">
        <v>2590</v>
      </c>
      <c r="M73" s="109" t="s">
        <v>2446</v>
      </c>
      <c r="N73" s="109" t="s">
        <v>2453</v>
      </c>
      <c r="O73" s="116" t="s">
        <v>2455</v>
      </c>
      <c r="P73" s="116"/>
      <c r="Q73" s="109" t="s">
        <v>2590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2665</v>
      </c>
      <c r="C74" s="110">
        <v>44377.704583333332</v>
      </c>
      <c r="D74" s="110" t="s">
        <v>2181</v>
      </c>
      <c r="E74" s="133">
        <v>832</v>
      </c>
      <c r="F74" s="116" t="str">
        <f>VLOOKUP(E74,VIP!$A$2:$O14026,2,0)</f>
        <v>DRBR832</v>
      </c>
      <c r="G74" s="116" t="str">
        <f>VLOOKUP(E74,'LISTADO ATM'!$A$2:$B$897,2,0)</f>
        <v xml:space="preserve">ATM Hospital Traumatológico La Vega </v>
      </c>
      <c r="H74" s="116" t="str">
        <f>VLOOKUP(E74,VIP!$A$2:$O18987,7,FALSE)</f>
        <v>Si</v>
      </c>
      <c r="I74" s="116" t="str">
        <f>VLOOKUP(E74,VIP!$A$2:$O10952,8,FALSE)</f>
        <v>Si</v>
      </c>
      <c r="J74" s="116" t="str">
        <f>VLOOKUP(E74,VIP!$A$2:$O10902,8,FALSE)</f>
        <v>Si</v>
      </c>
      <c r="K74" s="116" t="str">
        <f>VLOOKUP(E74,VIP!$A$2:$O14476,6,0)</f>
        <v>NO</v>
      </c>
      <c r="L74" s="140" t="s">
        <v>2590</v>
      </c>
      <c r="M74" s="109" t="s">
        <v>2446</v>
      </c>
      <c r="N74" s="109" t="s">
        <v>2453</v>
      </c>
      <c r="O74" s="116" t="s">
        <v>2679</v>
      </c>
      <c r="P74" s="116"/>
      <c r="Q74" s="109" t="s">
        <v>2590</v>
      </c>
    </row>
    <row r="75" spans="1:17" s="117" customFormat="1" ht="18" x14ac:dyDescent="0.25">
      <c r="A75" s="116" t="str">
        <f>VLOOKUP(E75,'LISTADO ATM'!$A$2:$C$898,3,0)</f>
        <v>NORTE</v>
      </c>
      <c r="B75" s="137" t="s">
        <v>2664</v>
      </c>
      <c r="C75" s="110">
        <v>44377.705960648149</v>
      </c>
      <c r="D75" s="110" t="s">
        <v>2181</v>
      </c>
      <c r="E75" s="133">
        <v>944</v>
      </c>
      <c r="F75" s="116" t="str">
        <f>VLOOKUP(E75,VIP!$A$2:$O14025,2,0)</f>
        <v>DRBR944</v>
      </c>
      <c r="G75" s="116" t="str">
        <f>VLOOKUP(E75,'LISTADO ATM'!$A$2:$B$897,2,0)</f>
        <v xml:space="preserve">ATM UNP Mao </v>
      </c>
      <c r="H75" s="116" t="str">
        <f>VLOOKUP(E75,VIP!$A$2:$O18986,7,FALSE)</f>
        <v>Si</v>
      </c>
      <c r="I75" s="116" t="str">
        <f>VLOOKUP(E75,VIP!$A$2:$O10951,8,FALSE)</f>
        <v>Si</v>
      </c>
      <c r="J75" s="116" t="str">
        <f>VLOOKUP(E75,VIP!$A$2:$O10901,8,FALSE)</f>
        <v>Si</v>
      </c>
      <c r="K75" s="116" t="str">
        <f>VLOOKUP(E75,VIP!$A$2:$O14475,6,0)</f>
        <v>NO</v>
      </c>
      <c r="L75" s="140" t="s">
        <v>2590</v>
      </c>
      <c r="M75" s="109" t="s">
        <v>2446</v>
      </c>
      <c r="N75" s="109" t="s">
        <v>2453</v>
      </c>
      <c r="O75" s="116" t="s">
        <v>2567</v>
      </c>
      <c r="P75" s="116"/>
      <c r="Q75" s="109" t="s">
        <v>2590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2661</v>
      </c>
      <c r="C76" s="110">
        <v>44377.724872685183</v>
      </c>
      <c r="D76" s="110" t="s">
        <v>2180</v>
      </c>
      <c r="E76" s="133">
        <v>970</v>
      </c>
      <c r="F76" s="116" t="str">
        <f>VLOOKUP(E76,VIP!$A$2:$O14018,2,0)</f>
        <v>DRBR970</v>
      </c>
      <c r="G76" s="116" t="str">
        <f>VLOOKUP(E76,'LISTADO ATM'!$A$2:$B$897,2,0)</f>
        <v xml:space="preserve">ATM S/M Olé Haina </v>
      </c>
      <c r="H76" s="116" t="str">
        <f>VLOOKUP(E76,VIP!$A$2:$O18979,7,FALSE)</f>
        <v>Si</v>
      </c>
      <c r="I76" s="116" t="str">
        <f>VLOOKUP(E76,VIP!$A$2:$O10944,8,FALSE)</f>
        <v>Si</v>
      </c>
      <c r="J76" s="116" t="str">
        <f>VLOOKUP(E76,VIP!$A$2:$O10894,8,FALSE)</f>
        <v>Si</v>
      </c>
      <c r="K76" s="116" t="str">
        <f>VLOOKUP(E76,VIP!$A$2:$O14468,6,0)</f>
        <v>NO</v>
      </c>
      <c r="L76" s="140" t="s">
        <v>2590</v>
      </c>
      <c r="M76" s="109" t="s">
        <v>2446</v>
      </c>
      <c r="N76" s="109" t="s">
        <v>2453</v>
      </c>
      <c r="O76" s="116" t="s">
        <v>2455</v>
      </c>
      <c r="P76" s="116"/>
      <c r="Q76" s="109" t="s">
        <v>2590</v>
      </c>
    </row>
    <row r="77" spans="1:17" s="117" customFormat="1" ht="18" x14ac:dyDescent="0.25">
      <c r="A77" s="116" t="str">
        <f>VLOOKUP(E77,'LISTADO ATM'!$A$2:$C$898,3,0)</f>
        <v>SUR</v>
      </c>
      <c r="B77" s="137" t="s">
        <v>2724</v>
      </c>
      <c r="C77" s="110">
        <v>44378.024317129632</v>
      </c>
      <c r="D77" s="110" t="s">
        <v>2180</v>
      </c>
      <c r="E77" s="133">
        <v>33</v>
      </c>
      <c r="F77" s="116" t="str">
        <f>VLOOKUP(E77,VIP!$A$2:$O14023,2,0)</f>
        <v>DRBR033</v>
      </c>
      <c r="G77" s="116" t="str">
        <f>VLOOKUP(E77,'LISTADO ATM'!$A$2:$B$897,2,0)</f>
        <v xml:space="preserve">ATM UNP Juan de Herrera </v>
      </c>
      <c r="H77" s="116" t="str">
        <f>VLOOKUP(E77,VIP!$A$2:$O18984,7,FALSE)</f>
        <v>Si</v>
      </c>
      <c r="I77" s="116" t="str">
        <f>VLOOKUP(E77,VIP!$A$2:$O10949,8,FALSE)</f>
        <v>Si</v>
      </c>
      <c r="J77" s="116" t="str">
        <f>VLOOKUP(E77,VIP!$A$2:$O10899,8,FALSE)</f>
        <v>Si</v>
      </c>
      <c r="K77" s="116" t="str">
        <f>VLOOKUP(E77,VIP!$A$2:$O14473,6,0)</f>
        <v>NO</v>
      </c>
      <c r="L77" s="140" t="s">
        <v>2726</v>
      </c>
      <c r="M77" s="109" t="s">
        <v>2446</v>
      </c>
      <c r="N77" s="109" t="s">
        <v>2453</v>
      </c>
      <c r="O77" s="116" t="s">
        <v>2455</v>
      </c>
      <c r="P77" s="116"/>
      <c r="Q77" s="109" t="s">
        <v>2726</v>
      </c>
    </row>
    <row r="78" spans="1:17" s="117" customFormat="1" ht="18" x14ac:dyDescent="0.25">
      <c r="A78" s="116" t="str">
        <f>VLOOKUP(E78,'LISTADO ATM'!$A$2:$C$898,3,0)</f>
        <v>NORTE</v>
      </c>
      <c r="B78" s="137" t="s">
        <v>2653</v>
      </c>
      <c r="C78" s="110">
        <v>44377.77511574074</v>
      </c>
      <c r="D78" s="110" t="s">
        <v>2589</v>
      </c>
      <c r="E78" s="133">
        <v>807</v>
      </c>
      <c r="F78" s="116" t="str">
        <f>VLOOKUP(E78,VIP!$A$2:$O14009,2,0)</f>
        <v>DRBR207</v>
      </c>
      <c r="G78" s="116" t="str">
        <f>VLOOKUP(E78,'LISTADO ATM'!$A$2:$B$897,2,0)</f>
        <v xml:space="preserve">ATM S/M Morel (Mao) </v>
      </c>
      <c r="H78" s="116" t="str">
        <f>VLOOKUP(E78,VIP!$A$2:$O18970,7,FALSE)</f>
        <v>Si</v>
      </c>
      <c r="I78" s="116" t="str">
        <f>VLOOKUP(E78,VIP!$A$2:$O10935,8,FALSE)</f>
        <v>Si</v>
      </c>
      <c r="J78" s="116" t="str">
        <f>VLOOKUP(E78,VIP!$A$2:$O10885,8,FALSE)</f>
        <v>Si</v>
      </c>
      <c r="K78" s="116" t="str">
        <f>VLOOKUP(E78,VIP!$A$2:$O14459,6,0)</f>
        <v>SI</v>
      </c>
      <c r="L78" s="140" t="s">
        <v>2677</v>
      </c>
      <c r="M78" s="109" t="s">
        <v>2446</v>
      </c>
      <c r="N78" s="109" t="s">
        <v>2453</v>
      </c>
      <c r="O78" s="116" t="s">
        <v>2591</v>
      </c>
      <c r="P78" s="116"/>
      <c r="Q78" s="109" t="s">
        <v>2418</v>
      </c>
    </row>
    <row r="79" spans="1:17" s="117" customFormat="1" ht="18" x14ac:dyDescent="0.25">
      <c r="A79" s="116" t="str">
        <f>VLOOKUP(E79,'LISTADO ATM'!$A$2:$C$898,3,0)</f>
        <v>DISTRITO NACIONAL</v>
      </c>
      <c r="B79" s="137" t="s">
        <v>2656</v>
      </c>
      <c r="C79" s="110">
        <v>44377.763240740744</v>
      </c>
      <c r="D79" s="110" t="s">
        <v>2470</v>
      </c>
      <c r="E79" s="133">
        <v>24</v>
      </c>
      <c r="F79" s="116" t="str">
        <f>VLOOKUP(E79,VIP!$A$2:$O14012,2,0)</f>
        <v>DRBR024</v>
      </c>
      <c r="G79" s="116" t="str">
        <f>VLOOKUP(E79,'LISTADO ATM'!$A$2:$B$897,2,0)</f>
        <v xml:space="preserve">ATM Oficina Eusebio Manzueta </v>
      </c>
      <c r="H79" s="116" t="str">
        <f>VLOOKUP(E79,VIP!$A$2:$O18973,7,FALSE)</f>
        <v>No</v>
      </c>
      <c r="I79" s="116" t="str">
        <f>VLOOKUP(E79,VIP!$A$2:$O10938,8,FALSE)</f>
        <v>No</v>
      </c>
      <c r="J79" s="116" t="str">
        <f>VLOOKUP(E79,VIP!$A$2:$O10888,8,FALSE)</f>
        <v>No</v>
      </c>
      <c r="K79" s="116" t="str">
        <f>VLOOKUP(E79,VIP!$A$2:$O14462,6,0)</f>
        <v>NO</v>
      </c>
      <c r="L79" s="140" t="s">
        <v>2418</v>
      </c>
      <c r="M79" s="109" t="s">
        <v>2446</v>
      </c>
      <c r="N79" s="109" t="s">
        <v>2453</v>
      </c>
      <c r="O79" s="116" t="s">
        <v>2471</v>
      </c>
      <c r="P79" s="116"/>
      <c r="Q79" s="109" t="s">
        <v>2418</v>
      </c>
    </row>
    <row r="80" spans="1:17" s="117" customFormat="1" ht="18" x14ac:dyDescent="0.25">
      <c r="A80" s="116" t="str">
        <f>VLOOKUP(E80,'LISTADO ATM'!$A$2:$C$898,3,0)</f>
        <v>NORTE</v>
      </c>
      <c r="B80" s="137" t="s">
        <v>2649</v>
      </c>
      <c r="C80" s="110">
        <v>44377.785277777781</v>
      </c>
      <c r="D80" s="110" t="s">
        <v>2470</v>
      </c>
      <c r="E80" s="133">
        <v>40</v>
      </c>
      <c r="F80" s="116" t="str">
        <f>VLOOKUP(E80,VIP!$A$2:$O14005,2,0)</f>
        <v>DRBR040</v>
      </c>
      <c r="G80" s="116" t="str">
        <f>VLOOKUP(E80,'LISTADO ATM'!$A$2:$B$897,2,0)</f>
        <v xml:space="preserve">ATM Oficina El Puñal </v>
      </c>
      <c r="H80" s="116" t="str">
        <f>VLOOKUP(E80,VIP!$A$2:$O18966,7,FALSE)</f>
        <v>Si</v>
      </c>
      <c r="I80" s="116" t="str">
        <f>VLOOKUP(E80,VIP!$A$2:$O10931,8,FALSE)</f>
        <v>Si</v>
      </c>
      <c r="J80" s="116" t="str">
        <f>VLOOKUP(E80,VIP!$A$2:$O10881,8,FALSE)</f>
        <v>Si</v>
      </c>
      <c r="K80" s="116" t="str">
        <f>VLOOKUP(E80,VIP!$A$2:$O14455,6,0)</f>
        <v>NO</v>
      </c>
      <c r="L80" s="140" t="s">
        <v>2418</v>
      </c>
      <c r="M80" s="109" t="s">
        <v>2446</v>
      </c>
      <c r="N80" s="109" t="s">
        <v>2453</v>
      </c>
      <c r="O80" s="116" t="s">
        <v>2471</v>
      </c>
      <c r="P80" s="116"/>
      <c r="Q80" s="109" t="s">
        <v>2418</v>
      </c>
    </row>
    <row r="81" spans="1:17" s="117" customFormat="1" ht="18" x14ac:dyDescent="0.25">
      <c r="A81" s="116" t="str">
        <f>VLOOKUP(E81,'LISTADO ATM'!$A$2:$C$898,3,0)</f>
        <v>NORTE</v>
      </c>
      <c r="B81" s="137" t="s">
        <v>2723</v>
      </c>
      <c r="C81" s="110">
        <v>44378.040092592593</v>
      </c>
      <c r="D81" s="110" t="s">
        <v>2470</v>
      </c>
      <c r="E81" s="133">
        <v>52</v>
      </c>
      <c r="F81" s="116" t="str">
        <f>VLOOKUP(E81,VIP!$A$2:$O14020,2,0)</f>
        <v>DRBR052</v>
      </c>
      <c r="G81" s="116" t="str">
        <f>VLOOKUP(E81,'LISTADO ATM'!$A$2:$B$897,2,0)</f>
        <v xml:space="preserve">ATM Oficina Jarabacoa </v>
      </c>
      <c r="H81" s="116" t="str">
        <f>VLOOKUP(E81,VIP!$A$2:$O18981,7,FALSE)</f>
        <v>Si</v>
      </c>
      <c r="I81" s="116" t="str">
        <f>VLOOKUP(E81,VIP!$A$2:$O10946,8,FALSE)</f>
        <v>Si</v>
      </c>
      <c r="J81" s="116" t="str">
        <f>VLOOKUP(E81,VIP!$A$2:$O10896,8,FALSE)</f>
        <v>Si</v>
      </c>
      <c r="K81" s="116" t="str">
        <f>VLOOKUP(E81,VIP!$A$2:$O14470,6,0)</f>
        <v>NO</v>
      </c>
      <c r="L81" s="140" t="s">
        <v>2418</v>
      </c>
      <c r="M81" s="109" t="s">
        <v>2446</v>
      </c>
      <c r="N81" s="109" t="s">
        <v>2453</v>
      </c>
      <c r="O81" s="116" t="s">
        <v>2471</v>
      </c>
      <c r="P81" s="116"/>
      <c r="Q81" s="109" t="s">
        <v>2418</v>
      </c>
    </row>
    <row r="82" spans="1:17" s="117" customFormat="1" ht="18" x14ac:dyDescent="0.25">
      <c r="A82" s="116" t="str">
        <f>VLOOKUP(E82,'LISTADO ATM'!$A$2:$C$898,3,0)</f>
        <v>NORTE</v>
      </c>
      <c r="B82" s="137" t="s">
        <v>2683</v>
      </c>
      <c r="C82" s="110">
        <v>44377.894976851851</v>
      </c>
      <c r="D82" s="110" t="s">
        <v>2470</v>
      </c>
      <c r="E82" s="133">
        <v>77</v>
      </c>
      <c r="F82" s="116" t="str">
        <f>VLOOKUP(E82,VIP!$A$2:$O14004,2,0)</f>
        <v>DRBR077</v>
      </c>
      <c r="G82" s="116" t="str">
        <f>VLOOKUP(E82,'LISTADO ATM'!$A$2:$B$897,2,0)</f>
        <v xml:space="preserve">ATM Oficina Cruce de Imbert </v>
      </c>
      <c r="H82" s="116" t="str">
        <f>VLOOKUP(E82,VIP!$A$2:$O18965,7,FALSE)</f>
        <v>Si</v>
      </c>
      <c r="I82" s="116" t="str">
        <f>VLOOKUP(E82,VIP!$A$2:$O10930,8,FALSE)</f>
        <v>Si</v>
      </c>
      <c r="J82" s="116" t="str">
        <f>VLOOKUP(E82,VIP!$A$2:$O10880,8,FALSE)</f>
        <v>Si</v>
      </c>
      <c r="K82" s="116" t="str">
        <f>VLOOKUP(E82,VIP!$A$2:$O14454,6,0)</f>
        <v>SI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2691</v>
      </c>
      <c r="C83" s="110">
        <v>44377.840868055559</v>
      </c>
      <c r="D83" s="110" t="s">
        <v>2470</v>
      </c>
      <c r="E83" s="133">
        <v>119</v>
      </c>
      <c r="F83" s="116" t="str">
        <f>VLOOKUP(E83,VIP!$A$2:$O14016,2,0)</f>
        <v>DRBR119</v>
      </c>
      <c r="G83" s="116" t="str">
        <f>VLOOKUP(E83,'LISTADO ATM'!$A$2:$B$897,2,0)</f>
        <v>ATM Oficina La Barranquita</v>
      </c>
      <c r="H83" s="116" t="str">
        <f>VLOOKUP(E83,VIP!$A$2:$O18977,7,FALSE)</f>
        <v>N/A</v>
      </c>
      <c r="I83" s="116" t="str">
        <f>VLOOKUP(E83,VIP!$A$2:$O10942,8,FALSE)</f>
        <v>N/A</v>
      </c>
      <c r="J83" s="116" t="str">
        <f>VLOOKUP(E83,VIP!$A$2:$O10892,8,FALSE)</f>
        <v>N/A</v>
      </c>
      <c r="K83" s="116" t="str">
        <f>VLOOKUP(E83,VIP!$A$2:$O14466,6,0)</f>
        <v>N/A</v>
      </c>
      <c r="L83" s="140" t="s">
        <v>2418</v>
      </c>
      <c r="M83" s="109" t="s">
        <v>2446</v>
      </c>
      <c r="N83" s="109" t="s">
        <v>2453</v>
      </c>
      <c r="O83" s="116" t="s">
        <v>2471</v>
      </c>
      <c r="P83" s="116"/>
      <c r="Q83" s="109" t="s">
        <v>2418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2669</v>
      </c>
      <c r="C84" s="110">
        <v>44377.680659722224</v>
      </c>
      <c r="D84" s="110" t="s">
        <v>2449</v>
      </c>
      <c r="E84" s="133">
        <v>212</v>
      </c>
      <c r="F84" s="116" t="str">
        <f>VLOOKUP(E84,VIP!$A$2:$O14034,2,0)</f>
        <v>DRBR212</v>
      </c>
      <c r="G84" s="116" t="str">
        <f>VLOOKUP(E84,'LISTADO ATM'!$A$2:$B$897,2,0)</f>
        <v>ATM Universidad Nacional Evangélica (Santo Domingo)</v>
      </c>
      <c r="H84" s="116" t="str">
        <f>VLOOKUP(E84,VIP!$A$2:$O18995,7,FALSE)</f>
        <v>Si</v>
      </c>
      <c r="I84" s="116" t="str">
        <f>VLOOKUP(E84,VIP!$A$2:$O10960,8,FALSE)</f>
        <v>No</v>
      </c>
      <c r="J84" s="116" t="str">
        <f>VLOOKUP(E84,VIP!$A$2:$O10910,8,FALSE)</f>
        <v>No</v>
      </c>
      <c r="K84" s="116" t="str">
        <f>VLOOKUP(E84,VIP!$A$2:$O14484,6,0)</f>
        <v>NO</v>
      </c>
      <c r="L84" s="140" t="s">
        <v>2418</v>
      </c>
      <c r="M84" s="109" t="s">
        <v>2446</v>
      </c>
      <c r="N84" s="109" t="s">
        <v>2453</v>
      </c>
      <c r="O84" s="116" t="s">
        <v>2454</v>
      </c>
      <c r="P84" s="116"/>
      <c r="Q84" s="109" t="s">
        <v>2418</v>
      </c>
    </row>
    <row r="85" spans="1:17" s="117" customFormat="1" ht="18" x14ac:dyDescent="0.25">
      <c r="A85" s="116" t="str">
        <f>VLOOKUP(E85,'LISTADO ATM'!$A$2:$C$898,3,0)</f>
        <v>SUR</v>
      </c>
      <c r="B85" s="137" t="s">
        <v>2671</v>
      </c>
      <c r="C85" s="110">
        <v>44377.662499999999</v>
      </c>
      <c r="D85" s="110" t="s">
        <v>2449</v>
      </c>
      <c r="E85" s="133">
        <v>252</v>
      </c>
      <c r="F85" s="116" t="str">
        <f>VLOOKUP(E85,VIP!$A$2:$O14037,2,0)</f>
        <v>DRBR252</v>
      </c>
      <c r="G85" s="116" t="str">
        <f>VLOOKUP(E85,'LISTADO ATM'!$A$2:$B$897,2,0)</f>
        <v xml:space="preserve">ATM Banco Agrícola (Barahona) </v>
      </c>
      <c r="H85" s="116" t="str">
        <f>VLOOKUP(E85,VIP!$A$2:$O18998,7,FALSE)</f>
        <v>Si</v>
      </c>
      <c r="I85" s="116" t="str">
        <f>VLOOKUP(E85,VIP!$A$2:$O10963,8,FALSE)</f>
        <v>Si</v>
      </c>
      <c r="J85" s="116" t="str">
        <f>VLOOKUP(E85,VIP!$A$2:$O10913,8,FALSE)</f>
        <v>Si</v>
      </c>
      <c r="K85" s="116" t="str">
        <f>VLOOKUP(E85,VIP!$A$2:$O14487,6,0)</f>
        <v>NO</v>
      </c>
      <c r="L85" s="140" t="s">
        <v>2418</v>
      </c>
      <c r="M85" s="109" t="s">
        <v>2446</v>
      </c>
      <c r="N85" s="109" t="s">
        <v>2453</v>
      </c>
      <c r="O85" s="116" t="s">
        <v>2454</v>
      </c>
      <c r="P85" s="116"/>
      <c r="Q85" s="109" t="s">
        <v>2418</v>
      </c>
    </row>
    <row r="86" spans="1:17" s="117" customFormat="1" ht="18" x14ac:dyDescent="0.25">
      <c r="A86" s="116" t="str">
        <f>VLOOKUP(E86,'LISTADO ATM'!$A$2:$C$898,3,0)</f>
        <v>SUR</v>
      </c>
      <c r="B86" s="137" t="s">
        <v>2698</v>
      </c>
      <c r="C86" s="110">
        <v>44377.823148148149</v>
      </c>
      <c r="D86" s="110" t="s">
        <v>2470</v>
      </c>
      <c r="E86" s="133">
        <v>301</v>
      </c>
      <c r="F86" s="116" t="str">
        <f>VLOOKUP(E86,VIP!$A$2:$O14023,2,0)</f>
        <v>DRBR301</v>
      </c>
      <c r="G86" s="116" t="str">
        <f>VLOOKUP(E86,'LISTADO ATM'!$A$2:$B$897,2,0)</f>
        <v xml:space="preserve">ATM UNP Alfa y Omega (Barahona) </v>
      </c>
      <c r="H86" s="116" t="str">
        <f>VLOOKUP(E86,VIP!$A$2:$O18984,7,FALSE)</f>
        <v>Si</v>
      </c>
      <c r="I86" s="116" t="str">
        <f>VLOOKUP(E86,VIP!$A$2:$O10949,8,FALSE)</f>
        <v>Si</v>
      </c>
      <c r="J86" s="116" t="str">
        <f>VLOOKUP(E86,VIP!$A$2:$O10899,8,FALSE)</f>
        <v>Si</v>
      </c>
      <c r="K86" s="116" t="str">
        <f>VLOOKUP(E86,VIP!$A$2:$O14473,6,0)</f>
        <v>NO</v>
      </c>
      <c r="L86" s="140" t="s">
        <v>2418</v>
      </c>
      <c r="M86" s="109" t="s">
        <v>2446</v>
      </c>
      <c r="N86" s="109" t="s">
        <v>2453</v>
      </c>
      <c r="O86" s="116" t="s">
        <v>2471</v>
      </c>
      <c r="P86" s="116"/>
      <c r="Q86" s="109" t="s">
        <v>2418</v>
      </c>
    </row>
    <row r="87" spans="1:17" s="117" customFormat="1" ht="18" x14ac:dyDescent="0.25">
      <c r="A87" s="116" t="str">
        <f>VLOOKUP(E87,'LISTADO ATM'!$A$2:$C$898,3,0)</f>
        <v>NORTE</v>
      </c>
      <c r="B87" s="137" t="s">
        <v>2659</v>
      </c>
      <c r="C87" s="110">
        <v>44377.727118055554</v>
      </c>
      <c r="D87" s="110" t="s">
        <v>2470</v>
      </c>
      <c r="E87" s="133">
        <v>332</v>
      </c>
      <c r="F87" s="116" t="str">
        <f>VLOOKUP(E87,VIP!$A$2:$O14016,2,0)</f>
        <v>DRBR332</v>
      </c>
      <c r="G87" s="116" t="str">
        <f>VLOOKUP(E87,'LISTADO ATM'!$A$2:$B$897,2,0)</f>
        <v>ATM Estación Sigma (Cotuí)</v>
      </c>
      <c r="H87" s="116" t="str">
        <f>VLOOKUP(E87,VIP!$A$2:$O18977,7,FALSE)</f>
        <v>Si</v>
      </c>
      <c r="I87" s="116" t="str">
        <f>VLOOKUP(E87,VIP!$A$2:$O10942,8,FALSE)</f>
        <v>Si</v>
      </c>
      <c r="J87" s="116" t="str">
        <f>VLOOKUP(E87,VIP!$A$2:$O10892,8,FALSE)</f>
        <v>Si</v>
      </c>
      <c r="K87" s="116" t="str">
        <f>VLOOKUP(E87,VIP!$A$2:$O14466,6,0)</f>
        <v>NO</v>
      </c>
      <c r="L87" s="140" t="s">
        <v>2418</v>
      </c>
      <c r="M87" s="109" t="s">
        <v>2446</v>
      </c>
      <c r="N87" s="109" t="s">
        <v>2453</v>
      </c>
      <c r="O87" s="116" t="s">
        <v>2471</v>
      </c>
      <c r="P87" s="116"/>
      <c r="Q87" s="109" t="s">
        <v>2418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2621</v>
      </c>
      <c r="C88" s="110">
        <v>44377.587199074071</v>
      </c>
      <c r="D88" s="110" t="s">
        <v>2470</v>
      </c>
      <c r="E88" s="133">
        <v>347</v>
      </c>
      <c r="F88" s="116" t="str">
        <f>VLOOKUP(E88,VIP!$A$2:$O13961,2,0)</f>
        <v>DRBR347</v>
      </c>
      <c r="G88" s="116" t="str">
        <f>VLOOKUP(E88,'LISTADO ATM'!$A$2:$B$897,2,0)</f>
        <v>ATM Patio de Colombia</v>
      </c>
      <c r="H88" s="116" t="str">
        <f>VLOOKUP(E88,VIP!$A$2:$O18922,7,FALSE)</f>
        <v>N/A</v>
      </c>
      <c r="I88" s="116" t="str">
        <f>VLOOKUP(E88,VIP!$A$2:$O10887,8,FALSE)</f>
        <v>N/A</v>
      </c>
      <c r="J88" s="116" t="str">
        <f>VLOOKUP(E88,VIP!$A$2:$O10837,8,FALSE)</f>
        <v>N/A</v>
      </c>
      <c r="K88" s="116" t="str">
        <f>VLOOKUP(E88,VIP!$A$2:$O14411,6,0)</f>
        <v>N/A</v>
      </c>
      <c r="L88" s="140" t="s">
        <v>2418</v>
      </c>
      <c r="M88" s="109" t="s">
        <v>2446</v>
      </c>
      <c r="N88" s="109" t="s">
        <v>2453</v>
      </c>
      <c r="O88" s="116" t="s">
        <v>2471</v>
      </c>
      <c r="P88" s="116"/>
      <c r="Q88" s="109" t="s">
        <v>2418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2720</v>
      </c>
      <c r="C89" s="110">
        <v>44378.053703703707</v>
      </c>
      <c r="D89" s="110" t="s">
        <v>2470</v>
      </c>
      <c r="E89" s="133">
        <v>396</v>
      </c>
      <c r="F89" s="116" t="str">
        <f>VLOOKUP(E89,VIP!$A$2:$O14017,2,0)</f>
        <v>DRBR396</v>
      </c>
      <c r="G89" s="116" t="str">
        <f>VLOOKUP(E89,'LISTADO ATM'!$A$2:$B$897,2,0)</f>
        <v xml:space="preserve">ATM Oficina Plaza Ulloa (La Fuente) </v>
      </c>
      <c r="H89" s="116" t="str">
        <f>VLOOKUP(E89,VIP!$A$2:$O18978,7,FALSE)</f>
        <v>Si</v>
      </c>
      <c r="I89" s="116" t="str">
        <f>VLOOKUP(E89,VIP!$A$2:$O10943,8,FALSE)</f>
        <v>Si</v>
      </c>
      <c r="J89" s="116" t="str">
        <f>VLOOKUP(E89,VIP!$A$2:$O10893,8,FALSE)</f>
        <v>Si</v>
      </c>
      <c r="K89" s="116" t="str">
        <f>VLOOKUP(E89,VIP!$A$2:$O14467,6,0)</f>
        <v>NO</v>
      </c>
      <c r="L89" s="140" t="s">
        <v>2418</v>
      </c>
      <c r="M89" s="109" t="s">
        <v>2446</v>
      </c>
      <c r="N89" s="109" t="s">
        <v>2453</v>
      </c>
      <c r="O89" s="116" t="s">
        <v>2471</v>
      </c>
      <c r="P89" s="116"/>
      <c r="Q89" s="109" t="s">
        <v>2418</v>
      </c>
    </row>
    <row r="90" spans="1:17" s="117" customFormat="1" ht="18" x14ac:dyDescent="0.25">
      <c r="A90" s="116" t="str">
        <f>VLOOKUP(E90,'LISTADO ATM'!$A$2:$C$898,3,0)</f>
        <v>SUR</v>
      </c>
      <c r="B90" s="137" t="s">
        <v>2613</v>
      </c>
      <c r="C90" s="110">
        <v>44377.412557870368</v>
      </c>
      <c r="D90" s="110" t="s">
        <v>2449</v>
      </c>
      <c r="E90" s="133">
        <v>403</v>
      </c>
      <c r="F90" s="116" t="str">
        <f>VLOOKUP(E90,VIP!$A$2:$O13962,2,0)</f>
        <v>DRBR403</v>
      </c>
      <c r="G90" s="116" t="str">
        <f>VLOOKUP(E90,'LISTADO ATM'!$A$2:$B$897,2,0)</f>
        <v xml:space="preserve">ATM Oficina Vicente Noble </v>
      </c>
      <c r="H90" s="116" t="str">
        <f>VLOOKUP(E90,VIP!$A$2:$O18923,7,FALSE)</f>
        <v>Si</v>
      </c>
      <c r="I90" s="116" t="str">
        <f>VLOOKUP(E90,VIP!$A$2:$O10888,8,FALSE)</f>
        <v>Si</v>
      </c>
      <c r="J90" s="116" t="str">
        <f>VLOOKUP(E90,VIP!$A$2:$O10838,8,FALSE)</f>
        <v>Si</v>
      </c>
      <c r="K90" s="116" t="str">
        <f>VLOOKUP(E90,VIP!$A$2:$O14412,6,0)</f>
        <v>NO</v>
      </c>
      <c r="L90" s="140" t="s">
        <v>2418</v>
      </c>
      <c r="M90" s="109" t="s">
        <v>2446</v>
      </c>
      <c r="N90" s="109" t="s">
        <v>2453</v>
      </c>
      <c r="O90" s="116" t="s">
        <v>2454</v>
      </c>
      <c r="P90" s="116"/>
      <c r="Q90" s="109" t="s">
        <v>2418</v>
      </c>
    </row>
    <row r="91" spans="1:17" s="117" customFormat="1" ht="18" x14ac:dyDescent="0.25">
      <c r="A91" s="116" t="str">
        <f>VLOOKUP(E91,'LISTADO ATM'!$A$2:$C$898,3,0)</f>
        <v>DISTRITO NACIONAL</v>
      </c>
      <c r="B91" s="137" t="s">
        <v>2668</v>
      </c>
      <c r="C91" s="110">
        <v>44377.692939814813</v>
      </c>
      <c r="D91" s="110" t="s">
        <v>2449</v>
      </c>
      <c r="E91" s="133">
        <v>407</v>
      </c>
      <c r="F91" s="116" t="str">
        <f>VLOOKUP(E91,VIP!$A$2:$O14031,2,0)</f>
        <v>DRBR407</v>
      </c>
      <c r="G91" s="116" t="str">
        <f>VLOOKUP(E91,'LISTADO ATM'!$A$2:$B$897,2,0)</f>
        <v xml:space="preserve">ATM Multicentro La Sirena Villa Mella </v>
      </c>
      <c r="H91" s="116" t="str">
        <f>VLOOKUP(E91,VIP!$A$2:$O18992,7,FALSE)</f>
        <v>Si</v>
      </c>
      <c r="I91" s="116" t="str">
        <f>VLOOKUP(E91,VIP!$A$2:$O10957,8,FALSE)</f>
        <v>Si</v>
      </c>
      <c r="J91" s="116" t="str">
        <f>VLOOKUP(E91,VIP!$A$2:$O10907,8,FALSE)</f>
        <v>Si</v>
      </c>
      <c r="K91" s="116" t="str">
        <f>VLOOKUP(E91,VIP!$A$2:$O14481,6,0)</f>
        <v>NO</v>
      </c>
      <c r="L91" s="140" t="s">
        <v>2418</v>
      </c>
      <c r="M91" s="109" t="s">
        <v>2446</v>
      </c>
      <c r="N91" s="109" t="s">
        <v>2453</v>
      </c>
      <c r="O91" s="116" t="s">
        <v>2454</v>
      </c>
      <c r="P91" s="116"/>
      <c r="Q91" s="109" t="s">
        <v>2418</v>
      </c>
    </row>
    <row r="92" spans="1:17" s="117" customFormat="1" ht="18" x14ac:dyDescent="0.25">
      <c r="A92" s="116" t="str">
        <f>VLOOKUP(E92,'LISTADO ATM'!$A$2:$C$898,3,0)</f>
        <v>ESTE</v>
      </c>
      <c r="B92" s="137" t="s">
        <v>2601</v>
      </c>
      <c r="C92" s="110">
        <v>44376.672314814816</v>
      </c>
      <c r="D92" s="110" t="s">
        <v>2449</v>
      </c>
      <c r="E92" s="133">
        <v>429</v>
      </c>
      <c r="F92" s="116" t="str">
        <f>VLOOKUP(E92,VIP!$A$2:$O14047,2,0)</f>
        <v>DRBR429</v>
      </c>
      <c r="G92" s="116" t="str">
        <f>VLOOKUP(E92,'LISTADO ATM'!$A$2:$B$897,2,0)</f>
        <v xml:space="preserve">ATM Oficina Jumbo La Romana </v>
      </c>
      <c r="H92" s="116" t="str">
        <f>VLOOKUP(E92,VIP!$A$2:$O19008,7,FALSE)</f>
        <v>Si</v>
      </c>
      <c r="I92" s="116" t="str">
        <f>VLOOKUP(E92,VIP!$A$2:$O10973,8,FALSE)</f>
        <v>Si</v>
      </c>
      <c r="J92" s="116" t="str">
        <f>VLOOKUP(E92,VIP!$A$2:$O10923,8,FALSE)</f>
        <v>Si</v>
      </c>
      <c r="K92" s="116" t="str">
        <f>VLOOKUP(E92,VIP!$A$2:$O14497,6,0)</f>
        <v>NO</v>
      </c>
      <c r="L92" s="140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s="117" customFormat="1" ht="18" x14ac:dyDescent="0.25">
      <c r="A93" s="116" t="str">
        <f>VLOOKUP(E93,'LISTADO ATM'!$A$2:$C$898,3,0)</f>
        <v>DISTRITO NACIONAL</v>
      </c>
      <c r="B93" s="137" t="s">
        <v>2652</v>
      </c>
      <c r="C93" s="110">
        <v>44377.778287037036</v>
      </c>
      <c r="D93" s="110" t="s">
        <v>2449</v>
      </c>
      <c r="E93" s="133">
        <v>461</v>
      </c>
      <c r="F93" s="116" t="str">
        <f>VLOOKUP(E93,VIP!$A$2:$O14008,2,0)</f>
        <v>DRBR461</v>
      </c>
      <c r="G93" s="116" t="str">
        <f>VLOOKUP(E93,'LISTADO ATM'!$A$2:$B$897,2,0)</f>
        <v xml:space="preserve">ATM Autobanco Sarasota I </v>
      </c>
      <c r="H93" s="116" t="str">
        <f>VLOOKUP(E93,VIP!$A$2:$O18969,7,FALSE)</f>
        <v>Si</v>
      </c>
      <c r="I93" s="116" t="str">
        <f>VLOOKUP(E93,VIP!$A$2:$O10934,8,FALSE)</f>
        <v>Si</v>
      </c>
      <c r="J93" s="116" t="str">
        <f>VLOOKUP(E93,VIP!$A$2:$O10884,8,FALSE)</f>
        <v>Si</v>
      </c>
      <c r="K93" s="116" t="str">
        <f>VLOOKUP(E93,VIP!$A$2:$O14458,6,0)</f>
        <v>SI</v>
      </c>
      <c r="L93" s="140" t="s">
        <v>2418</v>
      </c>
      <c r="M93" s="109" t="s">
        <v>2446</v>
      </c>
      <c r="N93" s="109" t="s">
        <v>2453</v>
      </c>
      <c r="O93" s="116" t="s">
        <v>2454</v>
      </c>
      <c r="P93" s="116"/>
      <c r="Q93" s="109" t="s">
        <v>2418</v>
      </c>
    </row>
    <row r="94" spans="1:17" s="117" customFormat="1" ht="18" x14ac:dyDescent="0.25">
      <c r="A94" s="116" t="str">
        <f>VLOOKUP(E94,'LISTADO ATM'!$A$2:$C$898,3,0)</f>
        <v>ESTE</v>
      </c>
      <c r="B94" s="137" t="s">
        <v>2695</v>
      </c>
      <c r="C94" s="110">
        <v>44377.828738425924</v>
      </c>
      <c r="D94" s="110" t="s">
        <v>2470</v>
      </c>
      <c r="E94" s="133">
        <v>480</v>
      </c>
      <c r="F94" s="116" t="str">
        <f>VLOOKUP(E94,VIP!$A$2:$O14020,2,0)</f>
        <v>DRBR480</v>
      </c>
      <c r="G94" s="116" t="str">
        <f>VLOOKUP(E94,'LISTADO ATM'!$A$2:$B$897,2,0)</f>
        <v>ATM UNP Farmaconal Higuey</v>
      </c>
      <c r="H94" s="116" t="str">
        <f>VLOOKUP(E94,VIP!$A$2:$O18981,7,FALSE)</f>
        <v>N/A</v>
      </c>
      <c r="I94" s="116" t="str">
        <f>VLOOKUP(E94,VIP!$A$2:$O10946,8,FALSE)</f>
        <v>N/A</v>
      </c>
      <c r="J94" s="116" t="str">
        <f>VLOOKUP(E94,VIP!$A$2:$O10896,8,FALSE)</f>
        <v>N/A</v>
      </c>
      <c r="K94" s="116" t="str">
        <f>VLOOKUP(E94,VIP!$A$2:$O14470,6,0)</f>
        <v>N/A</v>
      </c>
      <c r="L94" s="140" t="s">
        <v>2418</v>
      </c>
      <c r="M94" s="109" t="s">
        <v>2446</v>
      </c>
      <c r="N94" s="109" t="s">
        <v>2453</v>
      </c>
      <c r="O94" s="116" t="s">
        <v>2471</v>
      </c>
      <c r="P94" s="116"/>
      <c r="Q94" s="109" t="s">
        <v>2418</v>
      </c>
    </row>
    <row r="95" spans="1:17" s="117" customFormat="1" ht="18" x14ac:dyDescent="0.25">
      <c r="A95" s="116" t="str">
        <f>VLOOKUP(E95,'LISTADO ATM'!$A$2:$C$898,3,0)</f>
        <v>NORTE</v>
      </c>
      <c r="B95" s="137" t="s">
        <v>2719</v>
      </c>
      <c r="C95" s="110">
        <v>44378.068043981482</v>
      </c>
      <c r="D95" s="110" t="s">
        <v>2470</v>
      </c>
      <c r="E95" s="133">
        <v>538</v>
      </c>
      <c r="F95" s="116" t="str">
        <f>VLOOKUP(E95,VIP!$A$2:$O14016,2,0)</f>
        <v>DRBR538</v>
      </c>
      <c r="G95" s="116" t="str">
        <f>VLOOKUP(E95,'LISTADO ATM'!$A$2:$B$897,2,0)</f>
        <v>ATM  Autoservicio San Fco. Macorís</v>
      </c>
      <c r="H95" s="116" t="str">
        <f>VLOOKUP(E95,VIP!$A$2:$O18977,7,FALSE)</f>
        <v>Si</v>
      </c>
      <c r="I95" s="116" t="str">
        <f>VLOOKUP(E95,VIP!$A$2:$O10942,8,FALSE)</f>
        <v>Si</v>
      </c>
      <c r="J95" s="116" t="str">
        <f>VLOOKUP(E95,VIP!$A$2:$O10892,8,FALSE)</f>
        <v>Si</v>
      </c>
      <c r="K95" s="116" t="str">
        <f>VLOOKUP(E95,VIP!$A$2:$O14466,6,0)</f>
        <v>NO</v>
      </c>
      <c r="L95" s="140" t="s">
        <v>2418</v>
      </c>
      <c r="M95" s="109" t="s">
        <v>2446</v>
      </c>
      <c r="N95" s="109" t="s">
        <v>2453</v>
      </c>
      <c r="O95" s="116" t="s">
        <v>2471</v>
      </c>
      <c r="P95" s="116"/>
      <c r="Q95" s="109" t="s">
        <v>2418</v>
      </c>
    </row>
    <row r="96" spans="1:17" s="117" customFormat="1" ht="18" x14ac:dyDescent="0.25">
      <c r="A96" s="116" t="str">
        <f>VLOOKUP(E96,'LISTADO ATM'!$A$2:$C$898,3,0)</f>
        <v>ESTE</v>
      </c>
      <c r="B96" s="137" t="s">
        <v>2658</v>
      </c>
      <c r="C96" s="110">
        <v>44377.740185185183</v>
      </c>
      <c r="D96" s="110" t="s">
        <v>2470</v>
      </c>
      <c r="E96" s="133">
        <v>609</v>
      </c>
      <c r="F96" s="116" t="str">
        <f>VLOOKUP(E96,VIP!$A$2:$O14014,2,0)</f>
        <v>DRBR120</v>
      </c>
      <c r="G96" s="116" t="str">
        <f>VLOOKUP(E96,'LISTADO ATM'!$A$2:$B$897,2,0)</f>
        <v xml:space="preserve">ATM S/M Jumbo (San Pedro) </v>
      </c>
      <c r="H96" s="116" t="str">
        <f>VLOOKUP(E96,VIP!$A$2:$O18975,7,FALSE)</f>
        <v>Si</v>
      </c>
      <c r="I96" s="116" t="str">
        <f>VLOOKUP(E96,VIP!$A$2:$O10940,8,FALSE)</f>
        <v>Si</v>
      </c>
      <c r="J96" s="116" t="str">
        <f>VLOOKUP(E96,VIP!$A$2:$O10890,8,FALSE)</f>
        <v>Si</v>
      </c>
      <c r="K96" s="116" t="str">
        <f>VLOOKUP(E96,VIP!$A$2:$O14464,6,0)</f>
        <v>NO</v>
      </c>
      <c r="L96" s="140" t="s">
        <v>2418</v>
      </c>
      <c r="M96" s="109" t="s">
        <v>2446</v>
      </c>
      <c r="N96" s="109" t="s">
        <v>2453</v>
      </c>
      <c r="O96" s="116" t="s">
        <v>2471</v>
      </c>
      <c r="P96" s="116"/>
      <c r="Q96" s="109" t="s">
        <v>2418</v>
      </c>
    </row>
    <row r="97" spans="1:17" s="117" customFormat="1" ht="18" x14ac:dyDescent="0.25">
      <c r="A97" s="116" t="str">
        <f>VLOOKUP(E97,'LISTADO ATM'!$A$2:$C$898,3,0)</f>
        <v>ESTE</v>
      </c>
      <c r="B97" s="137" t="s">
        <v>2692</v>
      </c>
      <c r="C97" s="110">
        <v>44377.839675925927</v>
      </c>
      <c r="D97" s="110" t="s">
        <v>2470</v>
      </c>
      <c r="E97" s="133">
        <v>630</v>
      </c>
      <c r="F97" s="116" t="str">
        <f>VLOOKUP(E97,VIP!$A$2:$O14017,2,0)</f>
        <v>DRBR112</v>
      </c>
      <c r="G97" s="116" t="str">
        <f>VLOOKUP(E97,'LISTADO ATM'!$A$2:$B$897,2,0)</f>
        <v xml:space="preserve">ATM Oficina Plaza Zaglul (SPM) </v>
      </c>
      <c r="H97" s="116" t="str">
        <f>VLOOKUP(E97,VIP!$A$2:$O18978,7,FALSE)</f>
        <v>Si</v>
      </c>
      <c r="I97" s="116" t="str">
        <f>VLOOKUP(E97,VIP!$A$2:$O10943,8,FALSE)</f>
        <v>Si</v>
      </c>
      <c r="J97" s="116" t="str">
        <f>VLOOKUP(E97,VIP!$A$2:$O10893,8,FALSE)</f>
        <v>Si</v>
      </c>
      <c r="K97" s="116" t="str">
        <f>VLOOKUP(E97,VIP!$A$2:$O14467,6,0)</f>
        <v>NO</v>
      </c>
      <c r="L97" s="140" t="s">
        <v>2418</v>
      </c>
      <c r="M97" s="109" t="s">
        <v>2446</v>
      </c>
      <c r="N97" s="109" t="s">
        <v>2453</v>
      </c>
      <c r="O97" s="116" t="s">
        <v>2471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2690</v>
      </c>
      <c r="C98" s="110">
        <v>44377.843206018515</v>
      </c>
      <c r="D98" s="110" t="s">
        <v>2589</v>
      </c>
      <c r="E98" s="133">
        <v>635</v>
      </c>
      <c r="F98" s="116" t="str">
        <f>VLOOKUP(E98,VIP!$A$2:$O14015,2,0)</f>
        <v>DRBR12J</v>
      </c>
      <c r="G98" s="116" t="str">
        <f>VLOOKUP(E98,'LISTADO ATM'!$A$2:$B$897,2,0)</f>
        <v xml:space="preserve">ATM Zona Franca Tamboril </v>
      </c>
      <c r="H98" s="116" t="str">
        <f>VLOOKUP(E98,VIP!$A$2:$O18976,7,FALSE)</f>
        <v>Si</v>
      </c>
      <c r="I98" s="116" t="str">
        <f>VLOOKUP(E98,VIP!$A$2:$O10941,8,FALSE)</f>
        <v>Si</v>
      </c>
      <c r="J98" s="116" t="str">
        <f>VLOOKUP(E98,VIP!$A$2:$O10891,8,FALSE)</f>
        <v>Si</v>
      </c>
      <c r="K98" s="116" t="str">
        <f>VLOOKUP(E98,VIP!$A$2:$O14465,6,0)</f>
        <v>NO</v>
      </c>
      <c r="L98" s="140" t="s">
        <v>2418</v>
      </c>
      <c r="M98" s="109" t="s">
        <v>2446</v>
      </c>
      <c r="N98" s="109" t="s">
        <v>2453</v>
      </c>
      <c r="O98" s="116" t="s">
        <v>2591</v>
      </c>
      <c r="P98" s="116"/>
      <c r="Q98" s="109" t="s">
        <v>2418</v>
      </c>
    </row>
    <row r="99" spans="1:17" s="117" customFormat="1" ht="18" x14ac:dyDescent="0.25">
      <c r="A99" s="116" t="str">
        <f>VLOOKUP(E99,'LISTADO ATM'!$A$2:$C$898,3,0)</f>
        <v>NORTE</v>
      </c>
      <c r="B99" s="137" t="s">
        <v>2699</v>
      </c>
      <c r="C99" s="110">
        <v>44377.818078703705</v>
      </c>
      <c r="D99" s="110" t="s">
        <v>2470</v>
      </c>
      <c r="E99" s="133">
        <v>645</v>
      </c>
      <c r="F99" s="116" t="str">
        <f>VLOOKUP(E99,VIP!$A$2:$O14024,2,0)</f>
        <v>DRBR329</v>
      </c>
      <c r="G99" s="116" t="str">
        <f>VLOOKUP(E99,'LISTADO ATM'!$A$2:$B$897,2,0)</f>
        <v xml:space="preserve">ATM UNP Cabrera </v>
      </c>
      <c r="H99" s="116" t="str">
        <f>VLOOKUP(E99,VIP!$A$2:$O18985,7,FALSE)</f>
        <v>Si</v>
      </c>
      <c r="I99" s="116" t="str">
        <f>VLOOKUP(E99,VIP!$A$2:$O10950,8,FALSE)</f>
        <v>Si</v>
      </c>
      <c r="J99" s="116" t="str">
        <f>VLOOKUP(E99,VIP!$A$2:$O10900,8,FALSE)</f>
        <v>Si</v>
      </c>
      <c r="K99" s="116" t="str">
        <f>VLOOKUP(E99,VIP!$A$2:$O14474,6,0)</f>
        <v>NO</v>
      </c>
      <c r="L99" s="140" t="s">
        <v>2418</v>
      </c>
      <c r="M99" s="109" t="s">
        <v>2446</v>
      </c>
      <c r="N99" s="109" t="s">
        <v>2453</v>
      </c>
      <c r="O99" s="116" t="s">
        <v>2471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SUR</v>
      </c>
      <c r="B100" s="137" t="s">
        <v>2636</v>
      </c>
      <c r="C100" s="110">
        <v>44377.474976851852</v>
      </c>
      <c r="D100" s="110" t="s">
        <v>2449</v>
      </c>
      <c r="E100" s="133">
        <v>677</v>
      </c>
      <c r="F100" s="116" t="str">
        <f>VLOOKUP(E100,VIP!$A$2:$O13989,2,0)</f>
        <v>DRBR677</v>
      </c>
      <c r="G100" s="116" t="str">
        <f>VLOOKUP(E100,'LISTADO ATM'!$A$2:$B$897,2,0)</f>
        <v>ATM PBG Villa Jaragua</v>
      </c>
      <c r="H100" s="116" t="str">
        <f>VLOOKUP(E100,VIP!$A$2:$O18950,7,FALSE)</f>
        <v>Si</v>
      </c>
      <c r="I100" s="116" t="str">
        <f>VLOOKUP(E100,VIP!$A$2:$O10915,8,FALSE)</f>
        <v>Si</v>
      </c>
      <c r="J100" s="116" t="str">
        <f>VLOOKUP(E100,VIP!$A$2:$O10865,8,FALSE)</f>
        <v>Si</v>
      </c>
      <c r="K100" s="116" t="str">
        <f>VLOOKUP(E100,VIP!$A$2:$O14439,6,0)</f>
        <v>SI</v>
      </c>
      <c r="L100" s="140" t="s">
        <v>2418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DISTRITO NACIONAL</v>
      </c>
      <c r="B101" s="137" t="s">
        <v>2623</v>
      </c>
      <c r="C101" s="110">
        <v>44377.581574074073</v>
      </c>
      <c r="D101" s="110" t="s">
        <v>2449</v>
      </c>
      <c r="E101" s="133">
        <v>697</v>
      </c>
      <c r="F101" s="116" t="str">
        <f>VLOOKUP(E101,VIP!$A$2:$O13963,2,0)</f>
        <v>DRBR697</v>
      </c>
      <c r="G101" s="116" t="str">
        <f>VLOOKUP(E101,'LISTADO ATM'!$A$2:$B$897,2,0)</f>
        <v>ATM Hipermercado Olé Ciudad Juan Bosch</v>
      </c>
      <c r="H101" s="116" t="str">
        <f>VLOOKUP(E101,VIP!$A$2:$O18924,7,FALSE)</f>
        <v>Si</v>
      </c>
      <c r="I101" s="116" t="str">
        <f>VLOOKUP(E101,VIP!$A$2:$O10889,8,FALSE)</f>
        <v>Si</v>
      </c>
      <c r="J101" s="116" t="str">
        <f>VLOOKUP(E101,VIP!$A$2:$O10839,8,FALSE)</f>
        <v>Si</v>
      </c>
      <c r="K101" s="116" t="str">
        <f>VLOOKUP(E101,VIP!$A$2:$O14413,6,0)</f>
        <v>NO</v>
      </c>
      <c r="L101" s="140" t="s">
        <v>2418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2418</v>
      </c>
    </row>
    <row r="102" spans="1:17" s="117" customFormat="1" ht="18" x14ac:dyDescent="0.25">
      <c r="A102" s="116" t="str">
        <f>VLOOKUP(E102,'LISTADO ATM'!$A$2:$C$898,3,0)</f>
        <v>SUR</v>
      </c>
      <c r="B102" s="137" t="s">
        <v>2635</v>
      </c>
      <c r="C102" s="110">
        <v>44377.517141203702</v>
      </c>
      <c r="D102" s="110" t="s">
        <v>2470</v>
      </c>
      <c r="E102" s="133">
        <v>699</v>
      </c>
      <c r="F102" s="116" t="str">
        <f>VLOOKUP(E102,VIP!$A$2:$O13983,2,0)</f>
        <v>DRBR699</v>
      </c>
      <c r="G102" s="116" t="str">
        <f>VLOOKUP(E102,'LISTADO ATM'!$A$2:$B$897,2,0)</f>
        <v>ATM S/M Bravo Bani</v>
      </c>
      <c r="H102" s="116" t="str">
        <f>VLOOKUP(E102,VIP!$A$2:$O18944,7,FALSE)</f>
        <v>NO</v>
      </c>
      <c r="I102" s="116" t="str">
        <f>VLOOKUP(E102,VIP!$A$2:$O10909,8,FALSE)</f>
        <v>SI</v>
      </c>
      <c r="J102" s="116" t="str">
        <f>VLOOKUP(E102,VIP!$A$2:$O10859,8,FALSE)</f>
        <v>SI</v>
      </c>
      <c r="K102" s="116" t="str">
        <f>VLOOKUP(E102,VIP!$A$2:$O14433,6,0)</f>
        <v>NO</v>
      </c>
      <c r="L102" s="140" t="s">
        <v>2418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NORTE</v>
      </c>
      <c r="B103" s="137" t="s">
        <v>2670</v>
      </c>
      <c r="C103" s="110">
        <v>44377.678923611114</v>
      </c>
      <c r="D103" s="110" t="s">
        <v>2470</v>
      </c>
      <c r="E103" s="133">
        <v>703</v>
      </c>
      <c r="F103" s="116" t="str">
        <f>VLOOKUP(E103,VIP!$A$2:$O14035,2,0)</f>
        <v>DRBR703</v>
      </c>
      <c r="G103" s="116" t="str">
        <f>VLOOKUP(E103,'LISTADO ATM'!$A$2:$B$897,2,0)</f>
        <v xml:space="preserve">ATM Oficina El Mamey Los Hidalgos </v>
      </c>
      <c r="H103" s="116" t="str">
        <f>VLOOKUP(E103,VIP!$A$2:$O18996,7,FALSE)</f>
        <v>Si</v>
      </c>
      <c r="I103" s="116" t="str">
        <f>VLOOKUP(E103,VIP!$A$2:$O10961,8,FALSE)</f>
        <v>Si</v>
      </c>
      <c r="J103" s="116" t="str">
        <f>VLOOKUP(E103,VIP!$A$2:$O10911,8,FALSE)</f>
        <v>Si</v>
      </c>
      <c r="K103" s="116" t="str">
        <f>VLOOKUP(E103,VIP!$A$2:$O14485,6,0)</f>
        <v>NO</v>
      </c>
      <c r="L103" s="140" t="s">
        <v>2418</v>
      </c>
      <c r="M103" s="109" t="s">
        <v>2446</v>
      </c>
      <c r="N103" s="109" t="s">
        <v>2453</v>
      </c>
      <c r="O103" s="116" t="s">
        <v>2471</v>
      </c>
      <c r="P103" s="116"/>
      <c r="Q103" s="109" t="s">
        <v>2418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2716</v>
      </c>
      <c r="C104" s="110">
        <v>44378.089513888888</v>
      </c>
      <c r="D104" s="110" t="s">
        <v>2449</v>
      </c>
      <c r="E104" s="133">
        <v>710</v>
      </c>
      <c r="F104" s="116" t="str">
        <f>VLOOKUP(E104,VIP!$A$2:$O14013,2,0)</f>
        <v>DRBR506</v>
      </c>
      <c r="G104" s="116" t="str">
        <f>VLOOKUP(E104,'LISTADO ATM'!$A$2:$B$897,2,0)</f>
        <v xml:space="preserve">ATM S/M Soberano </v>
      </c>
      <c r="H104" s="116" t="str">
        <f>VLOOKUP(E104,VIP!$A$2:$O18974,7,FALSE)</f>
        <v>Si</v>
      </c>
      <c r="I104" s="116" t="str">
        <f>VLOOKUP(E104,VIP!$A$2:$O10939,8,FALSE)</f>
        <v>Si</v>
      </c>
      <c r="J104" s="116" t="str">
        <f>VLOOKUP(E104,VIP!$A$2:$O10889,8,FALSE)</f>
        <v>Si</v>
      </c>
      <c r="K104" s="116" t="str">
        <f>VLOOKUP(E104,VIP!$A$2:$O14463,6,0)</f>
        <v>NO</v>
      </c>
      <c r="L104" s="140" t="s">
        <v>2418</v>
      </c>
      <c r="M104" s="109" t="s">
        <v>2446</v>
      </c>
      <c r="N104" s="109" t="s">
        <v>2453</v>
      </c>
      <c r="O104" s="116" t="s">
        <v>2454</v>
      </c>
      <c r="P104" s="116"/>
      <c r="Q104" s="109" t="s">
        <v>2418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2715</v>
      </c>
      <c r="C105" s="110">
        <v>44378.092951388891</v>
      </c>
      <c r="D105" s="110" t="s">
        <v>2449</v>
      </c>
      <c r="E105" s="133">
        <v>714</v>
      </c>
      <c r="F105" s="116" t="str">
        <f>VLOOKUP(E105,VIP!$A$2:$O14012,2,0)</f>
        <v>DRBR16M</v>
      </c>
      <c r="G105" s="116" t="str">
        <f>VLOOKUP(E105,'LISTADO ATM'!$A$2:$B$897,2,0)</f>
        <v xml:space="preserve">ATM Hospital de Herrera </v>
      </c>
      <c r="H105" s="116" t="str">
        <f>VLOOKUP(E105,VIP!$A$2:$O18973,7,FALSE)</f>
        <v>Si</v>
      </c>
      <c r="I105" s="116" t="str">
        <f>VLOOKUP(E105,VIP!$A$2:$O10938,8,FALSE)</f>
        <v>Si</v>
      </c>
      <c r="J105" s="116" t="str">
        <f>VLOOKUP(E105,VIP!$A$2:$O10888,8,FALSE)</f>
        <v>Si</v>
      </c>
      <c r="K105" s="116" t="str">
        <f>VLOOKUP(E105,VIP!$A$2:$O14462,6,0)</f>
        <v>NO</v>
      </c>
      <c r="L105" s="140" t="s">
        <v>2418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2418</v>
      </c>
    </row>
    <row r="106" spans="1:17" s="117" customFormat="1" ht="18" x14ac:dyDescent="0.25">
      <c r="A106" s="116" t="str">
        <f>VLOOKUP(E106,'LISTADO ATM'!$A$2:$C$898,3,0)</f>
        <v>NORTE</v>
      </c>
      <c r="B106" s="137" t="s">
        <v>2684</v>
      </c>
      <c r="C106" s="110">
        <v>44377.889490740738</v>
      </c>
      <c r="D106" s="110" t="s">
        <v>2589</v>
      </c>
      <c r="E106" s="133">
        <v>720</v>
      </c>
      <c r="F106" s="116" t="str">
        <f>VLOOKUP(E106,VIP!$A$2:$O14005,2,0)</f>
        <v>DRBR12E</v>
      </c>
      <c r="G106" s="116" t="str">
        <f>VLOOKUP(E106,'LISTADO ATM'!$A$2:$B$897,2,0)</f>
        <v xml:space="preserve">ATM OMSA (Santiago) </v>
      </c>
      <c r="H106" s="116" t="str">
        <f>VLOOKUP(E106,VIP!$A$2:$O18966,7,FALSE)</f>
        <v>Si</v>
      </c>
      <c r="I106" s="116" t="str">
        <f>VLOOKUP(E106,VIP!$A$2:$O10931,8,FALSE)</f>
        <v>Si</v>
      </c>
      <c r="J106" s="116" t="str">
        <f>VLOOKUP(E106,VIP!$A$2:$O10881,8,FALSE)</f>
        <v>Si</v>
      </c>
      <c r="K106" s="116" t="str">
        <f>VLOOKUP(E106,VIP!$A$2:$O14455,6,0)</f>
        <v>NO</v>
      </c>
      <c r="L106" s="140" t="s">
        <v>2418</v>
      </c>
      <c r="M106" s="109" t="s">
        <v>2446</v>
      </c>
      <c r="N106" s="109" t="s">
        <v>2453</v>
      </c>
      <c r="O106" s="116" t="s">
        <v>2591</v>
      </c>
      <c r="P106" s="116"/>
      <c r="Q106" s="109" t="s">
        <v>2418</v>
      </c>
    </row>
    <row r="107" spans="1:17" s="117" customFormat="1" ht="18" x14ac:dyDescent="0.25">
      <c r="A107" s="116" t="str">
        <f>VLOOKUP(E107,'LISTADO ATM'!$A$2:$C$898,3,0)</f>
        <v>ESTE</v>
      </c>
      <c r="B107" s="137" t="s">
        <v>2650</v>
      </c>
      <c r="C107" s="110">
        <v>44377.7809837963</v>
      </c>
      <c r="D107" s="110" t="s">
        <v>2470</v>
      </c>
      <c r="E107" s="133">
        <v>742</v>
      </c>
      <c r="F107" s="116" t="str">
        <f>VLOOKUP(E107,VIP!$A$2:$O14006,2,0)</f>
        <v>DRBR990</v>
      </c>
      <c r="G107" s="116" t="str">
        <f>VLOOKUP(E107,'LISTADO ATM'!$A$2:$B$897,2,0)</f>
        <v xml:space="preserve">ATM Oficina Plaza del Rey (La Romana) </v>
      </c>
      <c r="H107" s="116" t="str">
        <f>VLOOKUP(E107,VIP!$A$2:$O18967,7,FALSE)</f>
        <v>Si</v>
      </c>
      <c r="I107" s="116" t="str">
        <f>VLOOKUP(E107,VIP!$A$2:$O10932,8,FALSE)</f>
        <v>Si</v>
      </c>
      <c r="J107" s="116" t="str">
        <f>VLOOKUP(E107,VIP!$A$2:$O10882,8,FALSE)</f>
        <v>Si</v>
      </c>
      <c r="K107" s="116" t="str">
        <f>VLOOKUP(E107,VIP!$A$2:$O14456,6,0)</f>
        <v>NO</v>
      </c>
      <c r="L107" s="140" t="s">
        <v>2418</v>
      </c>
      <c r="M107" s="109" t="s">
        <v>2446</v>
      </c>
      <c r="N107" s="109" t="s">
        <v>2453</v>
      </c>
      <c r="O107" s="116" t="s">
        <v>2471</v>
      </c>
      <c r="P107" s="116"/>
      <c r="Q107" s="109" t="s">
        <v>2418</v>
      </c>
    </row>
    <row r="108" spans="1:17" s="117" customFormat="1" ht="18" x14ac:dyDescent="0.25">
      <c r="A108" s="116" t="str">
        <f>VLOOKUP(E108,'LISTADO ATM'!$A$2:$C$898,3,0)</f>
        <v>NORTE</v>
      </c>
      <c r="B108" s="137" t="s">
        <v>2714</v>
      </c>
      <c r="C108" s="110">
        <v>44378.097662037035</v>
      </c>
      <c r="D108" s="110" t="s">
        <v>2470</v>
      </c>
      <c r="E108" s="133">
        <v>752</v>
      </c>
      <c r="F108" s="116" t="str">
        <f>VLOOKUP(E108,VIP!$A$2:$O14011,2,0)</f>
        <v>DRBR280</v>
      </c>
      <c r="G108" s="116" t="str">
        <f>VLOOKUP(E108,'LISTADO ATM'!$A$2:$B$897,2,0)</f>
        <v xml:space="preserve">ATM UNP Las Carolinas (La Vega) </v>
      </c>
      <c r="H108" s="116" t="str">
        <f>VLOOKUP(E108,VIP!$A$2:$O18972,7,FALSE)</f>
        <v>Si</v>
      </c>
      <c r="I108" s="116" t="str">
        <f>VLOOKUP(E108,VIP!$A$2:$O10937,8,FALSE)</f>
        <v>Si</v>
      </c>
      <c r="J108" s="116" t="str">
        <f>VLOOKUP(E108,VIP!$A$2:$O10887,8,FALSE)</f>
        <v>Si</v>
      </c>
      <c r="K108" s="116" t="str">
        <f>VLOOKUP(E108,VIP!$A$2:$O14461,6,0)</f>
        <v>SI</v>
      </c>
      <c r="L108" s="140" t="s">
        <v>2418</v>
      </c>
      <c r="M108" s="109" t="s">
        <v>2446</v>
      </c>
      <c r="N108" s="109" t="s">
        <v>2453</v>
      </c>
      <c r="O108" s="116" t="s">
        <v>2471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2713</v>
      </c>
      <c r="C109" s="110">
        <v>44378.101400462961</v>
      </c>
      <c r="D109" s="110" t="s">
        <v>2470</v>
      </c>
      <c r="E109" s="133">
        <v>755</v>
      </c>
      <c r="F109" s="116" t="str">
        <f>VLOOKUP(E109,VIP!$A$2:$O14010,2,0)</f>
        <v>DRBR755</v>
      </c>
      <c r="G109" s="116" t="str">
        <f>VLOOKUP(E109,'LISTADO ATM'!$A$2:$B$897,2,0)</f>
        <v xml:space="preserve">ATM Oficina Galería del Este (Plaza) </v>
      </c>
      <c r="H109" s="116" t="str">
        <f>VLOOKUP(E109,VIP!$A$2:$O18971,7,FALSE)</f>
        <v>Si</v>
      </c>
      <c r="I109" s="116" t="str">
        <f>VLOOKUP(E109,VIP!$A$2:$O10936,8,FALSE)</f>
        <v>Si</v>
      </c>
      <c r="J109" s="116" t="str">
        <f>VLOOKUP(E109,VIP!$A$2:$O10886,8,FALSE)</f>
        <v>Si</v>
      </c>
      <c r="K109" s="116" t="str">
        <f>VLOOKUP(E109,VIP!$A$2:$O14460,6,0)</f>
        <v>NO</v>
      </c>
      <c r="L109" s="140" t="s">
        <v>2418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2418</v>
      </c>
    </row>
    <row r="110" spans="1:17" s="117" customFormat="1" ht="18" x14ac:dyDescent="0.25">
      <c r="A110" s="116" t="str">
        <f>VLOOKUP(E110,'LISTADO ATM'!$A$2:$C$898,3,0)</f>
        <v>NORTE</v>
      </c>
      <c r="B110" s="137" t="s">
        <v>2655</v>
      </c>
      <c r="C110" s="110">
        <v>44377.769525462965</v>
      </c>
      <c r="D110" s="110" t="s">
        <v>2589</v>
      </c>
      <c r="E110" s="133">
        <v>757</v>
      </c>
      <c r="F110" s="116" t="str">
        <f>VLOOKUP(E110,VIP!$A$2:$O14011,2,0)</f>
        <v>DRBR757</v>
      </c>
      <c r="G110" s="116" t="str">
        <f>VLOOKUP(E110,'LISTADO ATM'!$A$2:$B$897,2,0)</f>
        <v xml:space="preserve">ATM UNP Plaza Paseo (Santiago) </v>
      </c>
      <c r="H110" s="116" t="str">
        <f>VLOOKUP(E110,VIP!$A$2:$O18972,7,FALSE)</f>
        <v>Si</v>
      </c>
      <c r="I110" s="116" t="str">
        <f>VLOOKUP(E110,VIP!$A$2:$O10937,8,FALSE)</f>
        <v>Si</v>
      </c>
      <c r="J110" s="116" t="str">
        <f>VLOOKUP(E110,VIP!$A$2:$O10887,8,FALSE)</f>
        <v>Si</v>
      </c>
      <c r="K110" s="116" t="str">
        <f>VLOOKUP(E110,VIP!$A$2:$O14461,6,0)</f>
        <v>NO</v>
      </c>
      <c r="L110" s="140" t="s">
        <v>2418</v>
      </c>
      <c r="M110" s="109" t="s">
        <v>2446</v>
      </c>
      <c r="N110" s="109" t="s">
        <v>2453</v>
      </c>
      <c r="O110" s="116" t="s">
        <v>2591</v>
      </c>
      <c r="P110" s="116"/>
      <c r="Q110" s="109" t="s">
        <v>2418</v>
      </c>
    </row>
    <row r="111" spans="1:17" ht="18" x14ac:dyDescent="0.25">
      <c r="A111" s="116" t="str">
        <f>VLOOKUP(E111,'LISTADO ATM'!$A$2:$C$898,3,0)</f>
        <v>SUR</v>
      </c>
      <c r="B111" s="137" t="s">
        <v>2616</v>
      </c>
      <c r="C111" s="110">
        <v>44377.369004629632</v>
      </c>
      <c r="D111" s="110" t="s">
        <v>2449</v>
      </c>
      <c r="E111" s="133">
        <v>781</v>
      </c>
      <c r="F111" s="116" t="str">
        <f>VLOOKUP(E111,VIP!$A$2:$O13982,2,0)</f>
        <v>DRBR186</v>
      </c>
      <c r="G111" s="116" t="str">
        <f>VLOOKUP(E111,'LISTADO ATM'!$A$2:$B$897,2,0)</f>
        <v xml:space="preserve">ATM Estación Isla Barahona </v>
      </c>
      <c r="H111" s="116" t="str">
        <f>VLOOKUP(E111,VIP!$A$2:$O18943,7,FALSE)</f>
        <v>Si</v>
      </c>
      <c r="I111" s="116" t="str">
        <f>VLOOKUP(E111,VIP!$A$2:$O10908,8,FALSE)</f>
        <v>Si</v>
      </c>
      <c r="J111" s="116" t="str">
        <f>VLOOKUP(E111,VIP!$A$2:$O10858,8,FALSE)</f>
        <v>Si</v>
      </c>
      <c r="K111" s="116" t="str">
        <f>VLOOKUP(E111,VIP!$A$2:$O14432,6,0)</f>
        <v>NO</v>
      </c>
      <c r="L111" s="140" t="s">
        <v>2418</v>
      </c>
      <c r="M111" s="109" t="s">
        <v>2446</v>
      </c>
      <c r="N111" s="109" t="s">
        <v>2453</v>
      </c>
      <c r="O111" s="116" t="s">
        <v>2454</v>
      </c>
      <c r="P111" s="116"/>
      <c r="Q111" s="109" t="s">
        <v>2418</v>
      </c>
    </row>
    <row r="112" spans="1:17" ht="18" x14ac:dyDescent="0.25">
      <c r="A112" s="116" t="str">
        <f>VLOOKUP(E112,'LISTADO ATM'!$A$2:$C$898,3,0)</f>
        <v>NORTE</v>
      </c>
      <c r="B112" s="137" t="s">
        <v>2654</v>
      </c>
      <c r="C112" s="110">
        <v>44377.773472222223</v>
      </c>
      <c r="D112" s="110" t="s">
        <v>2589</v>
      </c>
      <c r="E112" s="133">
        <v>799</v>
      </c>
      <c r="F112" s="116" t="str">
        <f>VLOOKUP(E112,VIP!$A$2:$O14010,2,0)</f>
        <v>DRBR799</v>
      </c>
      <c r="G112" s="116" t="str">
        <f>VLOOKUP(E112,'LISTADO ATM'!$A$2:$B$897,2,0)</f>
        <v xml:space="preserve">ATM Clínica Corominas (Santiago) </v>
      </c>
      <c r="H112" s="116" t="str">
        <f>VLOOKUP(E112,VIP!$A$2:$O18971,7,FALSE)</f>
        <v>Si</v>
      </c>
      <c r="I112" s="116" t="str">
        <f>VLOOKUP(E112,VIP!$A$2:$O10936,8,FALSE)</f>
        <v>Si</v>
      </c>
      <c r="J112" s="116" t="str">
        <f>VLOOKUP(E112,VIP!$A$2:$O10886,8,FALSE)</f>
        <v>Si</v>
      </c>
      <c r="K112" s="116" t="str">
        <f>VLOOKUP(E112,VIP!$A$2:$O14460,6,0)</f>
        <v>NO</v>
      </c>
      <c r="L112" s="140" t="s">
        <v>2418</v>
      </c>
      <c r="M112" s="109" t="s">
        <v>2446</v>
      </c>
      <c r="N112" s="109" t="s">
        <v>2453</v>
      </c>
      <c r="O112" s="116" t="s">
        <v>2591</v>
      </c>
      <c r="P112" s="116"/>
      <c r="Q112" s="109" t="s">
        <v>2418</v>
      </c>
    </row>
    <row r="113" spans="1:17" ht="18" x14ac:dyDescent="0.25">
      <c r="A113" s="116" t="str">
        <f>VLOOKUP(E113,'LISTADO ATM'!$A$2:$C$898,3,0)</f>
        <v>DISTRITO NACIONAL</v>
      </c>
      <c r="B113" s="137" t="s">
        <v>2711</v>
      </c>
      <c r="C113" s="110">
        <v>44378.112685185188</v>
      </c>
      <c r="D113" s="110" t="s">
        <v>2449</v>
      </c>
      <c r="E113" s="133">
        <v>815</v>
      </c>
      <c r="F113" s="116" t="str">
        <f>VLOOKUP(E113,VIP!$A$2:$O14008,2,0)</f>
        <v>DRBR24A</v>
      </c>
      <c r="G113" s="116" t="str">
        <f>VLOOKUP(E113,'LISTADO ATM'!$A$2:$B$897,2,0)</f>
        <v xml:space="preserve">ATM Oficina Atalaya del Mar </v>
      </c>
      <c r="H113" s="116" t="str">
        <f>VLOOKUP(E113,VIP!$A$2:$O18969,7,FALSE)</f>
        <v>Si</v>
      </c>
      <c r="I113" s="116" t="str">
        <f>VLOOKUP(E113,VIP!$A$2:$O10934,8,FALSE)</f>
        <v>Si</v>
      </c>
      <c r="J113" s="116" t="str">
        <f>VLOOKUP(E113,VIP!$A$2:$O10884,8,FALSE)</f>
        <v>Si</v>
      </c>
      <c r="K113" s="116" t="str">
        <f>VLOOKUP(E113,VIP!$A$2:$O14458,6,0)</f>
        <v>SI</v>
      </c>
      <c r="L113" s="140" t="s">
        <v>2418</v>
      </c>
      <c r="M113" s="109" t="s">
        <v>2446</v>
      </c>
      <c r="N113" s="109" t="s">
        <v>2453</v>
      </c>
      <c r="O113" s="116" t="s">
        <v>2454</v>
      </c>
      <c r="P113" s="116"/>
      <c r="Q113" s="109" t="s">
        <v>2418</v>
      </c>
    </row>
    <row r="114" spans="1:17" ht="18" x14ac:dyDescent="0.25">
      <c r="A114" s="116" t="str">
        <f>VLOOKUP(E114,'LISTADO ATM'!$A$2:$C$898,3,0)</f>
        <v>DISTRITO NACIONAL</v>
      </c>
      <c r="B114" s="137" t="s">
        <v>2709</v>
      </c>
      <c r="C114" s="110">
        <v>44378.130150462966</v>
      </c>
      <c r="D114" s="110" t="s">
        <v>2449</v>
      </c>
      <c r="E114" s="133">
        <v>918</v>
      </c>
      <c r="F114" s="116" t="str">
        <f>VLOOKUP(E114,VIP!$A$2:$O14006,2,0)</f>
        <v>DRBR918</v>
      </c>
      <c r="G114" s="116" t="str">
        <f>VLOOKUP(E114,'LISTADO ATM'!$A$2:$B$897,2,0)</f>
        <v xml:space="preserve">ATM S/M Liverpool de la Jacobo Majluta </v>
      </c>
      <c r="H114" s="116" t="str">
        <f>VLOOKUP(E114,VIP!$A$2:$O18967,7,FALSE)</f>
        <v>Si</v>
      </c>
      <c r="I114" s="116" t="str">
        <f>VLOOKUP(E114,VIP!$A$2:$O10932,8,FALSE)</f>
        <v>Si</v>
      </c>
      <c r="J114" s="116" t="str">
        <f>VLOOKUP(E114,VIP!$A$2:$O10882,8,FALSE)</f>
        <v>Si</v>
      </c>
      <c r="K114" s="116" t="str">
        <f>VLOOKUP(E114,VIP!$A$2:$O14456,6,0)</f>
        <v>NO</v>
      </c>
      <c r="L114" s="140" t="s">
        <v>2418</v>
      </c>
      <c r="M114" s="109" t="s">
        <v>2446</v>
      </c>
      <c r="N114" s="109" t="s">
        <v>2453</v>
      </c>
      <c r="O114" s="116" t="s">
        <v>2454</v>
      </c>
      <c r="P114" s="116"/>
      <c r="Q114" s="109" t="s">
        <v>2418</v>
      </c>
    </row>
    <row r="115" spans="1:17" ht="18" x14ac:dyDescent="0.25">
      <c r="A115" s="116" t="str">
        <f>VLOOKUP(E115,'LISTADO ATM'!$A$2:$C$898,3,0)</f>
        <v>ESTE</v>
      </c>
      <c r="B115" s="137" t="s">
        <v>2645</v>
      </c>
      <c r="C115" s="110">
        <v>44377.796261574076</v>
      </c>
      <c r="D115" s="110" t="s">
        <v>2470</v>
      </c>
      <c r="E115" s="133">
        <v>934</v>
      </c>
      <c r="F115" s="116" t="str">
        <f>VLOOKUP(E115,VIP!$A$2:$O14001,2,0)</f>
        <v>DRBR934</v>
      </c>
      <c r="G115" s="116" t="str">
        <f>VLOOKUP(E115,'LISTADO ATM'!$A$2:$B$897,2,0)</f>
        <v>ATM Hotel Dreams La Romana</v>
      </c>
      <c r="H115" s="116" t="str">
        <f>VLOOKUP(E115,VIP!$A$2:$O18962,7,FALSE)</f>
        <v>Si</v>
      </c>
      <c r="I115" s="116" t="str">
        <f>VLOOKUP(E115,VIP!$A$2:$O10927,8,FALSE)</f>
        <v>Si</v>
      </c>
      <c r="J115" s="116" t="str">
        <f>VLOOKUP(E115,VIP!$A$2:$O10877,8,FALSE)</f>
        <v>Si</v>
      </c>
      <c r="K115" s="116" t="str">
        <f>VLOOKUP(E115,VIP!$A$2:$O14451,6,0)</f>
        <v>NO</v>
      </c>
      <c r="L115" s="140" t="s">
        <v>2418</v>
      </c>
      <c r="M115" s="109" t="s">
        <v>2446</v>
      </c>
      <c r="N115" s="109" t="s">
        <v>2453</v>
      </c>
      <c r="O115" s="116" t="s">
        <v>2471</v>
      </c>
      <c r="P115" s="116"/>
      <c r="Q115" s="109" t="s">
        <v>2418</v>
      </c>
    </row>
    <row r="116" spans="1:17" ht="18" x14ac:dyDescent="0.25">
      <c r="A116" s="116" t="str">
        <f>VLOOKUP(E116,'LISTADO ATM'!$A$2:$C$898,3,0)</f>
        <v>DISTRITO NACIONAL</v>
      </c>
      <c r="B116" s="137" t="s">
        <v>2708</v>
      </c>
      <c r="C116" s="110">
        <v>44378.1328125</v>
      </c>
      <c r="D116" s="110" t="s">
        <v>2449</v>
      </c>
      <c r="E116" s="133">
        <v>949</v>
      </c>
      <c r="F116" s="116" t="str">
        <f>VLOOKUP(E116,VIP!$A$2:$O14005,2,0)</f>
        <v>DRBR23D</v>
      </c>
      <c r="G116" s="116" t="str">
        <f>VLOOKUP(E116,'LISTADO ATM'!$A$2:$B$897,2,0)</f>
        <v xml:space="preserve">ATM S/M Bravo San Isidro Coral Mall </v>
      </c>
      <c r="H116" s="116" t="str">
        <f>VLOOKUP(E116,VIP!$A$2:$O18966,7,FALSE)</f>
        <v>Si</v>
      </c>
      <c r="I116" s="116" t="str">
        <f>VLOOKUP(E116,VIP!$A$2:$O10931,8,FALSE)</f>
        <v>No</v>
      </c>
      <c r="J116" s="116" t="str">
        <f>VLOOKUP(E116,VIP!$A$2:$O10881,8,FALSE)</f>
        <v>No</v>
      </c>
      <c r="K116" s="116" t="str">
        <f>VLOOKUP(E116,VIP!$A$2:$O14455,6,0)</f>
        <v>NO</v>
      </c>
      <c r="L116" s="140" t="s">
        <v>2418</v>
      </c>
      <c r="M116" s="109" t="s">
        <v>2446</v>
      </c>
      <c r="N116" s="109" t="s">
        <v>2453</v>
      </c>
      <c r="O116" s="116" t="s">
        <v>2454</v>
      </c>
      <c r="P116" s="116"/>
      <c r="Q116" s="109" t="s">
        <v>2418</v>
      </c>
    </row>
    <row r="117" spans="1:17" ht="18" x14ac:dyDescent="0.25">
      <c r="A117" s="116" t="str">
        <f>VLOOKUP(E117,'LISTADO ATM'!$A$2:$C$898,3,0)</f>
        <v>NORTE</v>
      </c>
      <c r="B117" s="137" t="s">
        <v>2707</v>
      </c>
      <c r="C117" s="110">
        <v>44378.136689814812</v>
      </c>
      <c r="D117" s="110" t="s">
        <v>2589</v>
      </c>
      <c r="E117" s="133">
        <v>956</v>
      </c>
      <c r="F117" s="116" t="str">
        <f>VLOOKUP(E117,VIP!$A$2:$O14004,2,0)</f>
        <v>DRBR956</v>
      </c>
      <c r="G117" s="116" t="str">
        <f>VLOOKUP(E117,'LISTADO ATM'!$A$2:$B$897,2,0)</f>
        <v xml:space="preserve">ATM Autoservicio El Jaya (SFM) </v>
      </c>
      <c r="H117" s="116" t="str">
        <f>VLOOKUP(E117,VIP!$A$2:$O18965,7,FALSE)</f>
        <v>Si</v>
      </c>
      <c r="I117" s="116" t="str">
        <f>VLOOKUP(E117,VIP!$A$2:$O10930,8,FALSE)</f>
        <v>Si</v>
      </c>
      <c r="J117" s="116" t="str">
        <f>VLOOKUP(E117,VIP!$A$2:$O10880,8,FALSE)</f>
        <v>Si</v>
      </c>
      <c r="K117" s="116" t="str">
        <f>VLOOKUP(E117,VIP!$A$2:$O14454,6,0)</f>
        <v>NO</v>
      </c>
      <c r="L117" s="140" t="s">
        <v>2418</v>
      </c>
      <c r="M117" s="109" t="s">
        <v>2446</v>
      </c>
      <c r="N117" s="109" t="s">
        <v>2453</v>
      </c>
      <c r="O117" s="116" t="s">
        <v>2727</v>
      </c>
      <c r="P117" s="116"/>
      <c r="Q117" s="109" t="s">
        <v>2418</v>
      </c>
    </row>
    <row r="118" spans="1:17" ht="18" x14ac:dyDescent="0.25">
      <c r="A118" s="116" t="str">
        <f>VLOOKUP(E118,'LISTADO ATM'!$A$2:$C$898,3,0)</f>
        <v>ESTE</v>
      </c>
      <c r="B118" s="137" t="s">
        <v>2706</v>
      </c>
      <c r="C118" s="110">
        <v>44378.140069444446</v>
      </c>
      <c r="D118" s="110" t="s">
        <v>2449</v>
      </c>
      <c r="E118" s="133">
        <v>963</v>
      </c>
      <c r="F118" s="116" t="str">
        <f>VLOOKUP(E118,VIP!$A$2:$O14003,2,0)</f>
        <v>DRBR963</v>
      </c>
      <c r="G118" s="116" t="str">
        <f>VLOOKUP(E118,'LISTADO ATM'!$A$2:$B$897,2,0)</f>
        <v xml:space="preserve">ATM Multiplaza La Romana </v>
      </c>
      <c r="H118" s="116" t="str">
        <f>VLOOKUP(E118,VIP!$A$2:$O18964,7,FALSE)</f>
        <v>Si</v>
      </c>
      <c r="I118" s="116" t="str">
        <f>VLOOKUP(E118,VIP!$A$2:$O10929,8,FALSE)</f>
        <v>Si</v>
      </c>
      <c r="J118" s="116" t="str">
        <f>VLOOKUP(E118,VIP!$A$2:$O10879,8,FALSE)</f>
        <v>Si</v>
      </c>
      <c r="K118" s="116" t="str">
        <f>VLOOKUP(E118,VIP!$A$2:$O14453,6,0)</f>
        <v>NO</v>
      </c>
      <c r="L118" s="140" t="s">
        <v>2418</v>
      </c>
      <c r="M118" s="109" t="s">
        <v>2446</v>
      </c>
      <c r="N118" s="109" t="s">
        <v>2453</v>
      </c>
      <c r="O118" s="116" t="s">
        <v>2454</v>
      </c>
      <c r="P118" s="116"/>
      <c r="Q118" s="109" t="s">
        <v>2418</v>
      </c>
    </row>
    <row r="119" spans="1:17" ht="18" x14ac:dyDescent="0.25">
      <c r="A119" s="116" t="str">
        <f>VLOOKUP(E119,'LISTADO ATM'!$A$2:$C$898,3,0)</f>
        <v>NORTE</v>
      </c>
      <c r="B119" s="137" t="s">
        <v>2657</v>
      </c>
      <c r="C119" s="110">
        <v>44377.743217592593</v>
      </c>
      <c r="D119" s="110" t="s">
        <v>2470</v>
      </c>
      <c r="E119" s="133">
        <v>965</v>
      </c>
      <c r="F119" s="116" t="str">
        <f>VLOOKUP(E119,VIP!$A$2:$O14013,2,0)</f>
        <v>DRBR965</v>
      </c>
      <c r="G119" s="116" t="str">
        <f>VLOOKUP(E119,'LISTADO ATM'!$A$2:$B$897,2,0)</f>
        <v xml:space="preserve">ATM S/M La Fuente FUN (Santiago) </v>
      </c>
      <c r="H119" s="116" t="str">
        <f>VLOOKUP(E119,VIP!$A$2:$O18974,7,FALSE)</f>
        <v>Si</v>
      </c>
      <c r="I119" s="116" t="str">
        <f>VLOOKUP(E119,VIP!$A$2:$O10939,8,FALSE)</f>
        <v>Si</v>
      </c>
      <c r="J119" s="116" t="str">
        <f>VLOOKUP(E119,VIP!$A$2:$O10889,8,FALSE)</f>
        <v>Si</v>
      </c>
      <c r="K119" s="116" t="str">
        <f>VLOOKUP(E119,VIP!$A$2:$O14463,6,0)</f>
        <v>NO</v>
      </c>
      <c r="L119" s="140" t="s">
        <v>2418</v>
      </c>
      <c r="M119" s="109" t="s">
        <v>2446</v>
      </c>
      <c r="N119" s="109" t="s">
        <v>2453</v>
      </c>
      <c r="O119" s="116" t="s">
        <v>2471</v>
      </c>
      <c r="P119" s="116"/>
      <c r="Q119" s="109" t="s">
        <v>2418</v>
      </c>
    </row>
    <row r="120" spans="1:17" ht="18" x14ac:dyDescent="0.25">
      <c r="A120" s="116" t="str">
        <f>VLOOKUP(E120,'LISTADO ATM'!$A$2:$C$898,3,0)</f>
        <v>DISTRITO NACIONAL</v>
      </c>
      <c r="B120" s="137" t="s">
        <v>2672</v>
      </c>
      <c r="C120" s="110">
        <v>44377.659386574072</v>
      </c>
      <c r="D120" s="110" t="s">
        <v>2449</v>
      </c>
      <c r="E120" s="133">
        <v>979</v>
      </c>
      <c r="F120" s="116" t="str">
        <f>VLOOKUP(E120,VIP!$A$2:$O14038,2,0)</f>
        <v>DRBR979</v>
      </c>
      <c r="G120" s="116" t="str">
        <f>VLOOKUP(E120,'LISTADO ATM'!$A$2:$B$897,2,0)</f>
        <v xml:space="preserve">ATM Oficina Luperón I </v>
      </c>
      <c r="H120" s="116" t="str">
        <f>VLOOKUP(E120,VIP!$A$2:$O18999,7,FALSE)</f>
        <v>Si</v>
      </c>
      <c r="I120" s="116" t="str">
        <f>VLOOKUP(E120,VIP!$A$2:$O10964,8,FALSE)</f>
        <v>Si</v>
      </c>
      <c r="J120" s="116" t="str">
        <f>VLOOKUP(E120,VIP!$A$2:$O10914,8,FALSE)</f>
        <v>Si</v>
      </c>
      <c r="K120" s="116" t="str">
        <f>VLOOKUP(E120,VIP!$A$2:$O14488,6,0)</f>
        <v>NO</v>
      </c>
      <c r="L120" s="140" t="s">
        <v>2418</v>
      </c>
      <c r="M120" s="109" t="s">
        <v>2446</v>
      </c>
      <c r="N120" s="109" t="s">
        <v>2453</v>
      </c>
      <c r="O120" s="116" t="s">
        <v>2454</v>
      </c>
      <c r="P120" s="116"/>
      <c r="Q120" s="109" t="s">
        <v>2418</v>
      </c>
    </row>
    <row r="121" spans="1:17" ht="18" x14ac:dyDescent="0.25">
      <c r="A121" s="116" t="str">
        <f>VLOOKUP(E121,'LISTADO ATM'!$A$2:$C$898,3,0)</f>
        <v>DISTRITO NACIONAL</v>
      </c>
      <c r="B121" s="137" t="s">
        <v>2673</v>
      </c>
      <c r="C121" s="110">
        <v>44377.652499999997</v>
      </c>
      <c r="D121" s="110" t="s">
        <v>2449</v>
      </c>
      <c r="E121" s="133">
        <v>994</v>
      </c>
      <c r="F121" s="116" t="str">
        <f>VLOOKUP(E121,VIP!$A$2:$O14039,2,0)</f>
        <v>DRBR994</v>
      </c>
      <c r="G121" s="116" t="str">
        <f>VLOOKUP(E121,'LISTADO ATM'!$A$2:$B$897,2,0)</f>
        <v>ATM Telemicro</v>
      </c>
      <c r="H121" s="116" t="str">
        <f>VLOOKUP(E121,VIP!$A$2:$O19000,7,FALSE)</f>
        <v>Si</v>
      </c>
      <c r="I121" s="116" t="str">
        <f>VLOOKUP(E121,VIP!$A$2:$O10965,8,FALSE)</f>
        <v>Si</v>
      </c>
      <c r="J121" s="116" t="str">
        <f>VLOOKUP(E121,VIP!$A$2:$O10915,8,FALSE)</f>
        <v>Si</v>
      </c>
      <c r="K121" s="116" t="str">
        <f>VLOOKUP(E121,VIP!$A$2:$O14489,6,0)</f>
        <v>NO</v>
      </c>
      <c r="L121" s="140" t="s">
        <v>2418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2418</v>
      </c>
    </row>
    <row r="122" spans="1:17" ht="18" x14ac:dyDescent="0.25">
      <c r="A122" s="116" t="str">
        <f>VLOOKUP(E122,'LISTADO ATM'!$A$2:$C$898,3,0)</f>
        <v>SUR</v>
      </c>
      <c r="B122" s="137" t="s">
        <v>2705</v>
      </c>
      <c r="C122" s="110">
        <v>44378.143263888887</v>
      </c>
      <c r="D122" s="110" t="s">
        <v>2449</v>
      </c>
      <c r="E122" s="133">
        <v>995</v>
      </c>
      <c r="F122" s="116" t="str">
        <f>VLOOKUP(E122,VIP!$A$2:$O14002,2,0)</f>
        <v>DRBR545</v>
      </c>
      <c r="G122" s="116" t="str">
        <f>VLOOKUP(E122,'LISTADO ATM'!$A$2:$B$897,2,0)</f>
        <v xml:space="preserve">ATM Oficina San Cristobal III (Lobby) </v>
      </c>
      <c r="H122" s="116" t="str">
        <f>VLOOKUP(E122,VIP!$A$2:$O18963,7,FALSE)</f>
        <v>Si</v>
      </c>
      <c r="I122" s="116" t="str">
        <f>VLOOKUP(E122,VIP!$A$2:$O10928,8,FALSE)</f>
        <v>No</v>
      </c>
      <c r="J122" s="116" t="str">
        <f>VLOOKUP(E122,VIP!$A$2:$O10878,8,FALSE)</f>
        <v>No</v>
      </c>
      <c r="K122" s="116" t="str">
        <f>VLOOKUP(E122,VIP!$A$2:$O14452,6,0)</f>
        <v>NO</v>
      </c>
      <c r="L122" s="140" t="s">
        <v>2418</v>
      </c>
      <c r="M122" s="109" t="s">
        <v>2446</v>
      </c>
      <c r="N122" s="109" t="s">
        <v>2453</v>
      </c>
      <c r="O122" s="116" t="s">
        <v>2454</v>
      </c>
      <c r="P122" s="116"/>
      <c r="Q122" s="109" t="s">
        <v>2418</v>
      </c>
    </row>
    <row r="123" spans="1:17" ht="18" x14ac:dyDescent="0.25">
      <c r="A123" s="116" t="str">
        <f>VLOOKUP(E123,'LISTADO ATM'!$A$2:$C$898,3,0)</f>
        <v>DISTRITO NACIONAL</v>
      </c>
      <c r="B123" s="137" t="s">
        <v>2725</v>
      </c>
      <c r="C123" s="110">
        <v>44378.022870370369</v>
      </c>
      <c r="D123" s="110" t="s">
        <v>2180</v>
      </c>
      <c r="E123" s="133">
        <v>14</v>
      </c>
      <c r="F123" s="116" t="str">
        <f>VLOOKUP(E123,VIP!$A$2:$O14024,2,0)</f>
        <v>DRBR014</v>
      </c>
      <c r="G123" s="116" t="str">
        <f>VLOOKUP(E123,'LISTADO ATM'!$A$2:$B$897,2,0)</f>
        <v xml:space="preserve">ATM Oficina Aeropuerto Las Américas I </v>
      </c>
      <c r="H123" s="116" t="str">
        <f>VLOOKUP(E123,VIP!$A$2:$O18985,7,FALSE)</f>
        <v>Si</v>
      </c>
      <c r="I123" s="116" t="str">
        <f>VLOOKUP(E123,VIP!$A$2:$O10950,8,FALSE)</f>
        <v>Si</v>
      </c>
      <c r="J123" s="116" t="str">
        <f>VLOOKUP(E123,VIP!$A$2:$O10900,8,FALSE)</f>
        <v>Si</v>
      </c>
      <c r="K123" s="116" t="str">
        <f>VLOOKUP(E123,VIP!$A$2:$O14474,6,0)</f>
        <v>NO</v>
      </c>
      <c r="L123" s="140" t="s">
        <v>2466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2466</v>
      </c>
    </row>
    <row r="124" spans="1:17" ht="18" x14ac:dyDescent="0.25">
      <c r="A124" s="116" t="str">
        <f>VLOOKUP(E124,'LISTADO ATM'!$A$2:$C$898,3,0)</f>
        <v>DISTRITO NACIONAL</v>
      </c>
      <c r="B124" s="137" t="s">
        <v>2633</v>
      </c>
      <c r="C124" s="110">
        <v>44377.550138888888</v>
      </c>
      <c r="D124" s="110" t="s">
        <v>2180</v>
      </c>
      <c r="E124" s="133">
        <v>298</v>
      </c>
      <c r="F124" s="116" t="str">
        <f>VLOOKUP(E124,VIP!$A$2:$O13979,2,0)</f>
        <v>DRBR298</v>
      </c>
      <c r="G124" s="116" t="str">
        <f>VLOOKUP(E124,'LISTADO ATM'!$A$2:$B$897,2,0)</f>
        <v xml:space="preserve">ATM S/M Aprezio Engombe </v>
      </c>
      <c r="H124" s="116" t="str">
        <f>VLOOKUP(E124,VIP!$A$2:$O18940,7,FALSE)</f>
        <v>Si</v>
      </c>
      <c r="I124" s="116" t="str">
        <f>VLOOKUP(E124,VIP!$A$2:$O10905,8,FALSE)</f>
        <v>Si</v>
      </c>
      <c r="J124" s="116" t="str">
        <f>VLOOKUP(E124,VIP!$A$2:$O10855,8,FALSE)</f>
        <v>Si</v>
      </c>
      <c r="K124" s="116" t="str">
        <f>VLOOKUP(E124,VIP!$A$2:$O14429,6,0)</f>
        <v>NO</v>
      </c>
      <c r="L124" s="140" t="s">
        <v>2466</v>
      </c>
      <c r="M124" s="109" t="s">
        <v>2446</v>
      </c>
      <c r="N124" s="109" t="s">
        <v>2558</v>
      </c>
      <c r="O124" s="116" t="s">
        <v>2455</v>
      </c>
      <c r="P124" s="116"/>
      <c r="Q124" s="109" t="s">
        <v>2466</v>
      </c>
    </row>
    <row r="125" spans="1:17" ht="18" x14ac:dyDescent="0.25">
      <c r="A125" s="116" t="str">
        <f>VLOOKUP(E125,'LISTADO ATM'!$A$2:$C$898,3,0)</f>
        <v>NORTE</v>
      </c>
      <c r="B125" s="137" t="s">
        <v>2632</v>
      </c>
      <c r="C125" s="110">
        <v>44377.559282407405</v>
      </c>
      <c r="D125" s="110" t="s">
        <v>2181</v>
      </c>
      <c r="E125" s="133">
        <v>306</v>
      </c>
      <c r="F125" s="116" t="str">
        <f>VLOOKUP(E125,VIP!$A$2:$O13977,2,0)</f>
        <v>DRBR306</v>
      </c>
      <c r="G125" s="116" t="str">
        <f>VLOOKUP(E125,'LISTADO ATM'!$A$2:$B$897,2,0)</f>
        <v>ATM Hospital Dr. Toribio</v>
      </c>
      <c r="H125" s="116" t="str">
        <f>VLOOKUP(E125,VIP!$A$2:$O18938,7,FALSE)</f>
        <v>Si</v>
      </c>
      <c r="I125" s="116" t="str">
        <f>VLOOKUP(E125,VIP!$A$2:$O10903,8,FALSE)</f>
        <v>Si</v>
      </c>
      <c r="J125" s="116" t="str">
        <f>VLOOKUP(E125,VIP!$A$2:$O10853,8,FALSE)</f>
        <v>Si</v>
      </c>
      <c r="K125" s="116" t="str">
        <f>VLOOKUP(E125,VIP!$A$2:$O14427,6,0)</f>
        <v>NO</v>
      </c>
      <c r="L125" s="140" t="s">
        <v>2466</v>
      </c>
      <c r="M125" s="109" t="s">
        <v>2446</v>
      </c>
      <c r="N125" s="109" t="s">
        <v>2453</v>
      </c>
      <c r="O125" s="116" t="s">
        <v>2638</v>
      </c>
      <c r="P125" s="116"/>
      <c r="Q125" s="109" t="s">
        <v>2466</v>
      </c>
    </row>
    <row r="126" spans="1:17" ht="18" x14ac:dyDescent="0.25">
      <c r="A126" s="116" t="str">
        <f>VLOOKUP(E126,'LISTADO ATM'!$A$2:$C$898,3,0)</f>
        <v>DISTRITO NACIONAL</v>
      </c>
      <c r="B126" s="137" t="s">
        <v>2631</v>
      </c>
      <c r="C126" s="110">
        <v>44377.560624999998</v>
      </c>
      <c r="D126" s="110" t="s">
        <v>2180</v>
      </c>
      <c r="E126" s="133">
        <v>335</v>
      </c>
      <c r="F126" s="116" t="str">
        <f>VLOOKUP(E126,VIP!$A$2:$O13975,2,0)</f>
        <v>DRBR335</v>
      </c>
      <c r="G126" s="116" t="str">
        <f>VLOOKUP(E126,'LISTADO ATM'!$A$2:$B$897,2,0)</f>
        <v>ATM Edificio Aster</v>
      </c>
      <c r="H126" s="116" t="str">
        <f>VLOOKUP(E126,VIP!$A$2:$O18936,7,FALSE)</f>
        <v>Si</v>
      </c>
      <c r="I126" s="116" t="str">
        <f>VLOOKUP(E126,VIP!$A$2:$O10901,8,FALSE)</f>
        <v>Si</v>
      </c>
      <c r="J126" s="116" t="str">
        <f>VLOOKUP(E126,VIP!$A$2:$O10851,8,FALSE)</f>
        <v>Si</v>
      </c>
      <c r="K126" s="116" t="str">
        <f>VLOOKUP(E126,VIP!$A$2:$O14425,6,0)</f>
        <v>NO</v>
      </c>
      <c r="L126" s="140" t="s">
        <v>2466</v>
      </c>
      <c r="M126" s="109" t="s">
        <v>2446</v>
      </c>
      <c r="N126" s="109" t="s">
        <v>2558</v>
      </c>
      <c r="O126" s="116" t="s">
        <v>2455</v>
      </c>
      <c r="P126" s="116"/>
      <c r="Q126" s="109" t="s">
        <v>2466</v>
      </c>
    </row>
    <row r="127" spans="1:17" ht="18" x14ac:dyDescent="0.25">
      <c r="A127" s="116" t="str">
        <f>VLOOKUP(E127,'LISTADO ATM'!$A$2:$C$898,3,0)</f>
        <v>NORTE</v>
      </c>
      <c r="B127" s="137" t="s">
        <v>2627</v>
      </c>
      <c r="C127" s="110">
        <v>44377.56559027778</v>
      </c>
      <c r="D127" s="110" t="s">
        <v>2181</v>
      </c>
      <c r="E127" s="133">
        <v>383</v>
      </c>
      <c r="F127" s="116" t="str">
        <f>VLOOKUP(E127,VIP!$A$2:$O13970,2,0)</f>
        <v>DRBR383</v>
      </c>
      <c r="G127" s="116" t="str">
        <f>VLOOKUP(E127,'LISTADO ATM'!$A$2:$B$897,2,0)</f>
        <v>ATM S/M Daniel (Dajabón)</v>
      </c>
      <c r="H127" s="116" t="str">
        <f>VLOOKUP(E127,VIP!$A$2:$O18931,7,FALSE)</f>
        <v>N/A</v>
      </c>
      <c r="I127" s="116" t="str">
        <f>VLOOKUP(E127,VIP!$A$2:$O10896,8,FALSE)</f>
        <v>N/A</v>
      </c>
      <c r="J127" s="116" t="str">
        <f>VLOOKUP(E127,VIP!$A$2:$O10846,8,FALSE)</f>
        <v>N/A</v>
      </c>
      <c r="K127" s="116" t="str">
        <f>VLOOKUP(E127,VIP!$A$2:$O14420,6,0)</f>
        <v>N/A</v>
      </c>
      <c r="L127" s="140" t="s">
        <v>2466</v>
      </c>
      <c r="M127" s="109" t="s">
        <v>2446</v>
      </c>
      <c r="N127" s="109" t="s">
        <v>2453</v>
      </c>
      <c r="O127" s="116" t="s">
        <v>2638</v>
      </c>
      <c r="P127" s="116"/>
      <c r="Q127" s="109" t="s">
        <v>2466</v>
      </c>
    </row>
    <row r="128" spans="1:17" ht="18" x14ac:dyDescent="0.25">
      <c r="A128" s="116" t="str">
        <f>VLOOKUP(E128,'LISTADO ATM'!$A$2:$C$898,3,0)</f>
        <v>DISTRITO NACIONAL</v>
      </c>
      <c r="B128" s="137" t="s">
        <v>2630</v>
      </c>
      <c r="C128" s="110">
        <v>44377.561481481483</v>
      </c>
      <c r="D128" s="110" t="s">
        <v>2180</v>
      </c>
      <c r="E128" s="133">
        <v>561</v>
      </c>
      <c r="F128" s="116" t="str">
        <f>VLOOKUP(E128,VIP!$A$2:$O13973,2,0)</f>
        <v>DRBR133</v>
      </c>
      <c r="G128" s="116" t="str">
        <f>VLOOKUP(E128,'LISTADO ATM'!$A$2:$B$897,2,0)</f>
        <v xml:space="preserve">ATM Comando Regional P.N. S.D. Este </v>
      </c>
      <c r="H128" s="116" t="str">
        <f>VLOOKUP(E128,VIP!$A$2:$O18934,7,FALSE)</f>
        <v>Si</v>
      </c>
      <c r="I128" s="116" t="str">
        <f>VLOOKUP(E128,VIP!$A$2:$O10899,8,FALSE)</f>
        <v>Si</v>
      </c>
      <c r="J128" s="116" t="str">
        <f>VLOOKUP(E128,VIP!$A$2:$O10849,8,FALSE)</f>
        <v>Si</v>
      </c>
      <c r="K128" s="116" t="str">
        <f>VLOOKUP(E128,VIP!$A$2:$O14423,6,0)</f>
        <v>NO</v>
      </c>
      <c r="L128" s="140" t="s">
        <v>2466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2466</v>
      </c>
    </row>
    <row r="129" spans="1:17" ht="18" x14ac:dyDescent="0.25">
      <c r="A129" s="116" t="str">
        <f>VLOOKUP(E129,'LISTADO ATM'!$A$2:$C$898,3,0)</f>
        <v>DISTRITO NACIONAL</v>
      </c>
      <c r="B129" s="137" t="s">
        <v>2624</v>
      </c>
      <c r="C129" s="110">
        <v>44377.568680555552</v>
      </c>
      <c r="D129" s="110" t="s">
        <v>2180</v>
      </c>
      <c r="E129" s="133">
        <v>791</v>
      </c>
      <c r="F129" s="116" t="str">
        <f>VLOOKUP(E129,VIP!$A$2:$O13967,2,0)</f>
        <v>DRBR791</v>
      </c>
      <c r="G129" s="116" t="str">
        <f>VLOOKUP(E129,'LISTADO ATM'!$A$2:$B$897,2,0)</f>
        <v xml:space="preserve">ATM Oficina Sans Soucí </v>
      </c>
      <c r="H129" s="116" t="str">
        <f>VLOOKUP(E129,VIP!$A$2:$O18928,7,FALSE)</f>
        <v>Si</v>
      </c>
      <c r="I129" s="116" t="str">
        <f>VLOOKUP(E129,VIP!$A$2:$O10893,8,FALSE)</f>
        <v>No</v>
      </c>
      <c r="J129" s="116" t="str">
        <f>VLOOKUP(E129,VIP!$A$2:$O10843,8,FALSE)</f>
        <v>No</v>
      </c>
      <c r="K129" s="116" t="str">
        <f>VLOOKUP(E129,VIP!$A$2:$O14417,6,0)</f>
        <v>NO</v>
      </c>
      <c r="L129" s="140" t="s">
        <v>2466</v>
      </c>
      <c r="M129" s="109" t="s">
        <v>2446</v>
      </c>
      <c r="N129" s="109" t="s">
        <v>2558</v>
      </c>
      <c r="O129" s="116" t="s">
        <v>2455</v>
      </c>
      <c r="P129" s="116"/>
      <c r="Q129" s="109" t="s">
        <v>2466</v>
      </c>
    </row>
    <row r="130" spans="1:17" ht="18" x14ac:dyDescent="0.25">
      <c r="A130" s="116" t="str">
        <f>VLOOKUP(E130,'LISTADO ATM'!$A$2:$C$898,3,0)</f>
        <v>ESTE</v>
      </c>
      <c r="B130" s="137" t="s">
        <v>2626</v>
      </c>
      <c r="C130" s="110">
        <v>44377.566805555558</v>
      </c>
      <c r="D130" s="110" t="s">
        <v>2180</v>
      </c>
      <c r="E130" s="133">
        <v>899</v>
      </c>
      <c r="F130" s="116" t="str">
        <f>VLOOKUP(E130,VIP!$A$2:$O13969,2,0)</f>
        <v>DRBR899</v>
      </c>
      <c r="G130" s="116" t="str">
        <f>VLOOKUP(E130,'LISTADO ATM'!$A$2:$B$897,2,0)</f>
        <v xml:space="preserve">ATM Oficina Punta Cana </v>
      </c>
      <c r="H130" s="116" t="str">
        <f>VLOOKUP(E130,VIP!$A$2:$O18930,7,FALSE)</f>
        <v>Si</v>
      </c>
      <c r="I130" s="116" t="str">
        <f>VLOOKUP(E130,VIP!$A$2:$O10895,8,FALSE)</f>
        <v>Si</v>
      </c>
      <c r="J130" s="116" t="str">
        <f>VLOOKUP(E130,VIP!$A$2:$O10845,8,FALSE)</f>
        <v>Si</v>
      </c>
      <c r="K130" s="116" t="str">
        <f>VLOOKUP(E130,VIP!$A$2:$O14419,6,0)</f>
        <v>NO</v>
      </c>
      <c r="L130" s="140" t="s">
        <v>2466</v>
      </c>
      <c r="M130" s="109" t="s">
        <v>2446</v>
      </c>
      <c r="N130" s="109" t="s">
        <v>2558</v>
      </c>
      <c r="O130" s="116" t="s">
        <v>2455</v>
      </c>
      <c r="P130" s="116"/>
      <c r="Q130" s="109" t="s">
        <v>2466</v>
      </c>
    </row>
  </sheetData>
  <autoFilter ref="A4:Q4">
    <sortState ref="A5:Q143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5:B26">
    <cfRule type="duplicateValues" dxfId="371" priority="70"/>
  </conditionalFormatting>
  <conditionalFormatting sqref="B25:B26">
    <cfRule type="duplicateValues" dxfId="370" priority="71"/>
    <cfRule type="duplicateValues" dxfId="369" priority="72"/>
    <cfRule type="duplicateValues" dxfId="368" priority="73"/>
  </conditionalFormatting>
  <conditionalFormatting sqref="E25:E26">
    <cfRule type="duplicateValues" dxfId="367" priority="74"/>
    <cfRule type="duplicateValues" dxfId="366" priority="75"/>
  </conditionalFormatting>
  <conditionalFormatting sqref="E25:E26">
    <cfRule type="duplicateValues" dxfId="365" priority="76"/>
    <cfRule type="duplicateValues" dxfId="364" priority="77"/>
    <cfRule type="duplicateValues" dxfId="363" priority="78"/>
  </conditionalFormatting>
  <conditionalFormatting sqref="E25:E26">
    <cfRule type="duplicateValues" dxfId="362" priority="79"/>
  </conditionalFormatting>
  <conditionalFormatting sqref="B27:B42">
    <cfRule type="duplicateValues" dxfId="361" priority="60"/>
  </conditionalFormatting>
  <conditionalFormatting sqref="B27:B42">
    <cfRule type="duplicateValues" dxfId="360" priority="61"/>
    <cfRule type="duplicateValues" dxfId="359" priority="62"/>
    <cfRule type="duplicateValues" dxfId="358" priority="63"/>
  </conditionalFormatting>
  <conditionalFormatting sqref="E27:E42">
    <cfRule type="duplicateValues" dxfId="357" priority="64"/>
    <cfRule type="duplicateValues" dxfId="356" priority="65"/>
  </conditionalFormatting>
  <conditionalFormatting sqref="E27:E42">
    <cfRule type="duplicateValues" dxfId="355" priority="66"/>
    <cfRule type="duplicateValues" dxfId="354" priority="67"/>
    <cfRule type="duplicateValues" dxfId="353" priority="68"/>
  </conditionalFormatting>
  <conditionalFormatting sqref="E27:E42">
    <cfRule type="duplicateValues" dxfId="352" priority="69"/>
  </conditionalFormatting>
  <conditionalFormatting sqref="B64">
    <cfRule type="duplicateValues" dxfId="351" priority="40"/>
  </conditionalFormatting>
  <conditionalFormatting sqref="B64">
    <cfRule type="duplicateValues" dxfId="350" priority="41"/>
    <cfRule type="duplicateValues" dxfId="349" priority="42"/>
    <cfRule type="duplicateValues" dxfId="348" priority="43"/>
  </conditionalFormatting>
  <conditionalFormatting sqref="E64">
    <cfRule type="duplicateValues" dxfId="347" priority="44"/>
    <cfRule type="duplicateValues" dxfId="346" priority="45"/>
  </conditionalFormatting>
  <conditionalFormatting sqref="E64">
    <cfRule type="duplicateValues" dxfId="345" priority="46"/>
    <cfRule type="duplicateValues" dxfId="344" priority="47"/>
    <cfRule type="duplicateValues" dxfId="343" priority="48"/>
  </conditionalFormatting>
  <conditionalFormatting sqref="E64">
    <cfRule type="duplicateValues" dxfId="342" priority="49"/>
  </conditionalFormatting>
  <conditionalFormatting sqref="B5:B24">
    <cfRule type="duplicateValues" dxfId="341" priority="138121"/>
  </conditionalFormatting>
  <conditionalFormatting sqref="B5:B24">
    <cfRule type="duplicateValues" dxfId="340" priority="138122"/>
    <cfRule type="duplicateValues" dxfId="339" priority="138123"/>
    <cfRule type="duplicateValues" dxfId="338" priority="138124"/>
  </conditionalFormatting>
  <conditionalFormatting sqref="E5:E24">
    <cfRule type="duplicateValues" dxfId="337" priority="138125"/>
    <cfRule type="duplicateValues" dxfId="336" priority="138126"/>
  </conditionalFormatting>
  <conditionalFormatting sqref="E5:E24">
    <cfRule type="duplicateValues" dxfId="335" priority="138127"/>
    <cfRule type="duplicateValues" dxfId="334" priority="138128"/>
    <cfRule type="duplicateValues" dxfId="333" priority="138129"/>
  </conditionalFormatting>
  <conditionalFormatting sqref="E5:E24">
    <cfRule type="duplicateValues" dxfId="332" priority="138130"/>
  </conditionalFormatting>
  <conditionalFormatting sqref="B65:B85 B43:B63">
    <cfRule type="duplicateValues" dxfId="331" priority="138217"/>
  </conditionalFormatting>
  <conditionalFormatting sqref="B65:B85 B43:B63">
    <cfRule type="duplicateValues" dxfId="330" priority="138220"/>
    <cfRule type="duplicateValues" dxfId="329" priority="138221"/>
    <cfRule type="duplicateValues" dxfId="328" priority="138222"/>
  </conditionalFormatting>
  <conditionalFormatting sqref="E65:E85 E43:E63">
    <cfRule type="duplicateValues" dxfId="327" priority="138229"/>
    <cfRule type="duplicateValues" dxfId="326" priority="138230"/>
  </conditionalFormatting>
  <conditionalFormatting sqref="E65:E85 E43:E63">
    <cfRule type="duplicateValues" dxfId="325" priority="138235"/>
    <cfRule type="duplicateValues" dxfId="324" priority="138236"/>
    <cfRule type="duplicateValues" dxfId="323" priority="138237"/>
  </conditionalFormatting>
  <conditionalFormatting sqref="E65:E85 E43:E63">
    <cfRule type="duplicateValues" dxfId="322" priority="138244"/>
  </conditionalFormatting>
  <conditionalFormatting sqref="B111:B1048576 B1:B4">
    <cfRule type="duplicateValues" dxfId="22" priority="138498"/>
  </conditionalFormatting>
  <conditionalFormatting sqref="B111:B1048576">
    <cfRule type="duplicateValues" dxfId="21" priority="138502"/>
  </conditionalFormatting>
  <conditionalFormatting sqref="B111:B1048576 B1:B4">
    <cfRule type="duplicateValues" dxfId="20" priority="138505"/>
    <cfRule type="duplicateValues" dxfId="19" priority="138506"/>
    <cfRule type="duplicateValues" dxfId="18" priority="138507"/>
  </conditionalFormatting>
  <conditionalFormatting sqref="E111:E1048576 E1:E4">
    <cfRule type="duplicateValues" dxfId="17" priority="138517"/>
    <cfRule type="duplicateValues" dxfId="16" priority="138518"/>
  </conditionalFormatting>
  <conditionalFormatting sqref="E111:E1048576 E1:E4">
    <cfRule type="duplicateValues" dxfId="15" priority="138525"/>
    <cfRule type="duplicateValues" dxfId="14" priority="138526"/>
    <cfRule type="duplicateValues" dxfId="13" priority="138527"/>
  </conditionalFormatting>
  <conditionalFormatting sqref="E111:E1048576 E1:E4">
    <cfRule type="duplicateValues" dxfId="12" priority="138537"/>
  </conditionalFormatting>
  <conditionalFormatting sqref="E111:E1048576">
    <cfRule type="duplicateValues" dxfId="11" priority="138541"/>
  </conditionalFormatting>
  <conditionalFormatting sqref="B86:B130">
    <cfRule type="duplicateValues" dxfId="10" priority="138544"/>
  </conditionalFormatting>
  <conditionalFormatting sqref="B86:B130">
    <cfRule type="duplicateValues" dxfId="9" priority="138545"/>
    <cfRule type="duplicateValues" dxfId="8" priority="138546"/>
    <cfRule type="duplicateValues" dxfId="7" priority="138547"/>
  </conditionalFormatting>
  <conditionalFormatting sqref="E5:E130">
    <cfRule type="duplicateValues" dxfId="6" priority="138548"/>
    <cfRule type="duplicateValues" dxfId="5" priority="138549"/>
  </conditionalFormatting>
  <conditionalFormatting sqref="E5:E130">
    <cfRule type="duplicateValues" dxfId="4" priority="138550"/>
    <cfRule type="duplicateValues" dxfId="3" priority="138551"/>
    <cfRule type="duplicateValues" dxfId="2" priority="138552"/>
  </conditionalFormatting>
  <conditionalFormatting sqref="E5:E130">
    <cfRule type="duplicateValues" dxfId="1" priority="138553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zoomScale="55" zoomScaleNormal="55" workbookViewId="0">
      <selection activeCell="K15" sqref="K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69" t="s">
        <v>2555</v>
      </c>
      <c r="G1" s="170"/>
      <c r="H1" s="115">
        <f>COUNTIF(A:E,"2 Gavetas Vacías + 1 Fallando")</f>
        <v>0</v>
      </c>
      <c r="I1" s="115">
        <f>COUNTIF(A:E,("3 Gavetas Vacías"))</f>
        <v>33</v>
      </c>
      <c r="J1" s="93">
        <f>COUNTIF(A:E,"2 Gavetas Fallando + 1 Vacia")</f>
        <v>0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126</v>
      </c>
      <c r="H2" s="114" t="s">
        <v>2565</v>
      </c>
      <c r="I2" s="113">
        <f>COUNTIF(A:E,"Abastecido")</f>
        <v>22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126</v>
      </c>
      <c r="H3" s="114" t="s">
        <v>2561</v>
      </c>
      <c r="I3" s="113">
        <f>COUNTIF(A:E,"Gavetas Vacías + Gavetas Fallando")</f>
        <v>20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44377.708333333336</v>
      </c>
      <c r="C4" s="118"/>
      <c r="D4" s="118"/>
      <c r="E4" s="125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14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44378.25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33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71" t="s">
        <v>2415</v>
      </c>
      <c r="B7" s="172"/>
      <c r="C7" s="172"/>
      <c r="D7" s="172"/>
      <c r="E7" s="173"/>
      <c r="F7" s="114" t="s">
        <v>2556</v>
      </c>
      <c r="G7" s="113">
        <f>COUNTIF(A:E,"Sin Efectivo")</f>
        <v>57</v>
      </c>
      <c r="H7" s="114" t="s">
        <v>2563</v>
      </c>
      <c r="I7" s="113">
        <f>COUNTIF(A:E,"GAVETA DE DEPOSITO LLENA")</f>
        <v>4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e">
        <f>VLOOKUP(B9,'[1]LISTADO ATM'!$A$2:$C$822,3,0)</f>
        <v>#N/A</v>
      </c>
      <c r="B9" s="133"/>
      <c r="C9" s="143" t="e">
        <f>VLOOKUP(B9,'[1]LISTADO ATM'!$A$2:$B$822,2,0)</f>
        <v>#N/A</v>
      </c>
      <c r="D9" s="129" t="s">
        <v>2548</v>
      </c>
      <c r="E9" s="137"/>
    </row>
    <row r="10" spans="1:11" ht="18" x14ac:dyDescent="0.25">
      <c r="A10" s="133" t="e">
        <f>VLOOKUP(B10,'[1]LISTADO ATM'!$A$2:$C$822,3,0)</f>
        <v>#N/A</v>
      </c>
      <c r="B10" s="133"/>
      <c r="C10" s="143" t="e">
        <f>VLOOKUP(B10,'[1]LISTADO ATM'!$A$2:$B$822,2,0)</f>
        <v>#N/A</v>
      </c>
      <c r="D10" s="129" t="s">
        <v>2548</v>
      </c>
      <c r="E10" s="137"/>
    </row>
    <row r="11" spans="1:11" ht="18" x14ac:dyDescent="0.25">
      <c r="A11" s="133" t="e">
        <f>VLOOKUP(B11,'[1]LISTADO ATM'!$A$2:$C$822,3,0)</f>
        <v>#N/A</v>
      </c>
      <c r="B11" s="133"/>
      <c r="C11" s="143" t="e">
        <f>VLOOKUP(B11,'[1]LISTADO ATM'!$A$2:$B$822,2,0)</f>
        <v>#N/A</v>
      </c>
      <c r="D11" s="129" t="s">
        <v>2548</v>
      </c>
      <c r="E11" s="137"/>
    </row>
    <row r="12" spans="1:11" ht="18" customHeight="1" x14ac:dyDescent="0.25">
      <c r="A12" s="133" t="e">
        <f>VLOOKUP(B12,'[1]LISTADO ATM'!$A$2:$C$822,3,0)</f>
        <v>#N/A</v>
      </c>
      <c r="B12" s="133"/>
      <c r="C12" s="143" t="e">
        <f>VLOOKUP(B12,'[1]LISTADO ATM'!$A$2:$B$822,2,0)</f>
        <v>#N/A</v>
      </c>
      <c r="D12" s="129" t="s">
        <v>2548</v>
      </c>
      <c r="E12" s="137"/>
    </row>
    <row r="13" spans="1:11" ht="18" customHeight="1" x14ac:dyDescent="0.25">
      <c r="A13" s="133" t="e">
        <f>VLOOKUP(B13,'[1]LISTADO ATM'!$A$2:$C$822,3,0)</f>
        <v>#N/A</v>
      </c>
      <c r="B13" s="133"/>
      <c r="C13" s="143" t="e">
        <f>VLOOKUP(B13,'[1]LISTADO ATM'!$A$2:$B$822,2,0)</f>
        <v>#N/A</v>
      </c>
      <c r="D13" s="129" t="s">
        <v>2548</v>
      </c>
      <c r="E13" s="137"/>
    </row>
    <row r="14" spans="1:11" ht="18" x14ac:dyDescent="0.25">
      <c r="A14" s="133" t="e">
        <f>VLOOKUP(B14,'[1]LISTADO ATM'!$A$2:$C$822,3,0)</f>
        <v>#N/A</v>
      </c>
      <c r="B14" s="133"/>
      <c r="C14" s="143" t="e">
        <f>VLOOKUP(B14,'[1]LISTADO ATM'!$A$2:$B$822,2,0)</f>
        <v>#N/A</v>
      </c>
      <c r="D14" s="129" t="s">
        <v>2548</v>
      </c>
      <c r="E14" s="137"/>
    </row>
    <row r="15" spans="1:11" ht="18.75" customHeight="1" x14ac:dyDescent="0.25">
      <c r="A15" s="133" t="e">
        <f>VLOOKUP(B15,'[1]LISTADO ATM'!$A$2:$C$822,3,0)</f>
        <v>#N/A</v>
      </c>
      <c r="B15" s="133"/>
      <c r="C15" s="143" t="e">
        <f>VLOOKUP(B15,'[1]LISTADO ATM'!$A$2:$B$822,2,0)</f>
        <v>#N/A</v>
      </c>
      <c r="D15" s="129" t="s">
        <v>2548</v>
      </c>
      <c r="E15" s="137"/>
    </row>
    <row r="16" spans="1:11" ht="18" x14ac:dyDescent="0.25">
      <c r="A16" s="133" t="e">
        <f>VLOOKUP(B16,'[1]LISTADO ATM'!$A$2:$C$822,3,0)</f>
        <v>#N/A</v>
      </c>
      <c r="B16" s="133"/>
      <c r="C16" s="143" t="e">
        <f>VLOOKUP(B16,'[1]LISTADO ATM'!$A$2:$B$822,2,0)</f>
        <v>#N/A</v>
      </c>
      <c r="D16" s="129" t="s">
        <v>2548</v>
      </c>
      <c r="E16" s="137"/>
    </row>
    <row r="17" spans="1:5" ht="18.75" customHeight="1" x14ac:dyDescent="0.25">
      <c r="A17" s="133" t="e">
        <f>VLOOKUP(B17,'[1]LISTADO ATM'!$A$2:$C$822,3,0)</f>
        <v>#N/A</v>
      </c>
      <c r="B17" s="133"/>
      <c r="C17" s="143" t="e">
        <f>VLOOKUP(B17,'[1]LISTADO ATM'!$A$2:$B$822,2,0)</f>
        <v>#N/A</v>
      </c>
      <c r="D17" s="129" t="s">
        <v>2548</v>
      </c>
      <c r="E17" s="137"/>
    </row>
    <row r="18" spans="1:5" ht="18" x14ac:dyDescent="0.25">
      <c r="A18" s="133" t="e">
        <f>VLOOKUP(B18,'[1]LISTADO ATM'!$A$2:$C$822,3,0)</f>
        <v>#N/A</v>
      </c>
      <c r="B18" s="133"/>
      <c r="C18" s="143" t="e">
        <f>VLOOKUP(B18,'[1]LISTADO ATM'!$A$2:$B$822,2,0)</f>
        <v>#N/A</v>
      </c>
      <c r="D18" s="129" t="s">
        <v>2548</v>
      </c>
      <c r="E18" s="137"/>
    </row>
    <row r="19" spans="1:5" ht="18" x14ac:dyDescent="0.25">
      <c r="A19" s="133" t="e">
        <f>VLOOKUP(B19,'[1]LISTADO ATM'!$A$2:$C$822,3,0)</f>
        <v>#N/A</v>
      </c>
      <c r="B19" s="133"/>
      <c r="C19" s="143" t="e">
        <f>VLOOKUP(B19,'[1]LISTADO ATM'!$A$2:$B$822,2,0)</f>
        <v>#N/A</v>
      </c>
      <c r="D19" s="129" t="s">
        <v>2548</v>
      </c>
      <c r="E19" s="137"/>
    </row>
    <row r="20" spans="1:5" ht="18" x14ac:dyDescent="0.25">
      <c r="A20" s="133" t="e">
        <f>VLOOKUP(B20,'[1]LISTADO ATM'!$A$2:$C$822,3,0)</f>
        <v>#N/A</v>
      </c>
      <c r="B20" s="133"/>
      <c r="C20" s="143" t="e">
        <f>VLOOKUP(B20,'[1]LISTADO ATM'!$A$2:$B$822,2,0)</f>
        <v>#N/A</v>
      </c>
      <c r="D20" s="129" t="s">
        <v>2548</v>
      </c>
      <c r="E20" s="137"/>
    </row>
    <row r="21" spans="1:5" ht="18" x14ac:dyDescent="0.25">
      <c r="A21" s="133" t="e">
        <f>VLOOKUP(B21,'[1]LISTADO ATM'!$A$2:$C$822,3,0)</f>
        <v>#N/A</v>
      </c>
      <c r="B21" s="133"/>
      <c r="C21" s="143" t="e">
        <f>VLOOKUP(B21,'[1]LISTADO ATM'!$A$2:$B$822,2,0)</f>
        <v>#N/A</v>
      </c>
      <c r="D21" s="129" t="s">
        <v>2548</v>
      </c>
      <c r="E21" s="137"/>
    </row>
    <row r="22" spans="1:5" ht="18" x14ac:dyDescent="0.25">
      <c r="A22" s="133" t="e">
        <f>VLOOKUP(B22,'[1]LISTADO ATM'!$A$2:$C$822,3,0)</f>
        <v>#N/A</v>
      </c>
      <c r="B22" s="133"/>
      <c r="C22" s="143" t="e">
        <f>VLOOKUP(B22,'[1]LISTADO ATM'!$A$2:$B$822,2,0)</f>
        <v>#N/A</v>
      </c>
      <c r="D22" s="129" t="s">
        <v>2548</v>
      </c>
      <c r="E22" s="137"/>
    </row>
    <row r="23" spans="1:5" ht="18" x14ac:dyDescent="0.25">
      <c r="A23" s="133" t="e">
        <f>VLOOKUP(B23,'[1]LISTADO ATM'!$A$2:$C$822,3,0)</f>
        <v>#N/A</v>
      </c>
      <c r="B23" s="133"/>
      <c r="C23" s="143" t="e">
        <f>VLOOKUP(B23,'[1]LISTADO ATM'!$A$2:$B$822,2,0)</f>
        <v>#N/A</v>
      </c>
      <c r="D23" s="129" t="s">
        <v>2548</v>
      </c>
      <c r="E23" s="137"/>
    </row>
    <row r="24" spans="1:5" ht="18" x14ac:dyDescent="0.25">
      <c r="A24" s="133" t="e">
        <f>VLOOKUP(B24,'[1]LISTADO ATM'!$A$2:$C$822,3,0)</f>
        <v>#N/A</v>
      </c>
      <c r="B24" s="133"/>
      <c r="C24" s="143" t="e">
        <f>VLOOKUP(B24,'[1]LISTADO ATM'!$A$2:$B$822,2,0)</f>
        <v>#N/A</v>
      </c>
      <c r="D24" s="129" t="s">
        <v>2548</v>
      </c>
      <c r="E24" s="137"/>
    </row>
    <row r="25" spans="1:5" ht="18" customHeight="1" x14ac:dyDescent="0.25">
      <c r="A25" s="133" t="e">
        <f>VLOOKUP(B25,'[1]LISTADO ATM'!$A$2:$C$822,3,0)</f>
        <v>#N/A</v>
      </c>
      <c r="B25" s="133"/>
      <c r="C25" s="143" t="e">
        <f>VLOOKUP(B25,'[1]LISTADO ATM'!$A$2:$B$822,2,0)</f>
        <v>#N/A</v>
      </c>
      <c r="D25" s="129" t="s">
        <v>2548</v>
      </c>
      <c r="E25" s="137"/>
    </row>
    <row r="26" spans="1:5" ht="18" x14ac:dyDescent="0.25">
      <c r="A26" s="133" t="e">
        <f>VLOOKUP(B26,'[1]LISTADO ATM'!$A$2:$C$822,3,0)</f>
        <v>#N/A</v>
      </c>
      <c r="B26" s="133"/>
      <c r="C26" s="143" t="e">
        <f>VLOOKUP(B26,'[1]LISTADO ATM'!$A$2:$B$822,2,0)</f>
        <v>#N/A</v>
      </c>
      <c r="D26" s="129" t="s">
        <v>2548</v>
      </c>
      <c r="E26" s="137"/>
    </row>
    <row r="27" spans="1:5" ht="18" x14ac:dyDescent="0.25">
      <c r="A27" s="133" t="e">
        <f>VLOOKUP(B27,'[1]LISTADO ATM'!$A$2:$C$822,3,0)</f>
        <v>#N/A</v>
      </c>
      <c r="B27" s="133"/>
      <c r="C27" s="143" t="e">
        <f>VLOOKUP(B27,'[1]LISTADO ATM'!$A$2:$B$822,2,0)</f>
        <v>#N/A</v>
      </c>
      <c r="D27" s="129" t="s">
        <v>2548</v>
      </c>
      <c r="E27" s="137"/>
    </row>
    <row r="28" spans="1:5" ht="18" x14ac:dyDescent="0.25">
      <c r="A28" s="133" t="e">
        <f>VLOOKUP(B28,'[1]LISTADO ATM'!$A$2:$C$822,3,0)</f>
        <v>#N/A</v>
      </c>
      <c r="B28" s="133"/>
      <c r="C28" s="143" t="e">
        <f>VLOOKUP(B28,'[1]LISTADO ATM'!$A$2:$B$822,2,0)</f>
        <v>#N/A</v>
      </c>
      <c r="D28" s="129" t="s">
        <v>2548</v>
      </c>
      <c r="E28" s="137"/>
    </row>
    <row r="29" spans="1:5" ht="18" x14ac:dyDescent="0.25">
      <c r="A29" s="133" t="e">
        <f>VLOOKUP(B29,'[1]LISTADO ATM'!$A$2:$C$822,3,0)</f>
        <v>#N/A</v>
      </c>
      <c r="B29" s="133"/>
      <c r="C29" s="143" t="e">
        <f>VLOOKUP(B29,'[1]LISTADO ATM'!$A$2:$B$822,2,0)</f>
        <v>#N/A</v>
      </c>
      <c r="D29" s="129" t="s">
        <v>2548</v>
      </c>
      <c r="E29" s="137"/>
    </row>
    <row r="30" spans="1:5" ht="18" x14ac:dyDescent="0.25">
      <c r="A30" s="133" t="e">
        <f>VLOOKUP(B30,'[1]LISTADO ATM'!$A$2:$C$822,3,0)</f>
        <v>#N/A</v>
      </c>
      <c r="B30" s="133"/>
      <c r="C30" s="143" t="e">
        <f>VLOOKUP(B30,'[1]LISTADO ATM'!$A$2:$B$822,2,0)</f>
        <v>#N/A</v>
      </c>
      <c r="D30" s="129" t="s">
        <v>2548</v>
      </c>
      <c r="E30" s="137"/>
    </row>
    <row r="31" spans="1:5" ht="18" x14ac:dyDescent="0.25">
      <c r="A31" s="196"/>
      <c r="B31" s="197"/>
      <c r="C31" s="198"/>
      <c r="D31" s="199"/>
      <c r="E31" s="137"/>
    </row>
    <row r="32" spans="1:5" ht="18.75" customHeight="1" thickBot="1" x14ac:dyDescent="0.3">
      <c r="A32" s="120" t="s">
        <v>2473</v>
      </c>
      <c r="B32" s="148">
        <f>COUNT(B9:B9)</f>
        <v>0</v>
      </c>
      <c r="C32" s="180"/>
      <c r="D32" s="181"/>
      <c r="E32" s="182"/>
    </row>
    <row r="33" spans="1:5" x14ac:dyDescent="0.25">
      <c r="A33" s="117"/>
      <c r="B33" s="122"/>
      <c r="C33" s="117"/>
      <c r="D33" s="117"/>
      <c r="E33" s="122"/>
    </row>
    <row r="34" spans="1:5" ht="18" x14ac:dyDescent="0.25">
      <c r="A34" s="171" t="s">
        <v>2474</v>
      </c>
      <c r="B34" s="172"/>
      <c r="C34" s="172"/>
      <c r="D34" s="172"/>
      <c r="E34" s="173"/>
    </row>
    <row r="35" spans="1:5" s="117" customFormat="1" ht="18" x14ac:dyDescent="0.25">
      <c r="A35" s="119" t="s">
        <v>15</v>
      </c>
      <c r="B35" s="123" t="s">
        <v>2416</v>
      </c>
      <c r="C35" s="119" t="s">
        <v>46</v>
      </c>
      <c r="D35" s="119" t="s">
        <v>2419</v>
      </c>
      <c r="E35" s="119" t="s">
        <v>2417</v>
      </c>
    </row>
    <row r="36" spans="1:5" s="117" customFormat="1" ht="18" x14ac:dyDescent="0.25">
      <c r="A36" s="132" t="e">
        <f>VLOOKUP(B36,'[1]LISTADO ATM'!$A$2:$C$822,3,0)</f>
        <v>#N/A</v>
      </c>
      <c r="B36" s="133"/>
      <c r="C36" s="143" t="e">
        <f>VLOOKUP(B36,'[1]LISTADO ATM'!$A$2:$B$822,2,0)</f>
        <v>#N/A</v>
      </c>
      <c r="D36" s="129" t="s">
        <v>2544</v>
      </c>
      <c r="E36" s="137"/>
    </row>
    <row r="37" spans="1:5" ht="18" x14ac:dyDescent="0.25">
      <c r="A37" s="132" t="e">
        <f>VLOOKUP(B37,'[1]LISTADO ATM'!$A$2:$C$822,3,0)</f>
        <v>#N/A</v>
      </c>
      <c r="B37" s="133"/>
      <c r="C37" s="143" t="e">
        <f>VLOOKUP(B37,'[1]LISTADO ATM'!$A$2:$B$822,2,0)</f>
        <v>#N/A</v>
      </c>
      <c r="D37" s="129" t="s">
        <v>2544</v>
      </c>
      <c r="E37" s="137"/>
    </row>
    <row r="38" spans="1:5" ht="18" customHeight="1" x14ac:dyDescent="0.25">
      <c r="A38" s="132" t="e">
        <f>VLOOKUP(B38,'[1]LISTADO ATM'!$A$2:$C$822,3,0)</f>
        <v>#N/A</v>
      </c>
      <c r="B38" s="133"/>
      <c r="C38" s="143" t="e">
        <f>VLOOKUP(B38,'[1]LISTADO ATM'!$A$2:$B$822,2,0)</f>
        <v>#N/A</v>
      </c>
      <c r="D38" s="129" t="s">
        <v>2544</v>
      </c>
      <c r="E38" s="137"/>
    </row>
    <row r="39" spans="1:5" ht="18.75" customHeight="1" x14ac:dyDescent="0.25">
      <c r="A39" s="132" t="e">
        <f>VLOOKUP(B39,'[1]LISTADO ATM'!$A$2:$C$822,3,0)</f>
        <v>#N/A</v>
      </c>
      <c r="B39" s="133"/>
      <c r="C39" s="143" t="e">
        <f>VLOOKUP(B39,'[1]LISTADO ATM'!$A$2:$B$822,2,0)</f>
        <v>#N/A</v>
      </c>
      <c r="D39" s="129" t="s">
        <v>2544</v>
      </c>
      <c r="E39" s="137"/>
    </row>
    <row r="40" spans="1:5" ht="18" x14ac:dyDescent="0.25">
      <c r="A40" s="132" t="e">
        <f>VLOOKUP(B40,'[1]LISTADO ATM'!$A$2:$C$822,3,0)</f>
        <v>#N/A</v>
      </c>
      <c r="B40" s="133"/>
      <c r="C40" s="143" t="e">
        <f>VLOOKUP(B40,'[1]LISTADO ATM'!$A$2:$B$822,2,0)</f>
        <v>#N/A</v>
      </c>
      <c r="D40" s="129" t="s">
        <v>2544</v>
      </c>
      <c r="E40" s="137"/>
    </row>
    <row r="41" spans="1:5" ht="18.75" customHeight="1" x14ac:dyDescent="0.25">
      <c r="A41" s="132" t="e">
        <f>VLOOKUP(B41,'[1]LISTADO ATM'!$A$2:$C$822,3,0)</f>
        <v>#N/A</v>
      </c>
      <c r="B41" s="133"/>
      <c r="C41" s="143" t="e">
        <f>VLOOKUP(B41,'[1]LISTADO ATM'!$A$2:$B$822,2,0)</f>
        <v>#N/A</v>
      </c>
      <c r="D41" s="129" t="s">
        <v>2544</v>
      </c>
      <c r="E41" s="137"/>
    </row>
    <row r="42" spans="1:5" ht="18" x14ac:dyDescent="0.25">
      <c r="A42" s="132" t="e">
        <f>VLOOKUP(B42,'[1]LISTADO ATM'!$A$2:$C$822,3,0)</f>
        <v>#N/A</v>
      </c>
      <c r="B42" s="133"/>
      <c r="C42" s="143" t="e">
        <f>VLOOKUP(B42,'[1]LISTADO ATM'!$A$2:$B$822,2,0)</f>
        <v>#N/A</v>
      </c>
      <c r="D42" s="129" t="s">
        <v>2544</v>
      </c>
      <c r="E42" s="137"/>
    </row>
    <row r="43" spans="1:5" ht="18" x14ac:dyDescent="0.25">
      <c r="A43" s="132" t="e">
        <f>VLOOKUP(B43,'[1]LISTADO ATM'!$A$2:$C$822,3,0)</f>
        <v>#N/A</v>
      </c>
      <c r="B43" s="133"/>
      <c r="C43" s="143" t="e">
        <f>VLOOKUP(B43,'[1]LISTADO ATM'!$A$2:$B$822,2,0)</f>
        <v>#N/A</v>
      </c>
      <c r="D43" s="129" t="s">
        <v>2544</v>
      </c>
      <c r="E43" s="137"/>
    </row>
    <row r="44" spans="1:5" ht="18" customHeight="1" x14ac:dyDescent="0.25">
      <c r="A44" s="132" t="e">
        <f>VLOOKUP(B44,'[1]LISTADO ATM'!$A$2:$C$822,3,0)</f>
        <v>#N/A</v>
      </c>
      <c r="B44" s="133"/>
      <c r="C44" s="143" t="e">
        <f>VLOOKUP(B44,'[1]LISTADO ATM'!$A$2:$B$822,2,0)</f>
        <v>#N/A</v>
      </c>
      <c r="D44" s="129" t="s">
        <v>2544</v>
      </c>
      <c r="E44" s="137"/>
    </row>
    <row r="45" spans="1:5" ht="18" x14ac:dyDescent="0.25">
      <c r="A45" s="132" t="e">
        <f>VLOOKUP(B45,'[1]LISTADO ATM'!$A$2:$C$822,3,0)</f>
        <v>#N/A</v>
      </c>
      <c r="B45" s="133"/>
      <c r="C45" s="143" t="e">
        <f>VLOOKUP(B45,'[1]LISTADO ATM'!$A$2:$B$822,2,0)</f>
        <v>#N/A</v>
      </c>
      <c r="D45" s="129" t="s">
        <v>2544</v>
      </c>
      <c r="E45" s="137"/>
    </row>
    <row r="46" spans="1:5" ht="18.75" customHeight="1" x14ac:dyDescent="0.25">
      <c r="A46" s="132" t="e">
        <f>VLOOKUP(B46,'[1]LISTADO ATM'!$A$2:$C$822,3,0)</f>
        <v>#N/A</v>
      </c>
      <c r="B46" s="133"/>
      <c r="C46" s="143" t="e">
        <f>VLOOKUP(B46,'[1]LISTADO ATM'!$A$2:$B$822,2,0)</f>
        <v>#N/A</v>
      </c>
      <c r="D46" s="129" t="s">
        <v>2544</v>
      </c>
      <c r="E46" s="137"/>
    </row>
    <row r="47" spans="1:5" ht="18" x14ac:dyDescent="0.25">
      <c r="A47" s="132" t="e">
        <f>VLOOKUP(B47,'[1]LISTADO ATM'!$A$2:$C$822,3,0)</f>
        <v>#N/A</v>
      </c>
      <c r="B47" s="133"/>
      <c r="C47" s="143" t="e">
        <f>VLOOKUP(B47,'[1]LISTADO ATM'!$A$2:$B$822,2,0)</f>
        <v>#N/A</v>
      </c>
      <c r="D47" s="129" t="s">
        <v>2544</v>
      </c>
      <c r="E47" s="137"/>
    </row>
    <row r="48" spans="1:5" ht="18" x14ac:dyDescent="0.25">
      <c r="A48" s="132" t="e">
        <f>VLOOKUP(B48,'[1]LISTADO ATM'!$A$2:$C$822,3,0)</f>
        <v>#N/A</v>
      </c>
      <c r="B48" s="133"/>
      <c r="C48" s="143" t="e">
        <f>VLOOKUP(B48,'[1]LISTADO ATM'!$A$2:$B$822,2,0)</f>
        <v>#N/A</v>
      </c>
      <c r="D48" s="129" t="s">
        <v>2544</v>
      </c>
      <c r="E48" s="137"/>
    </row>
    <row r="49" spans="1:5" ht="18" x14ac:dyDescent="0.25">
      <c r="A49" s="132" t="e">
        <f>VLOOKUP(B49,'[1]LISTADO ATM'!$A$2:$C$822,3,0)</f>
        <v>#N/A</v>
      </c>
      <c r="B49" s="133"/>
      <c r="C49" s="143" t="e">
        <f>VLOOKUP(B49,'[1]LISTADO ATM'!$A$2:$B$822,2,0)</f>
        <v>#N/A</v>
      </c>
      <c r="D49" s="129" t="s">
        <v>2544</v>
      </c>
      <c r="E49" s="137"/>
    </row>
    <row r="50" spans="1:5" ht="18" customHeight="1" x14ac:dyDescent="0.25">
      <c r="A50" s="132"/>
      <c r="B50" s="197"/>
      <c r="C50" s="198"/>
      <c r="D50" s="199"/>
      <c r="E50" s="137"/>
    </row>
    <row r="51" spans="1:5" ht="18" customHeight="1" thickBot="1" x14ac:dyDescent="0.3">
      <c r="A51" s="120" t="s">
        <v>2473</v>
      </c>
      <c r="B51" s="148">
        <f>COUNT(B36:B36)</f>
        <v>0</v>
      </c>
      <c r="C51" s="180"/>
      <c r="D51" s="181"/>
      <c r="E51" s="182"/>
    </row>
    <row r="52" spans="1:5" ht="15.75" thickBot="1" x14ac:dyDescent="0.3">
      <c r="A52" s="117"/>
      <c r="B52" s="122"/>
      <c r="C52" s="117"/>
      <c r="D52" s="117"/>
      <c r="E52" s="122"/>
    </row>
    <row r="53" spans="1:5" ht="18.75" thickBot="1" x14ac:dyDescent="0.3">
      <c r="A53" s="164" t="s">
        <v>2475</v>
      </c>
      <c r="B53" s="165"/>
      <c r="C53" s="165"/>
      <c r="D53" s="165"/>
      <c r="E53" s="166"/>
    </row>
    <row r="54" spans="1:5" ht="18" x14ac:dyDescent="0.25">
      <c r="A54" s="119" t="s">
        <v>15</v>
      </c>
      <c r="B54" s="123" t="s">
        <v>2416</v>
      </c>
      <c r="C54" s="119" t="s">
        <v>46</v>
      </c>
      <c r="D54" s="119" t="s">
        <v>2419</v>
      </c>
      <c r="E54" s="119" t="s">
        <v>2417</v>
      </c>
    </row>
    <row r="55" spans="1:5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8" t="s">
        <v>2437</v>
      </c>
      <c r="E55" s="137">
        <v>3335936255</v>
      </c>
    </row>
    <row r="56" spans="1:5" ht="18" x14ac:dyDescent="0.25">
      <c r="A56" s="133" t="str">
        <f>VLOOKUP(B56,'[1]LISTADO ATM'!$A$2:$C$822,3,0)</f>
        <v>SUR</v>
      </c>
      <c r="B56" s="133">
        <v>781</v>
      </c>
      <c r="C56" s="143" t="str">
        <f>VLOOKUP(B56,'[1]LISTADO ATM'!$A$2:$B$822,2,0)</f>
        <v xml:space="preserve">ATM Estación Isla Barahona </v>
      </c>
      <c r="D56" s="128" t="s">
        <v>2437</v>
      </c>
      <c r="E56" s="137">
        <v>3335936723</v>
      </c>
    </row>
    <row r="57" spans="1:5" ht="18" x14ac:dyDescent="0.25">
      <c r="A57" s="133" t="str">
        <f>VLOOKUP(B57,'[1]LISTADO ATM'!$A$2:$C$822,3,0)</f>
        <v>SUR</v>
      </c>
      <c r="B57" s="133">
        <v>403</v>
      </c>
      <c r="C57" s="143" t="str">
        <f>VLOOKUP(B57,'[1]LISTADO ATM'!$A$2:$B$822,2,0)</f>
        <v xml:space="preserve">ATM Oficina Vicente Noble </v>
      </c>
      <c r="D57" s="128" t="s">
        <v>2437</v>
      </c>
      <c r="E57" s="137" t="s">
        <v>2733</v>
      </c>
    </row>
    <row r="58" spans="1:5" ht="18" customHeight="1" x14ac:dyDescent="0.25">
      <c r="A58" s="133" t="str">
        <f>VLOOKUP(B58,'[1]LISTADO ATM'!$A$2:$C$822,3,0)</f>
        <v>SUR</v>
      </c>
      <c r="B58" s="133">
        <v>677</v>
      </c>
      <c r="C58" s="143" t="str">
        <f>VLOOKUP(B58,'[1]LISTADO ATM'!$A$2:$B$822,2,0)</f>
        <v>ATM PBG Villa Jaragua</v>
      </c>
      <c r="D58" s="128" t="s">
        <v>2437</v>
      </c>
      <c r="E58" s="137">
        <v>3335937126</v>
      </c>
    </row>
    <row r="59" spans="1:5" ht="18" x14ac:dyDescent="0.25">
      <c r="A59" s="133" t="str">
        <f>VLOOKUP(B59,'[1]LISTADO ATM'!$A$2:$C$822,3,0)</f>
        <v>SUR</v>
      </c>
      <c r="B59" s="133">
        <v>699</v>
      </c>
      <c r="C59" s="143" t="str">
        <f>VLOOKUP(B59,'[1]LISTADO ATM'!$A$2:$B$822,2,0)</f>
        <v>ATM S/M Bravo Bani</v>
      </c>
      <c r="D59" s="128" t="s">
        <v>2437</v>
      </c>
      <c r="E59" s="137">
        <v>3335937242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697</v>
      </c>
      <c r="C60" s="143" t="str">
        <f>VLOOKUP(B60,'[1]LISTADO ATM'!$A$2:$B$822,2,0)</f>
        <v>ATM Hipermercado Olé Ciudad Juan Bosch</v>
      </c>
      <c r="D60" s="128" t="s">
        <v>2437</v>
      </c>
      <c r="E60" s="137" t="s">
        <v>2734</v>
      </c>
    </row>
    <row r="61" spans="1:5" ht="18" x14ac:dyDescent="0.25">
      <c r="A61" s="133" t="str">
        <f>VLOOKUP(B61,'[1]LISTADO ATM'!$A$2:$C$822,3,0)</f>
        <v>DISTRITO NACIONAL</v>
      </c>
      <c r="B61" s="133">
        <v>347</v>
      </c>
      <c r="C61" s="143" t="str">
        <f>VLOOKUP(B61,'[1]LISTADO ATM'!$A$2:$B$822,2,0)</f>
        <v>ATM Patio de Colombia</v>
      </c>
      <c r="D61" s="128" t="s">
        <v>2437</v>
      </c>
      <c r="E61" s="137">
        <v>3335937409</v>
      </c>
    </row>
    <row r="62" spans="1:5" s="117" customFormat="1" ht="18" x14ac:dyDescent="0.25">
      <c r="A62" s="133" t="s">
        <v>1273</v>
      </c>
      <c r="B62" s="133">
        <v>994</v>
      </c>
      <c r="C62" s="143" t="s">
        <v>2252</v>
      </c>
      <c r="D62" s="128" t="s">
        <v>2437</v>
      </c>
      <c r="E62" s="137">
        <v>3335937603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979</v>
      </c>
      <c r="C63" s="143" t="str">
        <f>VLOOKUP(B63,'[1]LISTADO ATM'!$A$2:$B$822,2,0)</f>
        <v xml:space="preserve">ATM Oficina Luperón I </v>
      </c>
      <c r="D63" s="128" t="s">
        <v>2437</v>
      </c>
      <c r="E63" s="137">
        <v>3335937630</v>
      </c>
    </row>
    <row r="64" spans="1:5" s="117" customFormat="1" ht="18" x14ac:dyDescent="0.25">
      <c r="A64" s="133" t="str">
        <f>VLOOKUP(B64,'[1]LISTADO ATM'!$A$2:$C$822,3,0)</f>
        <v>SUR</v>
      </c>
      <c r="B64" s="133">
        <v>252</v>
      </c>
      <c r="C64" s="143" t="str">
        <f>VLOOKUP(B64,'[1]LISTADO ATM'!$A$2:$B$822,2,0)</f>
        <v xml:space="preserve">ATM Banco Agrícola (Barahona) </v>
      </c>
      <c r="D64" s="128" t="s">
        <v>2437</v>
      </c>
      <c r="E64" s="137">
        <v>3335937640</v>
      </c>
    </row>
    <row r="65" spans="1:6" s="117" customFormat="1" ht="18" x14ac:dyDescent="0.25">
      <c r="A65" s="133" t="str">
        <f>VLOOKUP(B65,'[1]LISTADO ATM'!$A$2:$C$822,3,0)</f>
        <v>NORTE</v>
      </c>
      <c r="B65" s="133">
        <v>594</v>
      </c>
      <c r="C65" s="143" t="str">
        <f>VLOOKUP(B65,'[1]LISTADO ATM'!$A$2:$B$822,2,0)</f>
        <v xml:space="preserve">ATM Plaza Venezuela II (Santiago) </v>
      </c>
      <c r="D65" s="128" t="s">
        <v>2437</v>
      </c>
      <c r="E65" s="137">
        <v>3335937645</v>
      </c>
    </row>
    <row r="66" spans="1:6" s="117" customFormat="1" ht="18" x14ac:dyDescent="0.25">
      <c r="A66" s="133" t="str">
        <f>VLOOKUP(B66,'[1]LISTADO ATM'!$A$2:$C$822,3,0)</f>
        <v>SUR</v>
      </c>
      <c r="B66" s="133">
        <v>5</v>
      </c>
      <c r="C66" s="143" t="str">
        <f>VLOOKUP(B66,'[1]LISTADO ATM'!$A$2:$B$822,2,0)</f>
        <v>ATM Oficina Autoservicio Villa Ofelia (San Juan)</v>
      </c>
      <c r="D66" s="128" t="s">
        <v>2437</v>
      </c>
      <c r="E66" s="137">
        <v>3335937665</v>
      </c>
    </row>
    <row r="67" spans="1:6" s="117" customFormat="1" ht="18" x14ac:dyDescent="0.25">
      <c r="A67" s="133" t="str">
        <f>VLOOKUP(B67,'[1]LISTADO ATM'!$A$2:$C$822,3,0)</f>
        <v>DISTRITO NACIONAL</v>
      </c>
      <c r="B67" s="133">
        <v>212</v>
      </c>
      <c r="C67" s="143" t="str">
        <f>VLOOKUP(B67,'[1]LISTADO ATM'!$A$2:$B$822,2,0)</f>
        <v>ATM Universidad Nacional Evangélica (Santo Domingo)</v>
      </c>
      <c r="D67" s="128" t="s">
        <v>2437</v>
      </c>
      <c r="E67" s="137">
        <v>3335937673</v>
      </c>
    </row>
    <row r="68" spans="1:6" s="117" customFormat="1" ht="18.75" customHeight="1" x14ac:dyDescent="0.25">
      <c r="A68" s="133" t="str">
        <f>VLOOKUP(B68,'[1]LISTADO ATM'!$A$2:$C$822,3,0)</f>
        <v>NORTE</v>
      </c>
      <c r="B68" s="133">
        <v>752</v>
      </c>
      <c r="C68" s="143" t="str">
        <f>VLOOKUP(B68,'[1]LISTADO ATM'!$A$2:$B$822,2,0)</f>
        <v xml:space="preserve">ATM UNP Las Carolinas (La Vega) </v>
      </c>
      <c r="D68" s="128" t="s">
        <v>2437</v>
      </c>
      <c r="E68" s="137">
        <v>3335937942</v>
      </c>
    </row>
    <row r="69" spans="1:6" ht="18" x14ac:dyDescent="0.25">
      <c r="A69" s="133" t="str">
        <f>VLOOKUP(B69,'[1]LISTADO ATM'!$A$2:$C$822,3,0)</f>
        <v>DISTRITO NACIONAL</v>
      </c>
      <c r="B69" s="133">
        <v>407</v>
      </c>
      <c r="C69" s="143" t="str">
        <f>VLOOKUP(B69,'[1]LISTADO ATM'!$A$2:$B$822,2,0)</f>
        <v xml:space="preserve">ATM Multicentro La Sirena Villa Mella </v>
      </c>
      <c r="D69" s="128" t="s">
        <v>2437</v>
      </c>
      <c r="E69" s="137">
        <v>3335937709</v>
      </c>
      <c r="F69" s="117"/>
    </row>
    <row r="70" spans="1:6" ht="18.75" customHeight="1" x14ac:dyDescent="0.25">
      <c r="A70" s="133" t="str">
        <f>VLOOKUP(B70,'[1]LISTADO ATM'!$A$2:$C$822,3,0)</f>
        <v>NORTE</v>
      </c>
      <c r="B70" s="133">
        <v>332</v>
      </c>
      <c r="C70" s="143" t="str">
        <f>VLOOKUP(B70,'[1]LISTADO ATM'!$A$2:$B$822,2,0)</f>
        <v>ATM Estación Sigma (Cotuí)</v>
      </c>
      <c r="D70" s="128" t="s">
        <v>2437</v>
      </c>
      <c r="E70" s="137">
        <v>3335937808</v>
      </c>
      <c r="F70" s="117"/>
    </row>
    <row r="71" spans="1:6" ht="18" customHeight="1" x14ac:dyDescent="0.25">
      <c r="A71" s="133" t="str">
        <f>VLOOKUP(B71,'[1]LISTADO ATM'!$A$2:$C$822,3,0)</f>
        <v>ESTE</v>
      </c>
      <c r="B71" s="133">
        <v>609</v>
      </c>
      <c r="C71" s="143" t="str">
        <f>VLOOKUP(B71,'[1]LISTADO ATM'!$A$2:$B$822,2,0)</f>
        <v xml:space="preserve">ATM S/M Jumbo (San Pedro) </v>
      </c>
      <c r="D71" s="128" t="s">
        <v>2437</v>
      </c>
      <c r="E71" s="137">
        <v>3335937831</v>
      </c>
      <c r="F71" s="117"/>
    </row>
    <row r="72" spans="1:6" ht="18" x14ac:dyDescent="0.25">
      <c r="A72" s="133" t="str">
        <f>VLOOKUP(B72,'[1]LISTADO ATM'!$A$2:$C$822,3,0)</f>
        <v>NORTE</v>
      </c>
      <c r="B72" s="133">
        <v>965</v>
      </c>
      <c r="C72" s="143" t="str">
        <f>VLOOKUP(B72,'[1]LISTADO ATM'!$A$2:$B$822,2,0)</f>
        <v xml:space="preserve">ATM S/M La Fuente FUN (Santiago) </v>
      </c>
      <c r="D72" s="128" t="s">
        <v>2437</v>
      </c>
      <c r="E72" s="137">
        <v>3335937837</v>
      </c>
    </row>
    <row r="73" spans="1:6" ht="18" x14ac:dyDescent="0.25">
      <c r="A73" s="133" t="str">
        <f>VLOOKUP(B73,'[1]LISTADO ATM'!$A$2:$C$822,3,0)</f>
        <v>DISTRITO NACIONAL</v>
      </c>
      <c r="B73" s="133">
        <v>24</v>
      </c>
      <c r="C73" s="143" t="str">
        <f>VLOOKUP(B73,'[1]LISTADO ATM'!$A$2:$B$822,2,0)</f>
        <v xml:space="preserve">ATM Oficina Eusebio Manzueta </v>
      </c>
      <c r="D73" s="128" t="s">
        <v>2437</v>
      </c>
      <c r="E73" s="137">
        <v>3335937852</v>
      </c>
    </row>
    <row r="74" spans="1:6" ht="18.75" customHeight="1" x14ac:dyDescent="0.25">
      <c r="A74" s="133" t="str">
        <f>VLOOKUP(B74,'[1]LISTADO ATM'!$A$2:$C$822,3,0)</f>
        <v>NORTE</v>
      </c>
      <c r="B74" s="133">
        <v>757</v>
      </c>
      <c r="C74" s="143" t="str">
        <f>VLOOKUP(B74,'[1]LISTADO ATM'!$A$2:$B$822,2,0)</f>
        <v xml:space="preserve">ATM UNP Plaza Paseo (Santiago) </v>
      </c>
      <c r="D74" s="128" t="s">
        <v>2437</v>
      </c>
      <c r="E74" s="137">
        <v>3335937856</v>
      </c>
      <c r="F74" s="117"/>
    </row>
    <row r="75" spans="1:6" ht="18" x14ac:dyDescent="0.25">
      <c r="A75" s="133" t="str">
        <f>VLOOKUP(B75,'[1]LISTADO ATM'!$A$2:$C$822,3,0)</f>
        <v>NORTE</v>
      </c>
      <c r="B75" s="133">
        <v>799</v>
      </c>
      <c r="C75" s="143" t="str">
        <f>VLOOKUP(B75,'[1]LISTADO ATM'!$A$2:$B$822,2,0)</f>
        <v xml:space="preserve">ATM Clínica Corominas (Santiago) </v>
      </c>
      <c r="D75" s="128" t="s">
        <v>2437</v>
      </c>
      <c r="E75" s="137">
        <v>3335937857</v>
      </c>
      <c r="F75" s="117"/>
    </row>
    <row r="76" spans="1:6" ht="18.75" customHeight="1" x14ac:dyDescent="0.25">
      <c r="A76" s="133" t="str">
        <f>VLOOKUP(B76,'[1]LISTADO ATM'!$A$2:$C$822,3,0)</f>
        <v>NORTE</v>
      </c>
      <c r="B76" s="133">
        <v>807</v>
      </c>
      <c r="C76" s="143" t="str">
        <f>VLOOKUP(B76,'[1]LISTADO ATM'!$A$2:$B$822,2,0)</f>
        <v xml:space="preserve">ATM S/M Morel (Mao) </v>
      </c>
      <c r="D76" s="128" t="s">
        <v>2437</v>
      </c>
      <c r="E76" s="137" t="s">
        <v>2735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461</v>
      </c>
      <c r="C77" s="143" t="str">
        <f>VLOOKUP(B77,'[1]LISTADO ATM'!$A$2:$B$822,2,0)</f>
        <v xml:space="preserve">ATM Autobanco Sarasota I </v>
      </c>
      <c r="D77" s="128" t="s">
        <v>2437</v>
      </c>
      <c r="E77" s="137">
        <v>3335937862</v>
      </c>
    </row>
    <row r="78" spans="1:6" ht="18" x14ac:dyDescent="0.25">
      <c r="A78" s="133" t="str">
        <f>VLOOKUP(B78,'[1]LISTADO ATM'!$A$2:$C$822,3,0)</f>
        <v>NORTE</v>
      </c>
      <c r="B78" s="133">
        <v>40</v>
      </c>
      <c r="C78" s="143" t="str">
        <f>VLOOKUP(B78,'[1]LISTADO ATM'!$A$2:$B$822,2,0)</f>
        <v xml:space="preserve">ATM Oficina El Puñal </v>
      </c>
      <c r="D78" s="128" t="s">
        <v>2437</v>
      </c>
      <c r="E78" s="137">
        <v>3335937865</v>
      </c>
    </row>
    <row r="79" spans="1:6" ht="18.75" customHeight="1" x14ac:dyDescent="0.25">
      <c r="A79" s="133" t="str">
        <f>VLOOKUP(B79,'[1]LISTADO ATM'!$A$2:$C$822,3,0)</f>
        <v>ESTE</v>
      </c>
      <c r="B79" s="133">
        <v>934</v>
      </c>
      <c r="C79" s="143" t="str">
        <f>VLOOKUP(B79,'[1]LISTADO ATM'!$A$2:$B$822,2,0)</f>
        <v>ATM Hotel Dreams La Romana</v>
      </c>
      <c r="D79" s="128" t="s">
        <v>2437</v>
      </c>
      <c r="E79" s="137">
        <v>3335937879</v>
      </c>
    </row>
    <row r="80" spans="1:6" ht="18" x14ac:dyDescent="0.25">
      <c r="A80" s="133" t="str">
        <f>VLOOKUP(B80,'[1]LISTADO ATM'!$A$2:$C$822,3,0)</f>
        <v>NORTE</v>
      </c>
      <c r="B80" s="133">
        <v>91</v>
      </c>
      <c r="C80" s="143" t="str">
        <f>VLOOKUP(B80,'[1]LISTADO ATM'!$A$2:$B$822,2,0)</f>
        <v xml:space="preserve">ATM UNP Villa Isabela </v>
      </c>
      <c r="D80" s="128" t="s">
        <v>2437</v>
      </c>
      <c r="E80" s="137">
        <v>3335937886</v>
      </c>
    </row>
    <row r="81" spans="1:5" ht="18.75" customHeight="1" x14ac:dyDescent="0.25">
      <c r="A81" s="133" t="str">
        <f>VLOOKUP(B81,'[1]LISTADO ATM'!$A$2:$C$822,3,0)</f>
        <v>NORTE</v>
      </c>
      <c r="B81" s="133">
        <v>645</v>
      </c>
      <c r="C81" s="143" t="str">
        <f>VLOOKUP(B81,'[1]LISTADO ATM'!$A$2:$B$822,2,0)</f>
        <v xml:space="preserve">ATM UNP Cabrera </v>
      </c>
      <c r="D81" s="128" t="s">
        <v>2437</v>
      </c>
      <c r="E81" s="137">
        <v>3335937897</v>
      </c>
    </row>
    <row r="82" spans="1:5" ht="18.75" customHeight="1" x14ac:dyDescent="0.25">
      <c r="A82" s="133" t="str">
        <f>VLOOKUP(B82,'[1]LISTADO ATM'!$A$2:$C$822,3,0)</f>
        <v>SUR</v>
      </c>
      <c r="B82" s="133">
        <v>301</v>
      </c>
      <c r="C82" s="143" t="str">
        <f>VLOOKUP(B82,'[1]LISTADO ATM'!$A$2:$B$822,2,0)</f>
        <v xml:space="preserve">ATM UNP Alfa y Omega (Barahona) </v>
      </c>
      <c r="D82" s="128" t="s">
        <v>2437</v>
      </c>
      <c r="E82" s="137">
        <v>3335937898</v>
      </c>
    </row>
    <row r="83" spans="1:5" ht="18.75" customHeight="1" x14ac:dyDescent="0.25">
      <c r="A83" s="133" t="str">
        <f>VLOOKUP(B83,'[1]LISTADO ATM'!$A$2:$C$822,3,0)</f>
        <v>ESTE</v>
      </c>
      <c r="B83" s="133">
        <v>480</v>
      </c>
      <c r="C83" s="143" t="str">
        <f>VLOOKUP(B83,'[1]LISTADO ATM'!$A$2:$B$822,2,0)</f>
        <v>ATM UNP Farmaconal Higuey</v>
      </c>
      <c r="D83" s="128" t="s">
        <v>2437</v>
      </c>
      <c r="E83" s="137">
        <v>3335937901</v>
      </c>
    </row>
    <row r="84" spans="1:5" ht="18" x14ac:dyDescent="0.25">
      <c r="A84" s="133" t="str">
        <f>VLOOKUP(B84,'[1]LISTADO ATM'!$A$2:$C$822,3,0)</f>
        <v>ESTE</v>
      </c>
      <c r="B84" s="133">
        <v>630</v>
      </c>
      <c r="C84" s="143" t="str">
        <f>VLOOKUP(B84,'[1]LISTADO ATM'!$A$2:$B$822,2,0)</f>
        <v xml:space="preserve">ATM Oficina Plaza Zaglul (SPM) </v>
      </c>
      <c r="D84" s="128" t="s">
        <v>2437</v>
      </c>
      <c r="E84" s="137">
        <v>3335937904</v>
      </c>
    </row>
    <row r="85" spans="1:5" ht="18" x14ac:dyDescent="0.25">
      <c r="A85" s="133" t="str">
        <f>VLOOKUP(B85,'[1]LISTADO ATM'!$A$2:$C$822,3,0)</f>
        <v>NORTE</v>
      </c>
      <c r="B85" s="133">
        <v>119</v>
      </c>
      <c r="C85" s="143" t="str">
        <f>VLOOKUP(B85,'[1]LISTADO ATM'!$A$2:$B$822,2,0)</f>
        <v>ATM Oficina La Barranquita</v>
      </c>
      <c r="D85" s="128" t="s">
        <v>2437</v>
      </c>
      <c r="E85" s="137">
        <v>3335937905</v>
      </c>
    </row>
    <row r="86" spans="1:5" ht="18.75" customHeight="1" x14ac:dyDescent="0.25">
      <c r="A86" s="133" t="str">
        <f>VLOOKUP(B86,'[1]LISTADO ATM'!$A$2:$C$822,3,0)</f>
        <v>NORTE</v>
      </c>
      <c r="B86" s="133">
        <v>635</v>
      </c>
      <c r="C86" s="143" t="str">
        <f>VLOOKUP(B86,'[1]LISTADO ATM'!$A$2:$B$822,2,0)</f>
        <v xml:space="preserve">ATM Zona Franca Tamboril </v>
      </c>
      <c r="D86" s="128" t="s">
        <v>2437</v>
      </c>
      <c r="E86" s="137">
        <v>3335937906</v>
      </c>
    </row>
    <row r="87" spans="1:5" ht="18" x14ac:dyDescent="0.25">
      <c r="A87" s="133" t="str">
        <f>VLOOKUP(B87,'[1]LISTADO ATM'!$A$2:$C$822,3,0)</f>
        <v>NORTE</v>
      </c>
      <c r="B87" s="133">
        <v>720</v>
      </c>
      <c r="C87" s="143" t="str">
        <f>VLOOKUP(B87,'[1]LISTADO ATM'!$A$2:$B$822,2,0)</f>
        <v xml:space="preserve">ATM OMSA (Santiago) </v>
      </c>
      <c r="D87" s="128" t="s">
        <v>2437</v>
      </c>
      <c r="E87" s="137">
        <v>3335937923</v>
      </c>
    </row>
    <row r="88" spans="1:5" ht="18" customHeight="1" x14ac:dyDescent="0.25">
      <c r="A88" s="133" t="str">
        <f>VLOOKUP(B88,'[1]LISTADO ATM'!$A$2:$C$822,3,0)</f>
        <v>ESTE</v>
      </c>
      <c r="B88" s="133">
        <v>945</v>
      </c>
      <c r="C88" s="143" t="str">
        <f>VLOOKUP(B88,'[1]LISTADO ATM'!$A$2:$B$822,2,0)</f>
        <v xml:space="preserve">ATM UNP El Valle (Hato Mayor) </v>
      </c>
      <c r="D88" s="128" t="s">
        <v>2437</v>
      </c>
      <c r="E88" s="137">
        <v>3335937925</v>
      </c>
    </row>
    <row r="89" spans="1:5" ht="18.75" customHeight="1" x14ac:dyDescent="0.25">
      <c r="A89" s="133" t="str">
        <f>VLOOKUP(B89,'[1]LISTADO ATM'!$A$2:$C$822,3,0)</f>
        <v>NORTE</v>
      </c>
      <c r="B89" s="133">
        <v>987</v>
      </c>
      <c r="C89" s="143" t="str">
        <f>VLOOKUP(B89,'[1]LISTADO ATM'!$A$2:$B$822,2,0)</f>
        <v xml:space="preserve">ATM S/M Jumbo (Moca) </v>
      </c>
      <c r="D89" s="128" t="s">
        <v>2437</v>
      </c>
      <c r="E89" s="137">
        <v>3335937891</v>
      </c>
    </row>
    <row r="90" spans="1:5" ht="18" x14ac:dyDescent="0.25">
      <c r="A90" s="133" t="str">
        <f>VLOOKUP(B90,'[1]LISTADO ATM'!$A$2:$C$822,3,0)</f>
        <v>ESTE</v>
      </c>
      <c r="B90" s="133">
        <v>742</v>
      </c>
      <c r="C90" s="143" t="str">
        <f>VLOOKUP(B90,'[1]LISTADO ATM'!$A$2:$B$822,2,0)</f>
        <v xml:space="preserve">ATM Oficina Plaza del Rey (La Romana) </v>
      </c>
      <c r="D90" s="128" t="s">
        <v>2437</v>
      </c>
      <c r="E90" s="137">
        <v>3335937864</v>
      </c>
    </row>
    <row r="91" spans="1:5" ht="18" x14ac:dyDescent="0.25">
      <c r="A91" s="133" t="str">
        <f>VLOOKUP(B91,'[1]LISTADO ATM'!$A$2:$C$822,3,0)</f>
        <v>NORTE</v>
      </c>
      <c r="B91" s="133">
        <v>198</v>
      </c>
      <c r="C91" s="143" t="str">
        <f>VLOOKUP(B91,'[1]LISTADO ATM'!$A$2:$B$822,2,0)</f>
        <v xml:space="preserve">ATM Almacenes El Encanto  (Santiago) </v>
      </c>
      <c r="D91" s="128" t="s">
        <v>2437</v>
      </c>
      <c r="E91" s="137">
        <v>3335937667</v>
      </c>
    </row>
    <row r="92" spans="1:5" ht="18" x14ac:dyDescent="0.25">
      <c r="A92" s="133" t="str">
        <f>VLOOKUP(B92,'[1]LISTADO ATM'!$A$2:$C$822,3,0)</f>
        <v>NORTE</v>
      </c>
      <c r="B92" s="133">
        <v>703</v>
      </c>
      <c r="C92" s="143" t="str">
        <f>VLOOKUP(B92,'[1]LISTADO ATM'!$A$2:$B$822,2,0)</f>
        <v xml:space="preserve">ATM Oficina El Mamey Los Hidalgos </v>
      </c>
      <c r="D92" s="128" t="s">
        <v>2437</v>
      </c>
      <c r="E92" s="137">
        <v>3335937670</v>
      </c>
    </row>
    <row r="93" spans="1:5" ht="18" x14ac:dyDescent="0.25">
      <c r="A93" s="133" t="str">
        <f>VLOOKUP(B93,'[1]LISTADO ATM'!$A$2:$C$822,3,0)</f>
        <v>NORTE</v>
      </c>
      <c r="B93" s="133">
        <v>52</v>
      </c>
      <c r="C93" s="143" t="str">
        <f>VLOOKUP(B93,'[1]LISTADO ATM'!$A$2:$B$822,2,0)</f>
        <v xml:space="preserve">ATM Oficina Jarabacoa </v>
      </c>
      <c r="D93" s="128" t="s">
        <v>2437</v>
      </c>
      <c r="E93" s="137">
        <v>3335937933</v>
      </c>
    </row>
    <row r="94" spans="1:5" ht="18" customHeight="1" x14ac:dyDescent="0.25">
      <c r="A94" s="133" t="str">
        <f>VLOOKUP(B94,'[1]LISTADO ATM'!$A$2:$C$822,3,0)</f>
        <v>NORTE</v>
      </c>
      <c r="B94" s="133">
        <v>396</v>
      </c>
      <c r="C94" s="143" t="str">
        <f>VLOOKUP(B94,'[1]LISTADO ATM'!$A$2:$B$822,2,0)</f>
        <v xml:space="preserve">ATM Oficina Plaza Ulloa (La Fuente) </v>
      </c>
      <c r="D94" s="128" t="s">
        <v>2437</v>
      </c>
      <c r="E94" s="137">
        <v>3335937936</v>
      </c>
    </row>
    <row r="95" spans="1:5" ht="18" customHeight="1" x14ac:dyDescent="0.25">
      <c r="A95" s="133" t="str">
        <f>VLOOKUP(B95,'[1]LISTADO ATM'!$A$2:$C$822,3,0)</f>
        <v>NORTE</v>
      </c>
      <c r="B95" s="133">
        <v>538</v>
      </c>
      <c r="C95" s="143" t="str">
        <f>VLOOKUP(B95,'[1]LISTADO ATM'!$A$2:$B$822,2,0)</f>
        <v>ATM  Autoservicio San Fco. Macorís</v>
      </c>
      <c r="D95" s="128" t="s">
        <v>2437</v>
      </c>
      <c r="E95" s="137">
        <v>3335937937</v>
      </c>
    </row>
    <row r="96" spans="1:5" ht="18.75" customHeight="1" x14ac:dyDescent="0.25">
      <c r="A96" s="133" t="str">
        <f>VLOOKUP(B96,'[1]LISTADO ATM'!$A$2:$C$822,3,0)</f>
        <v>DISTRITO NACIONAL</v>
      </c>
      <c r="B96" s="133">
        <v>710</v>
      </c>
      <c r="C96" s="143" t="str">
        <f>VLOOKUP(B96,'[1]LISTADO ATM'!$A$2:$B$822,2,0)</f>
        <v xml:space="preserve">ATM S/M Soberano </v>
      </c>
      <c r="D96" s="128" t="s">
        <v>2437</v>
      </c>
      <c r="E96" s="137">
        <v>3335937940</v>
      </c>
    </row>
    <row r="97" spans="1:5" ht="18" x14ac:dyDescent="0.25">
      <c r="A97" s="133" t="str">
        <f>VLOOKUP(B97,'[1]LISTADO ATM'!$A$2:$C$822,3,0)</f>
        <v>DISTRITO NACIONAL</v>
      </c>
      <c r="B97" s="133">
        <v>714</v>
      </c>
      <c r="C97" s="143" t="str">
        <f>VLOOKUP(B97,'[1]LISTADO ATM'!$A$2:$B$822,2,0)</f>
        <v xml:space="preserve">ATM Hospital de Herrera </v>
      </c>
      <c r="D97" s="128" t="s">
        <v>2437</v>
      </c>
      <c r="E97" s="137">
        <v>3335937941</v>
      </c>
    </row>
    <row r="98" spans="1:5" ht="18" x14ac:dyDescent="0.25">
      <c r="A98" s="133" t="str">
        <f>VLOOKUP(B98,'[1]LISTADO ATM'!$A$2:$C$822,3,0)</f>
        <v>DISTRITO NACIONAL</v>
      </c>
      <c r="B98" s="133">
        <v>755</v>
      </c>
      <c r="C98" s="143" t="str">
        <f>VLOOKUP(B98,'[1]LISTADO ATM'!$A$2:$B$822,2,0)</f>
        <v xml:space="preserve">ATM Oficina Galería del Este (Plaza) </v>
      </c>
      <c r="D98" s="128" t="s">
        <v>2437</v>
      </c>
      <c r="E98" s="137">
        <v>3335937943</v>
      </c>
    </row>
    <row r="99" spans="1:5" ht="18" x14ac:dyDescent="0.25">
      <c r="A99" s="133" t="str">
        <f>VLOOKUP(B99,'[1]LISTADO ATM'!$A$2:$C$822,3,0)</f>
        <v>DISTRITO NACIONAL</v>
      </c>
      <c r="B99" s="133">
        <v>815</v>
      </c>
      <c r="C99" s="143" t="str">
        <f>VLOOKUP(B99,'[1]LISTADO ATM'!$A$2:$B$822,2,0)</f>
        <v xml:space="preserve">ATM Oficina Atalaya del Mar </v>
      </c>
      <c r="D99" s="128" t="s">
        <v>2437</v>
      </c>
      <c r="E99" s="137">
        <v>3335937945</v>
      </c>
    </row>
    <row r="100" spans="1:5" ht="18" x14ac:dyDescent="0.25">
      <c r="A100" s="133" t="str">
        <f>VLOOKUP(B100,'[1]LISTADO ATM'!$A$2:$C$822,3,0)</f>
        <v>DISTRITO NACIONAL</v>
      </c>
      <c r="B100" s="133">
        <v>918</v>
      </c>
      <c r="C100" s="143" t="str">
        <f>VLOOKUP(B100,'[1]LISTADO ATM'!$A$2:$B$822,2,0)</f>
        <v xml:space="preserve">ATM S/M Liverpool de la Jacobo Majluta </v>
      </c>
      <c r="D100" s="128" t="s">
        <v>2437</v>
      </c>
      <c r="E100" s="137">
        <v>3335937947</v>
      </c>
    </row>
    <row r="101" spans="1:5" ht="18" x14ac:dyDescent="0.25">
      <c r="A101" s="133" t="str">
        <f>VLOOKUP(B101,'[1]LISTADO ATM'!$A$2:$C$822,3,0)</f>
        <v>DISTRITO NACIONAL</v>
      </c>
      <c r="B101" s="133">
        <v>949</v>
      </c>
      <c r="C101" s="143" t="str">
        <f>VLOOKUP(B101,'[1]LISTADO ATM'!$A$2:$B$822,2,0)</f>
        <v xml:space="preserve">ATM S/M Bravo San Isidro Coral Mall </v>
      </c>
      <c r="D101" s="128" t="s">
        <v>2437</v>
      </c>
      <c r="E101" s="137">
        <v>3335937948</v>
      </c>
    </row>
    <row r="102" spans="1:5" ht="18" x14ac:dyDescent="0.25">
      <c r="A102" s="133" t="str">
        <f>VLOOKUP(B102,'[1]LISTADO ATM'!$A$2:$C$822,3,0)</f>
        <v>NORTE</v>
      </c>
      <c r="B102" s="133">
        <v>956</v>
      </c>
      <c r="C102" s="143" t="str">
        <f>VLOOKUP(B102,'[1]LISTADO ATM'!$A$2:$B$822,2,0)</f>
        <v xml:space="preserve">ATM Autoservicio El Jaya (SFM) </v>
      </c>
      <c r="D102" s="128" t="s">
        <v>2437</v>
      </c>
      <c r="E102" s="137">
        <v>3335937949</v>
      </c>
    </row>
    <row r="103" spans="1:5" ht="18" x14ac:dyDescent="0.25">
      <c r="A103" s="133" t="str">
        <f>VLOOKUP(B103,'[1]LISTADO ATM'!$A$2:$C$822,3,0)</f>
        <v>ESTE</v>
      </c>
      <c r="B103" s="133">
        <v>963</v>
      </c>
      <c r="C103" s="143" t="str">
        <f>VLOOKUP(B103,'[1]LISTADO ATM'!$A$2:$B$822,2,0)</f>
        <v xml:space="preserve">ATM Multiplaza La Romana </v>
      </c>
      <c r="D103" s="128" t="s">
        <v>2437</v>
      </c>
      <c r="E103" s="137">
        <v>3335937950</v>
      </c>
    </row>
    <row r="104" spans="1:5" ht="18.75" customHeight="1" x14ac:dyDescent="0.25">
      <c r="A104" s="133" t="str">
        <f>VLOOKUP(B104,'[1]LISTADO ATM'!$A$2:$C$822,3,0)</f>
        <v>SUR</v>
      </c>
      <c r="B104" s="133">
        <v>995</v>
      </c>
      <c r="C104" s="143" t="str">
        <f>VLOOKUP(B104,'[1]LISTADO ATM'!$A$2:$B$822,2,0)</f>
        <v xml:space="preserve">ATM Oficina San Cristobal III (Lobby) </v>
      </c>
      <c r="D104" s="128" t="s">
        <v>2437</v>
      </c>
      <c r="E104" s="137">
        <v>3335937951</v>
      </c>
    </row>
    <row r="105" spans="1:5" ht="18" x14ac:dyDescent="0.25">
      <c r="A105" s="133" t="str">
        <f>VLOOKUP(B105,'[1]LISTADO ATM'!$A$2:$C$822,3,0)</f>
        <v>NORTE</v>
      </c>
      <c r="B105" s="133">
        <v>77</v>
      </c>
      <c r="C105" s="143" t="str">
        <f>VLOOKUP(B105,'[1]LISTADO ATM'!$A$2:$B$822,2,0)</f>
        <v xml:space="preserve">ATM Oficina Cruce de Imbert </v>
      </c>
      <c r="D105" s="128" t="s">
        <v>2437</v>
      </c>
      <c r="E105" s="137" t="s">
        <v>2736</v>
      </c>
    </row>
    <row r="106" spans="1:5" ht="18" x14ac:dyDescent="0.25">
      <c r="A106" s="133" t="str">
        <f>VLOOKUP(B106,'[1]LISTADO ATM'!$A$2:$C$822,3,0)</f>
        <v>SUR</v>
      </c>
      <c r="B106" s="133">
        <v>356</v>
      </c>
      <c r="C106" s="143" t="str">
        <f>VLOOKUP(B106,'[1]LISTADO ATM'!$A$2:$B$822,2,0)</f>
        <v xml:space="preserve">ATM Estación Sigma (San Cristóbal) </v>
      </c>
      <c r="D106" s="128" t="s">
        <v>2437</v>
      </c>
      <c r="E106" s="137" t="s">
        <v>2737</v>
      </c>
    </row>
    <row r="107" spans="1:5" ht="18.75" customHeight="1" x14ac:dyDescent="0.25">
      <c r="A107" s="133" t="str">
        <f>VLOOKUP(B107,'[1]LISTADO ATM'!$A$2:$C$822,3,0)</f>
        <v>ESTE</v>
      </c>
      <c r="B107" s="133">
        <v>385</v>
      </c>
      <c r="C107" s="143" t="str">
        <f>VLOOKUP(B107,'[1]LISTADO ATM'!$A$2:$B$822,2,0)</f>
        <v xml:space="preserve">ATM Plaza Verón I </v>
      </c>
      <c r="D107" s="128" t="s">
        <v>2437</v>
      </c>
      <c r="E107" s="137" t="s">
        <v>2738</v>
      </c>
    </row>
    <row r="108" spans="1:5" ht="18" x14ac:dyDescent="0.25">
      <c r="A108" s="133" t="str">
        <f>VLOOKUP(B108,'[1]LISTADO ATM'!$A$2:$C$822,3,0)</f>
        <v>DISTRITO NACIONAL</v>
      </c>
      <c r="B108" s="133">
        <v>993</v>
      </c>
      <c r="C108" s="143" t="str">
        <f>VLOOKUP(B108,'[1]LISTADO ATM'!$A$2:$B$822,2,0)</f>
        <v xml:space="preserve">ATM Centro Medico Integral II </v>
      </c>
      <c r="D108" s="128" t="s">
        <v>2437</v>
      </c>
      <c r="E108" s="137" t="s">
        <v>2739</v>
      </c>
    </row>
    <row r="109" spans="1:5" ht="18" x14ac:dyDescent="0.25">
      <c r="A109" s="133" t="str">
        <f>VLOOKUP(B109,'[1]LISTADO ATM'!$A$2:$C$822,3,0)</f>
        <v>DISTRITO NACIONAL</v>
      </c>
      <c r="B109" s="133">
        <v>983</v>
      </c>
      <c r="C109" s="143" t="str">
        <f>VLOOKUP(B109,'[1]LISTADO ATM'!$A$2:$B$822,2,0)</f>
        <v xml:space="preserve">ATM Bravo República de Colombia </v>
      </c>
      <c r="D109" s="128" t="s">
        <v>2437</v>
      </c>
      <c r="E109" s="137" t="s">
        <v>2740</v>
      </c>
    </row>
    <row r="110" spans="1:5" ht="18.75" customHeight="1" x14ac:dyDescent="0.25">
      <c r="A110" s="133" t="str">
        <f>VLOOKUP(B110,'[1]LISTADO ATM'!$A$2:$C$822,3,0)</f>
        <v>NORTE</v>
      </c>
      <c r="B110" s="133">
        <v>851</v>
      </c>
      <c r="C110" s="143" t="str">
        <f>VLOOKUP(B110,'[1]LISTADO ATM'!$A$2:$B$822,2,0)</f>
        <v xml:space="preserve">ATM Hospital Vinicio Calventi </v>
      </c>
      <c r="D110" s="128" t="s">
        <v>2437</v>
      </c>
      <c r="E110" s="137" t="s">
        <v>2741</v>
      </c>
    </row>
    <row r="111" spans="1:5" ht="18" x14ac:dyDescent="0.25">
      <c r="A111" s="133" t="str">
        <f>VLOOKUP(B111,'[1]LISTADO ATM'!$A$2:$C$822,3,0)</f>
        <v>DISTRITO NACIONAL</v>
      </c>
      <c r="B111" s="133">
        <v>713</v>
      </c>
      <c r="C111" s="143" t="str">
        <f>VLOOKUP(B111,'[1]LISTADO ATM'!$A$2:$B$822,2,0)</f>
        <v xml:space="preserve">ATM Oficina Las Américas </v>
      </c>
      <c r="D111" s="128" t="s">
        <v>2437</v>
      </c>
      <c r="E111" s="137" t="s">
        <v>2742</v>
      </c>
    </row>
    <row r="112" spans="1:5" ht="18" customHeight="1" x14ac:dyDescent="0.25">
      <c r="A112" s="133" t="e">
        <f>VLOOKUP(B112,'[1]LISTADO ATM'!$A$2:$C$822,3,0)</f>
        <v>#N/A</v>
      </c>
      <c r="B112" s="133"/>
      <c r="C112" s="143" t="e">
        <f>VLOOKUP(B112,'[1]LISTADO ATM'!$A$2:$B$822,2,0)</f>
        <v>#N/A</v>
      </c>
      <c r="D112" s="128"/>
      <c r="E112" s="137"/>
    </row>
    <row r="113" spans="1:5" ht="18.75" customHeight="1" x14ac:dyDescent="0.25">
      <c r="A113" s="133" t="e">
        <f>VLOOKUP(B113,'[1]LISTADO ATM'!$A$2:$C$822,3,0)</f>
        <v>#N/A</v>
      </c>
      <c r="B113" s="133"/>
      <c r="C113" s="143" t="e">
        <f>VLOOKUP(B113,'[1]LISTADO ATM'!$A$2:$B$822,2,0)</f>
        <v>#N/A</v>
      </c>
      <c r="D113" s="128"/>
      <c r="E113" s="137"/>
    </row>
    <row r="114" spans="1:5" ht="18" x14ac:dyDescent="0.25">
      <c r="A114" s="133" t="e">
        <f>VLOOKUP(B114,'[1]LISTADO ATM'!$A$2:$C$822,3,0)</f>
        <v>#N/A</v>
      </c>
      <c r="B114" s="133"/>
      <c r="C114" s="143" t="e">
        <f>VLOOKUP(B114,'[1]LISTADO ATM'!$A$2:$B$822,2,0)</f>
        <v>#N/A</v>
      </c>
      <c r="D114" s="128"/>
      <c r="E114" s="137"/>
    </row>
    <row r="115" spans="1:5" ht="18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</row>
    <row r="116" spans="1:5" ht="18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</row>
    <row r="117" spans="1:5" ht="18.75" thickBot="1" x14ac:dyDescent="0.3">
      <c r="A117" s="136"/>
      <c r="B117" s="148">
        <f>COUNT(B55:B111)</f>
        <v>57</v>
      </c>
      <c r="C117" s="127"/>
      <c r="D117" s="127"/>
      <c r="E117" s="127"/>
    </row>
    <row r="118" spans="1:5" ht="15.75" thickBot="1" x14ac:dyDescent="0.3">
      <c r="A118" s="117"/>
      <c r="B118" s="122"/>
      <c r="C118" s="117"/>
      <c r="D118" s="117"/>
      <c r="E118" s="122"/>
    </row>
    <row r="119" spans="1:5" ht="18.75" thickBot="1" x14ac:dyDescent="0.3">
      <c r="A119" s="164" t="s">
        <v>2535</v>
      </c>
      <c r="B119" s="165"/>
      <c r="C119" s="165"/>
      <c r="D119" s="165"/>
      <c r="E119" s="166"/>
    </row>
    <row r="120" spans="1:5" ht="18" x14ac:dyDescent="0.25">
      <c r="A120" s="119" t="s">
        <v>15</v>
      </c>
      <c r="B120" s="123" t="s">
        <v>2416</v>
      </c>
      <c r="C120" s="119" t="s">
        <v>46</v>
      </c>
      <c r="D120" s="119" t="s">
        <v>2419</v>
      </c>
      <c r="E120" s="119" t="s">
        <v>2417</v>
      </c>
    </row>
    <row r="121" spans="1:5" ht="18" x14ac:dyDescent="0.25">
      <c r="A121" s="138" t="str">
        <f>VLOOKUP(B121,'[1]LISTADO ATM'!$A$2:$C$822,3,0)</f>
        <v>DISTRITO NACIONAL</v>
      </c>
      <c r="B121" s="133">
        <v>577</v>
      </c>
      <c r="C121" s="143" t="str">
        <f>VLOOKUP(B121,'[1]LISTADO ATM'!$A$2:$B$822,2,0)</f>
        <v xml:space="preserve">ATM Olé Ave. Duarte </v>
      </c>
      <c r="D121" s="133" t="s">
        <v>2482</v>
      </c>
      <c r="E121" s="137">
        <v>3335937938</v>
      </c>
    </row>
    <row r="122" spans="1:5" ht="18" x14ac:dyDescent="0.25">
      <c r="A122" s="138" t="str">
        <f>VLOOKUP(B122,'[1]LISTADO ATM'!$A$2:$C$822,3,0)</f>
        <v>DISTRITO NACIONAL</v>
      </c>
      <c r="B122" s="133">
        <v>981</v>
      </c>
      <c r="C122" s="143" t="str">
        <f>VLOOKUP(B122,'[1]LISTADO ATM'!$A$2:$B$822,2,0)</f>
        <v xml:space="preserve">ATM Edificio 911 </v>
      </c>
      <c r="D122" s="133" t="s">
        <v>2482</v>
      </c>
      <c r="E122" s="137">
        <v>3335935214</v>
      </c>
    </row>
    <row r="123" spans="1:5" ht="18" x14ac:dyDescent="0.25">
      <c r="A123" s="138" t="str">
        <f>VLOOKUP(B123,'[1]LISTADO ATM'!$A$2:$C$822,3,0)</f>
        <v>DISTRITO NACIONAL</v>
      </c>
      <c r="B123" s="133">
        <v>391</v>
      </c>
      <c r="C123" s="143" t="str">
        <f>VLOOKUP(B123,'[1]LISTADO ATM'!$A$2:$B$822,2,0)</f>
        <v xml:space="preserve">ATM S/M Jumbo Luperón </v>
      </c>
      <c r="D123" s="133" t="s">
        <v>2482</v>
      </c>
      <c r="E123" s="137">
        <v>3335935791</v>
      </c>
    </row>
    <row r="124" spans="1:5" ht="18" x14ac:dyDescent="0.25">
      <c r="A124" s="138" t="str">
        <f>VLOOKUP(B124,'[1]LISTADO ATM'!$A$2:$C$822,3,0)</f>
        <v>DISTRITO NACIONAL</v>
      </c>
      <c r="B124" s="133">
        <v>567</v>
      </c>
      <c r="C124" s="143" t="str">
        <f>VLOOKUP(B124,'[1]LISTADO ATM'!$A$2:$B$822,2,0)</f>
        <v xml:space="preserve">ATM Oficina Máximo Gómez </v>
      </c>
      <c r="D124" s="133" t="s">
        <v>2482</v>
      </c>
      <c r="E124" s="137" t="s">
        <v>2618</v>
      </c>
    </row>
    <row r="125" spans="1:5" ht="18" x14ac:dyDescent="0.25">
      <c r="A125" s="138" t="str">
        <f>VLOOKUP(B125,'[1]LISTADO ATM'!$A$2:$C$822,3,0)</f>
        <v>DISTRITO NACIONAL</v>
      </c>
      <c r="B125" s="133">
        <v>115</v>
      </c>
      <c r="C125" s="143" t="str">
        <f>VLOOKUP(B125,'[1]LISTADO ATM'!$A$2:$B$822,2,0)</f>
        <v xml:space="preserve">ATM Oficina Megacentro I </v>
      </c>
      <c r="D125" s="133" t="s">
        <v>2482</v>
      </c>
      <c r="E125" s="137">
        <v>3335936279</v>
      </c>
    </row>
    <row r="126" spans="1:5" ht="18.75" customHeight="1" x14ac:dyDescent="0.25">
      <c r="A126" s="138" t="str">
        <f>VLOOKUP(B126,'[1]LISTADO ATM'!$A$2:$C$822,3,0)</f>
        <v>NORTE</v>
      </c>
      <c r="B126" s="133">
        <v>903</v>
      </c>
      <c r="C126" s="143" t="str">
        <f>VLOOKUP(B126,'[1]LISTADO ATM'!$A$2:$B$822,2,0)</f>
        <v xml:space="preserve">ATM Oficina La Vega Real I </v>
      </c>
      <c r="D126" s="133" t="s">
        <v>2482</v>
      </c>
      <c r="E126" s="137">
        <v>3335937251</v>
      </c>
    </row>
    <row r="127" spans="1:5" ht="18" x14ac:dyDescent="0.25">
      <c r="A127" s="138" t="str">
        <f>VLOOKUP(B127,'[1]LISTADO ATM'!$A$2:$C$822,3,0)</f>
        <v>DISTRITO NACIONAL</v>
      </c>
      <c r="B127" s="133">
        <v>696</v>
      </c>
      <c r="C127" s="143" t="str">
        <f>VLOOKUP(B127,'[1]LISTADO ATM'!$A$2:$B$822,2,0)</f>
        <v>ATM Olé Jacobo Majluta</v>
      </c>
      <c r="D127" s="133" t="s">
        <v>2482</v>
      </c>
      <c r="E127" s="137">
        <v>3335937416</v>
      </c>
    </row>
    <row r="128" spans="1:5" ht="18" x14ac:dyDescent="0.25">
      <c r="A128" s="138" t="str">
        <f>VLOOKUP(B128,'[1]LISTADO ATM'!$A$2:$C$822,3,0)</f>
        <v>NORTE</v>
      </c>
      <c r="B128" s="133">
        <v>315</v>
      </c>
      <c r="C128" s="143" t="str">
        <f>VLOOKUP(B128,'[1]LISTADO ATM'!$A$2:$B$822,2,0)</f>
        <v xml:space="preserve">ATM Oficina Estrella Sadalá </v>
      </c>
      <c r="D128" s="133" t="s">
        <v>2482</v>
      </c>
      <c r="E128" s="137">
        <v>3335937439</v>
      </c>
    </row>
    <row r="129" spans="1:5" ht="18.75" customHeight="1" x14ac:dyDescent="0.25">
      <c r="A129" s="138" t="str">
        <f>VLOOKUP(B129,'[1]LISTADO ATM'!$A$2:$C$822,3,0)</f>
        <v>NORTE</v>
      </c>
      <c r="B129" s="133">
        <v>380</v>
      </c>
      <c r="C129" s="143" t="str">
        <f>VLOOKUP(B129,'[1]LISTADO ATM'!$A$2:$B$822,2,0)</f>
        <v xml:space="preserve">ATM Oficina Navarrete </v>
      </c>
      <c r="D129" s="133" t="s">
        <v>2482</v>
      </c>
      <c r="E129" s="137">
        <v>3335937863</v>
      </c>
    </row>
    <row r="130" spans="1:5" ht="18" x14ac:dyDescent="0.25">
      <c r="A130" s="138" t="str">
        <f>VLOOKUP(B130,'[1]LISTADO ATM'!$A$2:$C$822,3,0)</f>
        <v>NORTE</v>
      </c>
      <c r="B130" s="133">
        <v>337</v>
      </c>
      <c r="C130" s="143" t="str">
        <f>VLOOKUP(B130,'[1]LISTADO ATM'!$A$2:$B$822,2,0)</f>
        <v>ATM S/M Cooperativa Moca</v>
      </c>
      <c r="D130" s="133" t="s">
        <v>2482</v>
      </c>
      <c r="E130" s="137">
        <v>3335937893</v>
      </c>
    </row>
    <row r="131" spans="1:5" ht="18" x14ac:dyDescent="0.25">
      <c r="A131" s="138" t="str">
        <f>VLOOKUP(B131,'[1]LISTADO ATM'!$A$2:$C$822,3,0)</f>
        <v>DISTRITO NACIONAL</v>
      </c>
      <c r="B131" s="133">
        <v>420</v>
      </c>
      <c r="C131" s="143" t="str">
        <f>VLOOKUP(B131,'[1]LISTADO ATM'!$A$2:$B$822,2,0)</f>
        <v xml:space="preserve">ATM DGII Av. Lincoln </v>
      </c>
      <c r="D131" s="133" t="s">
        <v>2482</v>
      </c>
      <c r="E131" s="137">
        <v>3335937903</v>
      </c>
    </row>
    <row r="132" spans="1:5" ht="18" x14ac:dyDescent="0.25">
      <c r="A132" s="138" t="str">
        <f>VLOOKUP(B132,'[1]LISTADO ATM'!$A$2:$C$822,3,0)</f>
        <v>NORTE</v>
      </c>
      <c r="B132" s="133">
        <v>500</v>
      </c>
      <c r="C132" s="143" t="str">
        <f>VLOOKUP(B132,'[1]LISTADO ATM'!$A$2:$B$822,2,0)</f>
        <v xml:space="preserve">ATM UNP Cutupú </v>
      </c>
      <c r="D132" s="133" t="s">
        <v>2482</v>
      </c>
      <c r="E132" s="137" t="s">
        <v>2743</v>
      </c>
    </row>
    <row r="133" spans="1:5" ht="18" x14ac:dyDescent="0.25">
      <c r="A133" s="138" t="str">
        <f>VLOOKUP(B133,'[1]LISTADO ATM'!$A$2:$C$822,3,0)</f>
        <v>NORTE</v>
      </c>
      <c r="B133" s="133">
        <v>808</v>
      </c>
      <c r="C133" s="143" t="str">
        <f>VLOOKUP(B133,'[1]LISTADO ATM'!$A$2:$B$822,2,0)</f>
        <v xml:space="preserve">ATM Oficina Castillo </v>
      </c>
      <c r="D133" s="133" t="s">
        <v>2482</v>
      </c>
      <c r="E133" s="137">
        <v>3335937910</v>
      </c>
    </row>
    <row r="134" spans="1:5" ht="18" x14ac:dyDescent="0.25">
      <c r="A134" s="138" t="str">
        <f>VLOOKUP(B134,'[1]LISTADO ATM'!$A$2:$C$822,3,0)</f>
        <v>NORTE</v>
      </c>
      <c r="B134" s="133">
        <v>775</v>
      </c>
      <c r="C134" s="143" t="str">
        <f>VLOOKUP(B134,'[1]LISTADO ATM'!$A$2:$B$822,2,0)</f>
        <v xml:space="preserve">ATM S/M Lilo (Montecristi) </v>
      </c>
      <c r="D134" s="133" t="s">
        <v>2482</v>
      </c>
      <c r="E134" s="137">
        <v>3335937591</v>
      </c>
    </row>
    <row r="135" spans="1:5" ht="18" x14ac:dyDescent="0.25">
      <c r="A135" s="138" t="str">
        <f>VLOOKUP(B135,'[1]LISTADO ATM'!$A$2:$C$822,3,0)</f>
        <v>ESTE</v>
      </c>
      <c r="B135" s="133">
        <v>293</v>
      </c>
      <c r="C135" s="143" t="str">
        <f>VLOOKUP(B135,'[1]LISTADO ATM'!$A$2:$B$822,2,0)</f>
        <v xml:space="preserve">ATM S/M Nueva Visión (San Pedro) </v>
      </c>
      <c r="D135" s="133" t="s">
        <v>2482</v>
      </c>
      <c r="E135" s="137">
        <v>3335937934</v>
      </c>
    </row>
    <row r="136" spans="1:5" ht="18" x14ac:dyDescent="0.25">
      <c r="A136" s="138" t="str">
        <f>VLOOKUP(B136,'[1]LISTADO ATM'!$A$2:$C$822,3,0)</f>
        <v>DISTRITO NACIONAL</v>
      </c>
      <c r="B136" s="133">
        <v>655</v>
      </c>
      <c r="C136" s="143" t="str">
        <f>VLOOKUP(B136,'[1]LISTADO ATM'!$A$2:$B$822,2,0)</f>
        <v>ATM Farmacia Sandra</v>
      </c>
      <c r="D136" s="133" t="s">
        <v>2482</v>
      </c>
      <c r="E136" s="137">
        <v>3335937939</v>
      </c>
    </row>
    <row r="137" spans="1:5" ht="18" x14ac:dyDescent="0.25">
      <c r="A137" s="138" t="str">
        <f>VLOOKUP(B137,'[1]LISTADO ATM'!$A$2:$C$822,3,0)</f>
        <v>DISTRITO NACIONAL</v>
      </c>
      <c r="B137" s="133">
        <v>785</v>
      </c>
      <c r="C137" s="143" t="str">
        <f>VLOOKUP(B137,'[1]LISTADO ATM'!$A$2:$B$822,2,0)</f>
        <v xml:space="preserve">ATM S/M Nacional Máximo Gómez </v>
      </c>
      <c r="D137" s="133" t="s">
        <v>2482</v>
      </c>
      <c r="E137" s="137">
        <v>3335937944</v>
      </c>
    </row>
    <row r="138" spans="1:5" ht="18" x14ac:dyDescent="0.25">
      <c r="A138" s="138" t="str">
        <f>VLOOKUP(B138,'[1]LISTADO ATM'!$A$2:$C$822,3,0)</f>
        <v>DISTRITO NACIONAL</v>
      </c>
      <c r="B138" s="133">
        <v>160</v>
      </c>
      <c r="C138" s="143" t="str">
        <f>VLOOKUP(B138,'[1]LISTADO ATM'!$A$2:$B$822,2,0)</f>
        <v xml:space="preserve">ATM Oficina Herrera </v>
      </c>
      <c r="D138" s="133" t="s">
        <v>2482</v>
      </c>
      <c r="E138" s="137" t="s">
        <v>2744</v>
      </c>
    </row>
    <row r="139" spans="1:5" ht="18" x14ac:dyDescent="0.25">
      <c r="A139" s="138" t="str">
        <f>VLOOKUP(B139,'[1]LISTADO ATM'!$A$2:$C$822,3,0)</f>
        <v>ESTE</v>
      </c>
      <c r="B139" s="133">
        <v>495</v>
      </c>
      <c r="C139" s="143" t="str">
        <f>VLOOKUP(B139,'[1]LISTADO ATM'!$A$2:$B$822,2,0)</f>
        <v>ATM Cemento PANAM</v>
      </c>
      <c r="D139" s="133" t="s">
        <v>2482</v>
      </c>
      <c r="E139" s="137" t="s">
        <v>2745</v>
      </c>
    </row>
    <row r="140" spans="1:5" ht="18" x14ac:dyDescent="0.25">
      <c r="A140" s="138" t="str">
        <f>VLOOKUP(B140,'[1]LISTADO ATM'!$A$2:$C$822,3,0)</f>
        <v>DISTRITO NACIONAL</v>
      </c>
      <c r="B140" s="133">
        <v>192</v>
      </c>
      <c r="C140" s="143" t="str">
        <f>VLOOKUP(B140,'[1]LISTADO ATM'!$A$2:$B$822,2,0)</f>
        <v xml:space="preserve">ATM Autobanco Luperón II </v>
      </c>
      <c r="D140" s="133" t="s">
        <v>2482</v>
      </c>
      <c r="E140" s="137" t="s">
        <v>2746</v>
      </c>
    </row>
    <row r="141" spans="1:5" ht="18" x14ac:dyDescent="0.25">
      <c r="A141" s="138" t="e">
        <f>VLOOKUP(B141,'[1]LISTADO ATM'!$A$2:$C$822,3,0)</f>
        <v>#N/A</v>
      </c>
      <c r="B141" s="133"/>
      <c r="C141" s="143" t="e">
        <f>VLOOKUP(B141,'[1]LISTADO ATM'!$A$2:$B$822,2,0)</f>
        <v>#N/A</v>
      </c>
      <c r="D141" s="133"/>
      <c r="E141" s="137"/>
    </row>
    <row r="142" spans="1:5" ht="18" x14ac:dyDescent="0.25">
      <c r="A142" s="138" t="e">
        <f>VLOOKUP(B142,'[1]LISTADO ATM'!$A$2:$C$822,3,0)</f>
        <v>#N/A</v>
      </c>
      <c r="B142" s="133"/>
      <c r="C142" s="143" t="e">
        <f>VLOOKUP(B142,'[1]LISTADO ATM'!$A$2:$B$822,2,0)</f>
        <v>#N/A</v>
      </c>
      <c r="D142" s="133"/>
      <c r="E142" s="137"/>
    </row>
    <row r="143" spans="1:5" ht="18" x14ac:dyDescent="0.25">
      <c r="A143" s="138" t="e">
        <f>VLOOKUP(B143,'[1]LISTADO ATM'!$A$2:$C$822,3,0)</f>
        <v>#N/A</v>
      </c>
      <c r="B143" s="133"/>
      <c r="C143" s="143" t="e">
        <f>VLOOKUP(B143,'[1]LISTADO ATM'!$A$2:$B$822,2,0)</f>
        <v>#N/A</v>
      </c>
      <c r="D143" s="133"/>
      <c r="E143" s="137"/>
    </row>
    <row r="144" spans="1:5" ht="18" x14ac:dyDescent="0.25">
      <c r="A144" s="138" t="e">
        <f>VLOOKUP(B144,'[1]LISTADO ATM'!$A$2:$C$822,3,0)</f>
        <v>#N/A</v>
      </c>
      <c r="B144" s="133"/>
      <c r="C144" s="143" t="e">
        <f>VLOOKUP(B144,'[1]LISTADO ATM'!$A$2:$B$822,2,0)</f>
        <v>#N/A</v>
      </c>
      <c r="D144" s="133"/>
      <c r="E144" s="137"/>
    </row>
    <row r="145" spans="1:5" ht="18" x14ac:dyDescent="0.25">
      <c r="A145" s="136" t="s">
        <v>2473</v>
      </c>
      <c r="B145" s="147">
        <f>COUNT(B121:B140)</f>
        <v>20</v>
      </c>
      <c r="C145" s="127"/>
      <c r="D145" s="127"/>
      <c r="E145" s="127"/>
    </row>
    <row r="146" spans="1:5" ht="15.75" thickBot="1" x14ac:dyDescent="0.3">
      <c r="A146" s="117"/>
      <c r="B146" s="122"/>
      <c r="C146" s="117"/>
      <c r="D146" s="117"/>
      <c r="E146" s="122"/>
    </row>
    <row r="147" spans="1:5" ht="18" x14ac:dyDescent="0.25">
      <c r="A147" s="183" t="s">
        <v>2476</v>
      </c>
      <c r="B147" s="184"/>
      <c r="C147" s="184"/>
      <c r="D147" s="184"/>
      <c r="E147" s="185"/>
    </row>
    <row r="148" spans="1:5" ht="18" x14ac:dyDescent="0.25">
      <c r="A148" s="119" t="s">
        <v>15</v>
      </c>
      <c r="B148" s="123" t="s">
        <v>2416</v>
      </c>
      <c r="C148" s="121" t="s">
        <v>46</v>
      </c>
      <c r="D148" s="131" t="s">
        <v>2419</v>
      </c>
      <c r="E148" s="131" t="s">
        <v>2417</v>
      </c>
    </row>
    <row r="149" spans="1:5" ht="18" x14ac:dyDescent="0.25">
      <c r="A149" s="132" t="str">
        <f>VLOOKUP(B149,'[1]LISTADO ATM'!$A$2:$C$822,3,0)</f>
        <v>DISTRITO NACIONAL</v>
      </c>
      <c r="B149" s="133">
        <v>835</v>
      </c>
      <c r="C149" s="143" t="str">
        <f>VLOOKUP(B149,'[1]LISTADO ATM'!$A$2:$B$822,2,0)</f>
        <v xml:space="preserve">ATM UNP Megacentro </v>
      </c>
      <c r="D149" s="140" t="s">
        <v>2568</v>
      </c>
      <c r="E149" s="137">
        <v>3335935844</v>
      </c>
    </row>
    <row r="150" spans="1:5" ht="18" x14ac:dyDescent="0.25">
      <c r="A150" s="132" t="str">
        <f>VLOOKUP(B150,'[1]LISTADO ATM'!$A$2:$C$822,3,0)</f>
        <v>DISTRITO NACIONAL</v>
      </c>
      <c r="B150" s="133">
        <v>326</v>
      </c>
      <c r="C150" s="143" t="str">
        <f>VLOOKUP(B150,'[1]LISTADO ATM'!$A$2:$B$822,2,0)</f>
        <v>ATM Autoservicio Jiménez Moya II</v>
      </c>
      <c r="D150" s="140" t="s">
        <v>2568</v>
      </c>
      <c r="E150" s="137">
        <v>3335937541</v>
      </c>
    </row>
    <row r="151" spans="1:5" ht="18" x14ac:dyDescent="0.25">
      <c r="A151" s="132" t="str">
        <f>VLOOKUP(B151,'[1]LISTADO ATM'!$A$2:$C$822,3,0)</f>
        <v>DISTRITO NACIONAL</v>
      </c>
      <c r="B151" s="133">
        <v>85</v>
      </c>
      <c r="C151" s="143" t="str">
        <f>VLOOKUP(B151,'[1]LISTADO ATM'!$A$2:$B$822,2,0)</f>
        <v xml:space="preserve">ATM Oficina San Isidro (Fuerza Aérea) </v>
      </c>
      <c r="D151" s="140" t="s">
        <v>2568</v>
      </c>
      <c r="E151" s="137">
        <v>3335937902</v>
      </c>
    </row>
    <row r="152" spans="1:5" ht="18" x14ac:dyDescent="0.25">
      <c r="A152" s="132" t="str">
        <f>VLOOKUP(B152,'[1]LISTADO ATM'!$A$2:$C$822,3,0)</f>
        <v>NORTE</v>
      </c>
      <c r="B152" s="133">
        <v>171</v>
      </c>
      <c r="C152" s="143" t="str">
        <f>VLOOKUP(B152,'[1]LISTADO ATM'!$A$2:$B$822,2,0)</f>
        <v xml:space="preserve">ATM Oficina Moca </v>
      </c>
      <c r="D152" s="140" t="s">
        <v>2568</v>
      </c>
      <c r="E152" s="137">
        <v>3335937580</v>
      </c>
    </row>
    <row r="153" spans="1:5" ht="18" x14ac:dyDescent="0.25">
      <c r="A153" s="132" t="str">
        <f>VLOOKUP(B153,'[1]LISTADO ATM'!$A$2:$C$822,3,0)</f>
        <v>NORTE</v>
      </c>
      <c r="B153" s="133">
        <v>837</v>
      </c>
      <c r="C153" s="143" t="str">
        <f>VLOOKUP(B153,'[1]LISTADO ATM'!$A$2:$B$822,2,0)</f>
        <v>ATM Estación Next Canabacoa</v>
      </c>
      <c r="D153" s="150" t="s">
        <v>2566</v>
      </c>
      <c r="E153" s="137">
        <v>3335937946</v>
      </c>
    </row>
    <row r="154" spans="1:5" ht="18" x14ac:dyDescent="0.25">
      <c r="A154" s="132" t="str">
        <f>VLOOKUP(B154,'[1]LISTADO ATM'!$A$2:$C$822,3,0)</f>
        <v>SUR</v>
      </c>
      <c r="B154" s="133">
        <v>50</v>
      </c>
      <c r="C154" s="143" t="str">
        <f>VLOOKUP(B154,'[1]LISTADO ATM'!$A$2:$B$822,2,0)</f>
        <v xml:space="preserve">ATM Oficina Padre Las Casas (Azua) </v>
      </c>
      <c r="D154" s="150" t="s">
        <v>2566</v>
      </c>
      <c r="E154" s="137">
        <v>3335937909</v>
      </c>
    </row>
    <row r="155" spans="1:5" ht="18" x14ac:dyDescent="0.25">
      <c r="A155" s="132" t="str">
        <f>VLOOKUP(B155,'[1]LISTADO ATM'!$A$2:$C$822,3,0)</f>
        <v>NORTE</v>
      </c>
      <c r="B155" s="133">
        <v>292</v>
      </c>
      <c r="C155" s="143" t="str">
        <f>VLOOKUP(B155,'[1]LISTADO ATM'!$A$2:$B$822,2,0)</f>
        <v xml:space="preserve">ATM UNP Castañuelas (Montecristi) </v>
      </c>
      <c r="D155" s="150" t="s">
        <v>2566</v>
      </c>
      <c r="E155" s="137">
        <v>3335937911</v>
      </c>
    </row>
    <row r="156" spans="1:5" ht="18" x14ac:dyDescent="0.25">
      <c r="A156" s="132" t="str">
        <f>VLOOKUP(B156,'[1]LISTADO ATM'!$A$2:$C$822,3,0)</f>
        <v>NORTE</v>
      </c>
      <c r="B156" s="133">
        <v>497</v>
      </c>
      <c r="C156" s="143" t="str">
        <f>VLOOKUP(B156,'[1]LISTADO ATM'!$A$2:$B$822,2,0)</f>
        <v>ATM Ofic. El Portal ll (Santiago)</v>
      </c>
      <c r="D156" s="150" t="s">
        <v>2566</v>
      </c>
      <c r="E156" s="137">
        <v>3335937757</v>
      </c>
    </row>
    <row r="157" spans="1:5" ht="18" x14ac:dyDescent="0.25">
      <c r="A157" s="132" t="str">
        <f>VLOOKUP(B157,'[1]LISTADO ATM'!$A$2:$C$822,3,0)</f>
        <v>NORTE</v>
      </c>
      <c r="B157" s="133">
        <v>388</v>
      </c>
      <c r="C157" s="143" t="str">
        <f>VLOOKUP(B157,'[1]LISTADO ATM'!$A$2:$B$822,2,0)</f>
        <v xml:space="preserve">ATM Multicentro La Sirena Puerto Plata </v>
      </c>
      <c r="D157" s="150" t="s">
        <v>2566</v>
      </c>
      <c r="E157" s="137">
        <v>3335937731</v>
      </c>
    </row>
    <row r="158" spans="1:5" ht="18" x14ac:dyDescent="0.25">
      <c r="A158" s="132" t="str">
        <f>VLOOKUP(B158,'[1]LISTADO ATM'!$A$2:$C$822,3,0)</f>
        <v>NORTE</v>
      </c>
      <c r="B158" s="133">
        <v>299</v>
      </c>
      <c r="C158" s="143" t="str">
        <f>VLOOKUP(B158,'[1]LISTADO ATM'!$A$2:$B$822,2,0)</f>
        <v xml:space="preserve">ATM S/M Aprezio Cotui </v>
      </c>
      <c r="D158" s="150" t="s">
        <v>2566</v>
      </c>
      <c r="E158" s="137">
        <v>3335937935</v>
      </c>
    </row>
    <row r="159" spans="1:5" ht="18" x14ac:dyDescent="0.25">
      <c r="A159" s="132" t="e">
        <f>VLOOKUP(B159,'[1]LISTADO ATM'!$A$2:$C$822,3,0)</f>
        <v>#N/A</v>
      </c>
      <c r="B159" s="133"/>
      <c r="C159" s="143" t="e">
        <f>VLOOKUP(B159,'[1]LISTADO ATM'!$A$2:$B$822,2,0)</f>
        <v>#N/A</v>
      </c>
      <c r="D159" s="150"/>
      <c r="E159" s="137"/>
    </row>
    <row r="160" spans="1:5" ht="18" x14ac:dyDescent="0.25">
      <c r="A160" s="132" t="e">
        <f>VLOOKUP(B160,'[1]LISTADO ATM'!$A$2:$C$822,3,0)</f>
        <v>#N/A</v>
      </c>
      <c r="B160" s="133"/>
      <c r="C160" s="143" t="e">
        <f>VLOOKUP(B160,'[1]LISTADO ATM'!$A$2:$B$822,2,0)</f>
        <v>#N/A</v>
      </c>
      <c r="D160" s="150"/>
      <c r="E160" s="137"/>
    </row>
    <row r="161" spans="1:5" ht="18" x14ac:dyDescent="0.25">
      <c r="A161" s="132" t="e">
        <f>VLOOKUP(B161,'[1]LISTADO ATM'!$A$2:$C$822,3,0)</f>
        <v>#N/A</v>
      </c>
      <c r="B161" s="133"/>
      <c r="C161" s="143" t="e">
        <f>VLOOKUP(B161,'[1]LISTADO ATM'!$A$2:$B$822,2,0)</f>
        <v>#N/A</v>
      </c>
      <c r="D161" s="150"/>
      <c r="E161" s="137"/>
    </row>
    <row r="162" spans="1:5" ht="18" x14ac:dyDescent="0.25">
      <c r="A162" s="132" t="e">
        <f>VLOOKUP(B162,'[1]LISTADO ATM'!$A$2:$C$822,3,0)</f>
        <v>#N/A</v>
      </c>
      <c r="B162" s="133"/>
      <c r="C162" s="143" t="e">
        <f>VLOOKUP(B162,'[1]LISTADO ATM'!$A$2:$B$822,2,0)</f>
        <v>#N/A</v>
      </c>
      <c r="D162" s="150"/>
      <c r="E162" s="137"/>
    </row>
    <row r="163" spans="1:5" ht="18" x14ac:dyDescent="0.25">
      <c r="A163" s="132" t="e">
        <f>VLOOKUP(B163,'[1]LISTADO ATM'!$A$2:$C$822,3,0)</f>
        <v>#N/A</v>
      </c>
      <c r="B163" s="133"/>
      <c r="C163" s="143" t="e">
        <f>VLOOKUP(B163,'[1]LISTADO ATM'!$A$2:$B$822,2,0)</f>
        <v>#N/A</v>
      </c>
      <c r="D163" s="150"/>
      <c r="E163" s="137"/>
    </row>
    <row r="164" spans="1:5" ht="18" x14ac:dyDescent="0.25">
      <c r="A164" s="132" t="e">
        <f>VLOOKUP(B164,'[1]LISTADO ATM'!$A$2:$C$822,3,0)</f>
        <v>#N/A</v>
      </c>
      <c r="B164" s="133"/>
      <c r="C164" s="143" t="e">
        <f>VLOOKUP(B164,'[1]LISTADO ATM'!$A$2:$B$822,2,0)</f>
        <v>#N/A</v>
      </c>
      <c r="D164" s="150"/>
      <c r="E164" s="137"/>
    </row>
    <row r="165" spans="1:5" ht="18" x14ac:dyDescent="0.25">
      <c r="A165" s="136" t="s">
        <v>2473</v>
      </c>
      <c r="B165" s="147">
        <f>COUNT(B149:B158)</f>
        <v>10</v>
      </c>
      <c r="C165" s="127"/>
      <c r="D165" s="130"/>
      <c r="E165" s="130"/>
    </row>
    <row r="166" spans="1:5" ht="15.75" thickBot="1" x14ac:dyDescent="0.3">
      <c r="A166" s="117"/>
      <c r="B166" s="122"/>
      <c r="C166" s="117"/>
      <c r="D166" s="117"/>
      <c r="E166" s="122"/>
    </row>
    <row r="167" spans="1:5" ht="18.75" thickBot="1" x14ac:dyDescent="0.3">
      <c r="A167" s="162" t="s">
        <v>2477</v>
      </c>
      <c r="B167" s="163"/>
      <c r="C167" s="117" t="s">
        <v>2412</v>
      </c>
      <c r="D167" s="122"/>
      <c r="E167" s="122"/>
    </row>
    <row r="168" spans="1:5" ht="18.75" thickBot="1" x14ac:dyDescent="0.3">
      <c r="A168" s="139">
        <f>+B117+B145+B165</f>
        <v>87</v>
      </c>
      <c r="B168" s="149"/>
      <c r="C168" s="117"/>
      <c r="D168" s="117"/>
      <c r="E168" s="117"/>
    </row>
    <row r="169" spans="1:5" ht="15.75" thickBot="1" x14ac:dyDescent="0.3">
      <c r="A169" s="117"/>
      <c r="B169" s="122"/>
      <c r="C169" s="117"/>
      <c r="D169" s="117"/>
      <c r="E169" s="122"/>
    </row>
    <row r="170" spans="1:5" ht="18.75" thickBot="1" x14ac:dyDescent="0.3">
      <c r="A170" s="164" t="s">
        <v>2478</v>
      </c>
      <c r="B170" s="165"/>
      <c r="C170" s="165"/>
      <c r="D170" s="165"/>
      <c r="E170" s="166"/>
    </row>
    <row r="171" spans="1:5" ht="18" x14ac:dyDescent="0.25">
      <c r="A171" s="123" t="s">
        <v>15</v>
      </c>
      <c r="B171" s="123" t="s">
        <v>2416</v>
      </c>
      <c r="C171" s="121" t="s">
        <v>46</v>
      </c>
      <c r="D171" s="167" t="s">
        <v>2419</v>
      </c>
      <c r="E171" s="168"/>
    </row>
    <row r="172" spans="1:5" ht="18" x14ac:dyDescent="0.25">
      <c r="A172" s="133" t="str">
        <f>VLOOKUP(B172,'[1]LISTADO ATM'!$A$2:$C$822,3,0)</f>
        <v>DISTRITO NACIONAL</v>
      </c>
      <c r="B172" s="116">
        <v>784</v>
      </c>
      <c r="C172" s="133" t="str">
        <f>VLOOKUP(B172,'[1]LISTADO ATM'!$A$2:$B$822,2,0)</f>
        <v xml:space="preserve">ATM Tribunal Superior Electoral </v>
      </c>
      <c r="D172" s="160" t="s">
        <v>2549</v>
      </c>
      <c r="E172" s="161"/>
    </row>
    <row r="173" spans="1:5" ht="18" x14ac:dyDescent="0.25">
      <c r="A173" s="133" t="str">
        <f>VLOOKUP(B173,'[1]LISTADO ATM'!$A$2:$C$822,3,0)</f>
        <v>DISTRITO NACIONAL</v>
      </c>
      <c r="B173" s="116">
        <v>535</v>
      </c>
      <c r="C173" s="133" t="str">
        <f>VLOOKUP(B173,'[1]LISTADO ATM'!$A$2:$B$822,2,0)</f>
        <v xml:space="preserve">ATM Autoservicio Torre III </v>
      </c>
      <c r="D173" s="160" t="s">
        <v>2549</v>
      </c>
      <c r="E173" s="161"/>
    </row>
    <row r="174" spans="1:5" ht="18" x14ac:dyDescent="0.25">
      <c r="A174" s="133" t="str">
        <f>VLOOKUP(B174,'[1]LISTADO ATM'!$A$2:$C$822,3,0)</f>
        <v>NORTE</v>
      </c>
      <c r="B174" s="116">
        <v>63</v>
      </c>
      <c r="C174" s="133" t="str">
        <f>VLOOKUP(B174,'[1]LISTADO ATM'!$A$2:$B$822,2,0)</f>
        <v xml:space="preserve">ATM Oficina Villa Vásquez (Montecristi) </v>
      </c>
      <c r="D174" s="160" t="s">
        <v>2549</v>
      </c>
      <c r="E174" s="161"/>
    </row>
    <row r="175" spans="1:5" ht="18" x14ac:dyDescent="0.25">
      <c r="A175" s="133" t="str">
        <f>VLOOKUP(B175,'[1]LISTADO ATM'!$A$2:$C$822,3,0)</f>
        <v>DISTRITO NACIONAL</v>
      </c>
      <c r="B175" s="116">
        <v>561</v>
      </c>
      <c r="C175" s="133" t="str">
        <f>VLOOKUP(B175,'[1]LISTADO ATM'!$A$2:$B$822,2,0)</f>
        <v xml:space="preserve">ATM Comando Regional P.N. S.D. Este </v>
      </c>
      <c r="D175" s="160" t="s">
        <v>2594</v>
      </c>
      <c r="E175" s="161"/>
    </row>
    <row r="176" spans="1:5" ht="18" x14ac:dyDescent="0.25">
      <c r="A176" s="133" t="str">
        <f>VLOOKUP(B176,'[1]LISTADO ATM'!$A$2:$C$822,3,0)</f>
        <v>NORTE</v>
      </c>
      <c r="B176" s="116">
        <v>741</v>
      </c>
      <c r="C176" s="133" t="str">
        <f>VLOOKUP(B176,'[1]LISTADO ATM'!$A$2:$B$822,2,0)</f>
        <v>ATM CURNE UASD San Francisco de Macorís</v>
      </c>
      <c r="D176" s="160" t="s">
        <v>2549</v>
      </c>
      <c r="E176" s="161"/>
    </row>
    <row r="177" spans="1:5" ht="18" x14ac:dyDescent="0.25">
      <c r="A177" s="133" t="str">
        <f>VLOOKUP(B177,'[1]LISTADO ATM'!$A$2:$C$822,3,0)</f>
        <v>DISTRITO NACIONAL</v>
      </c>
      <c r="B177" s="116">
        <v>618</v>
      </c>
      <c r="C177" s="133" t="str">
        <f>VLOOKUP(B177,'[1]LISTADO ATM'!$A$2:$B$822,2,0)</f>
        <v xml:space="preserve">ATM Bienes Nacionales </v>
      </c>
      <c r="D177" s="160" t="s">
        <v>2549</v>
      </c>
      <c r="E177" s="161"/>
    </row>
    <row r="178" spans="1:5" ht="18" x14ac:dyDescent="0.25">
      <c r="A178" s="133" t="str">
        <f>VLOOKUP(B178,'[1]LISTADO ATM'!$A$2:$C$822,3,0)</f>
        <v>NORTE</v>
      </c>
      <c r="B178" s="116">
        <v>172</v>
      </c>
      <c r="C178" s="133" t="str">
        <f>VLOOKUP(B178,'[1]LISTADO ATM'!$A$2:$B$822,2,0)</f>
        <v xml:space="preserve">ATM UNP Guaucí </v>
      </c>
      <c r="D178" s="160" t="s">
        <v>2549</v>
      </c>
      <c r="E178" s="161"/>
    </row>
    <row r="179" spans="1:5" ht="18" x14ac:dyDescent="0.25">
      <c r="A179" s="133" t="str">
        <f>VLOOKUP(B179,'[1]LISTADO ATM'!$A$2:$C$822,3,0)</f>
        <v>ESTE</v>
      </c>
      <c r="B179" s="116">
        <v>188</v>
      </c>
      <c r="C179" s="133" t="str">
        <f>VLOOKUP(B179,'[1]LISTADO ATM'!$A$2:$B$822,2,0)</f>
        <v xml:space="preserve">ATM UNP Miches </v>
      </c>
      <c r="D179" s="160" t="s">
        <v>2594</v>
      </c>
      <c r="E179" s="161"/>
    </row>
    <row r="180" spans="1:5" ht="18" x14ac:dyDescent="0.25">
      <c r="A180" s="133" t="str">
        <f>VLOOKUP(B180,'[1]LISTADO ATM'!$A$2:$C$822,3,0)</f>
        <v>SUR</v>
      </c>
      <c r="B180" s="116">
        <v>870</v>
      </c>
      <c r="C180" s="133" t="str">
        <f>VLOOKUP(B180,'[1]LISTADO ATM'!$A$2:$B$822,2,0)</f>
        <v xml:space="preserve">ATM Willbes Dominicana (Barahona) </v>
      </c>
      <c r="D180" s="160" t="s">
        <v>2549</v>
      </c>
      <c r="E180" s="161"/>
    </row>
    <row r="181" spans="1:5" ht="18" x14ac:dyDescent="0.25">
      <c r="A181" s="133" t="str">
        <f>VLOOKUP(B181,'[1]LISTADO ATM'!$A$2:$C$822,3,0)</f>
        <v>NORTE</v>
      </c>
      <c r="B181" s="116">
        <v>395</v>
      </c>
      <c r="C181" s="133" t="str">
        <f>VLOOKUP(B181,'[1]LISTADO ATM'!$A$2:$B$822,2,0)</f>
        <v xml:space="preserve">ATM UNP Sabana Iglesia </v>
      </c>
      <c r="D181" s="160" t="s">
        <v>2594</v>
      </c>
      <c r="E181" s="161"/>
    </row>
    <row r="182" spans="1:5" ht="18" x14ac:dyDescent="0.25">
      <c r="A182" s="133" t="str">
        <f>VLOOKUP(B182,'[1]LISTADO ATM'!$A$2:$C$822,3,0)</f>
        <v>DISTRITO NACIONAL</v>
      </c>
      <c r="B182" s="116">
        <v>12</v>
      </c>
      <c r="C182" s="133" t="str">
        <f>VLOOKUP(B182,'[1]LISTADO ATM'!$A$2:$B$822,2,0)</f>
        <v xml:space="preserve">ATM Comercial Ganadera (San Isidro) </v>
      </c>
      <c r="D182" s="160" t="s">
        <v>2549</v>
      </c>
      <c r="E182" s="161"/>
    </row>
    <row r="183" spans="1:5" ht="18" x14ac:dyDescent="0.25">
      <c r="A183" s="133" t="str">
        <f>VLOOKUP(B183,'[1]LISTADO ATM'!$A$2:$C$822,3,0)</f>
        <v>DISTRITO NACIONAL</v>
      </c>
      <c r="B183" s="116">
        <v>14</v>
      </c>
      <c r="C183" s="133" t="str">
        <f>VLOOKUP(B183,'[1]LISTADO ATM'!$A$2:$B$822,2,0)</f>
        <v xml:space="preserve">ATM Oficina Aeropuerto Las Américas I </v>
      </c>
      <c r="D183" s="160" t="s">
        <v>2549</v>
      </c>
      <c r="E183" s="161"/>
    </row>
    <row r="184" spans="1:5" ht="18" x14ac:dyDescent="0.25">
      <c r="A184" s="133" t="str">
        <f>VLOOKUP(B184,'[1]LISTADO ATM'!$A$2:$C$822,3,0)</f>
        <v>NORTE</v>
      </c>
      <c r="B184" s="116">
        <v>136</v>
      </c>
      <c r="C184" s="133" t="str">
        <f>VLOOKUP(B184,'[1]LISTADO ATM'!$A$2:$B$822,2,0)</f>
        <v>ATM S/M Xtra (Santiago)</v>
      </c>
      <c r="D184" s="160" t="s">
        <v>2549</v>
      </c>
      <c r="E184" s="161"/>
    </row>
    <row r="185" spans="1:5" ht="18" x14ac:dyDescent="0.25">
      <c r="A185" s="133" t="str">
        <f>VLOOKUP(B185,'[1]LISTADO ATM'!$A$2:$C$822,3,0)</f>
        <v>ESTE</v>
      </c>
      <c r="B185" s="116">
        <v>217</v>
      </c>
      <c r="C185" s="133" t="str">
        <f>VLOOKUP(B185,'[1]LISTADO ATM'!$A$2:$B$822,2,0)</f>
        <v xml:space="preserve">ATM Oficina Bávaro </v>
      </c>
      <c r="D185" s="160" t="s">
        <v>2549</v>
      </c>
      <c r="E185" s="161"/>
    </row>
    <row r="186" spans="1:5" ht="18" x14ac:dyDescent="0.25">
      <c r="A186" s="133" t="str">
        <f>VLOOKUP(B186,'[1]LISTADO ATM'!$A$2:$C$822,3,0)</f>
        <v>ESTE</v>
      </c>
      <c r="B186" s="116">
        <v>294</v>
      </c>
      <c r="C186" s="133" t="str">
        <f>VLOOKUP(B186,'[1]LISTADO ATM'!$A$2:$B$822,2,0)</f>
        <v xml:space="preserve">ATM Plaza Zaglul San Pedro II </v>
      </c>
      <c r="D186" s="160" t="s">
        <v>2549</v>
      </c>
      <c r="E186" s="161"/>
    </row>
    <row r="187" spans="1:5" ht="18" x14ac:dyDescent="0.25">
      <c r="A187" s="133" t="str">
        <f>VLOOKUP(B187,'[1]LISTADO ATM'!$A$2:$C$822,3,0)</f>
        <v>SUR</v>
      </c>
      <c r="B187" s="116">
        <v>296</v>
      </c>
      <c r="C187" s="133" t="str">
        <f>VLOOKUP(B187,'[1]LISTADO ATM'!$A$2:$B$822,2,0)</f>
        <v>ATM Estación BANICOMB (Baní)  ECO Petroleo</v>
      </c>
      <c r="D187" s="160" t="s">
        <v>2549</v>
      </c>
      <c r="E187" s="161"/>
    </row>
    <row r="188" spans="1:5" ht="18" x14ac:dyDescent="0.25">
      <c r="A188" s="133" t="str">
        <f>VLOOKUP(B188,'[1]LISTADO ATM'!$A$2:$C$822,3,0)</f>
        <v>NORTE</v>
      </c>
      <c r="B188" s="116">
        <v>299</v>
      </c>
      <c r="C188" s="133" t="str">
        <f>VLOOKUP(B188,'[1]LISTADO ATM'!$A$2:$B$822,2,0)</f>
        <v xml:space="preserve">ATM S/M Aprezio Cotui </v>
      </c>
      <c r="D188" s="160" t="s">
        <v>2549</v>
      </c>
      <c r="E188" s="161"/>
    </row>
    <row r="189" spans="1:5" ht="18" x14ac:dyDescent="0.25">
      <c r="A189" s="133" t="str">
        <f>VLOOKUP(B189,'[1]LISTADO ATM'!$A$2:$C$822,3,0)</f>
        <v>NORTE</v>
      </c>
      <c r="B189" s="116">
        <v>357</v>
      </c>
      <c r="C189" s="133" t="str">
        <f>VLOOKUP(B189,'[1]LISTADO ATM'!$A$2:$B$822,2,0)</f>
        <v xml:space="preserve">ATM Universidad Nacional Evangélica (Santiago) </v>
      </c>
      <c r="D189" s="160" t="s">
        <v>2549</v>
      </c>
      <c r="E189" s="161"/>
    </row>
    <row r="190" spans="1:5" ht="18" x14ac:dyDescent="0.25">
      <c r="A190" s="133" t="str">
        <f>VLOOKUP(B190,'[1]LISTADO ATM'!$A$2:$C$822,3,0)</f>
        <v>DISTRITO NACIONAL</v>
      </c>
      <c r="B190" s="116">
        <v>408</v>
      </c>
      <c r="C190" s="133" t="str">
        <f>VLOOKUP(B190,'[1]LISTADO ATM'!$A$2:$B$822,2,0)</f>
        <v xml:space="preserve">ATM Autobanco Las Palmas de Herrera </v>
      </c>
      <c r="D190" s="160" t="s">
        <v>2549</v>
      </c>
      <c r="E190" s="161"/>
    </row>
    <row r="191" spans="1:5" ht="18" x14ac:dyDescent="0.25">
      <c r="A191" s="133" t="str">
        <f>VLOOKUP(B191,'[1]LISTADO ATM'!$A$2:$C$822,3,0)</f>
        <v>NORTE</v>
      </c>
      <c r="B191" s="116">
        <v>511</v>
      </c>
      <c r="C191" s="133" t="str">
        <f>VLOOKUP(B191,'[1]LISTADO ATM'!$A$2:$B$822,2,0)</f>
        <v xml:space="preserve">ATM UNP Río San Juan (Nagua) </v>
      </c>
      <c r="D191" s="160" t="s">
        <v>2747</v>
      </c>
      <c r="E191" s="161"/>
    </row>
    <row r="192" spans="1:5" ht="18" x14ac:dyDescent="0.25">
      <c r="A192" s="133" t="str">
        <f>VLOOKUP(B192,'[1]LISTADO ATM'!$A$2:$C$822,3,0)</f>
        <v>DISTRITO NACIONAL</v>
      </c>
      <c r="B192" s="116">
        <v>527</v>
      </c>
      <c r="C192" s="133" t="str">
        <f>VLOOKUP(B192,'[1]LISTADO ATM'!$A$2:$B$822,2,0)</f>
        <v>ATM Oficina Zona Oriental II</v>
      </c>
      <c r="D192" s="160" t="s">
        <v>2549</v>
      </c>
      <c r="E192" s="161"/>
    </row>
    <row r="193" spans="1:5" ht="18" x14ac:dyDescent="0.25">
      <c r="A193" s="133" t="str">
        <f>VLOOKUP(B193,'[1]LISTADO ATM'!$A$2:$C$822,3,0)</f>
        <v>DISTRITO NACIONAL</v>
      </c>
      <c r="B193" s="116">
        <v>551</v>
      </c>
      <c r="C193" s="133" t="str">
        <f>VLOOKUP(B193,'[1]LISTADO ATM'!$A$2:$B$822,2,0)</f>
        <v xml:space="preserve">ATM Oficina Padre Castellanos </v>
      </c>
      <c r="D193" s="160" t="s">
        <v>2549</v>
      </c>
      <c r="E193" s="161"/>
    </row>
    <row r="194" spans="1:5" ht="18" x14ac:dyDescent="0.25">
      <c r="A194" s="133" t="str">
        <f>VLOOKUP(B194,'[1]LISTADO ATM'!$A$2:$C$822,3,0)</f>
        <v>DISTRITO NACIONAL</v>
      </c>
      <c r="B194" s="116">
        <v>557</v>
      </c>
      <c r="C194" s="133" t="str">
        <f>VLOOKUP(B194,'[1]LISTADO ATM'!$A$2:$B$822,2,0)</f>
        <v xml:space="preserve">ATM Multicentro La Sirena Ave. Mella </v>
      </c>
      <c r="D194" s="160" t="s">
        <v>2594</v>
      </c>
      <c r="E194" s="161"/>
    </row>
    <row r="195" spans="1:5" ht="18" x14ac:dyDescent="0.25">
      <c r="A195" s="133" t="str">
        <f>VLOOKUP(B195,'[1]LISTADO ATM'!$A$2:$C$822,3,0)</f>
        <v>ESTE</v>
      </c>
      <c r="B195" s="116">
        <v>612</v>
      </c>
      <c r="C195" s="133" t="str">
        <f>VLOOKUP(B195,'[1]LISTADO ATM'!$A$2:$B$822,2,0)</f>
        <v xml:space="preserve">ATM Plaza Orense (La Romana) </v>
      </c>
      <c r="D195" s="160" t="s">
        <v>2549</v>
      </c>
      <c r="E195" s="161"/>
    </row>
    <row r="196" spans="1:5" ht="18" x14ac:dyDescent="0.25">
      <c r="A196" s="133" t="str">
        <f>VLOOKUP(B196,'[1]LISTADO ATM'!$A$2:$C$822,3,0)</f>
        <v>NORTE</v>
      </c>
      <c r="B196" s="116">
        <v>649</v>
      </c>
      <c r="C196" s="133" t="str">
        <f>VLOOKUP(B196,'[1]LISTADO ATM'!$A$2:$B$822,2,0)</f>
        <v xml:space="preserve">ATM Oficina Galería 56 (San Francisco de Macorís) </v>
      </c>
      <c r="D196" s="160" t="s">
        <v>2549</v>
      </c>
      <c r="E196" s="161"/>
    </row>
    <row r="197" spans="1:5" ht="18" x14ac:dyDescent="0.25">
      <c r="A197" s="133" t="str">
        <f>VLOOKUP(B197,'[1]LISTADO ATM'!$A$2:$C$822,3,0)</f>
        <v>ESTE</v>
      </c>
      <c r="B197" s="116">
        <v>651</v>
      </c>
      <c r="C197" s="133" t="str">
        <f>VLOOKUP(B197,'[1]LISTADO ATM'!$A$2:$B$822,2,0)</f>
        <v>ATM Eco Petroleo Romana</v>
      </c>
      <c r="D197" s="160" t="s">
        <v>2549</v>
      </c>
      <c r="E197" s="161"/>
    </row>
    <row r="198" spans="1:5" ht="18" x14ac:dyDescent="0.25">
      <c r="A198" s="133" t="str">
        <f>VLOOKUP(B198,'[1]LISTADO ATM'!$A$2:$C$822,3,0)</f>
        <v>NORTE</v>
      </c>
      <c r="B198" s="116">
        <v>689</v>
      </c>
      <c r="C198" s="133" t="str">
        <f>VLOOKUP(B198,'[1]LISTADO ATM'!$A$2:$B$822,2,0)</f>
        <v>ATM Eco Petroleo Villa Gonzalez</v>
      </c>
      <c r="D198" s="160" t="s">
        <v>2594</v>
      </c>
      <c r="E198" s="161"/>
    </row>
    <row r="199" spans="1:5" ht="18" x14ac:dyDescent="0.25">
      <c r="A199" s="133" t="str">
        <f>VLOOKUP(B199,'[1]LISTADO ATM'!$A$2:$C$822,3,0)</f>
        <v>DISTRITO NACIONAL</v>
      </c>
      <c r="B199" s="116">
        <v>713</v>
      </c>
      <c r="C199" s="133" t="str">
        <f>VLOOKUP(B199,'[1]LISTADO ATM'!$A$2:$B$822,2,0)</f>
        <v xml:space="preserve">ATM Oficina Las Américas </v>
      </c>
      <c r="D199" s="160" t="s">
        <v>2549</v>
      </c>
      <c r="E199" s="161"/>
    </row>
    <row r="200" spans="1:5" ht="18" x14ac:dyDescent="0.25">
      <c r="A200" s="133" t="str">
        <f>VLOOKUP(B200,'[1]LISTADO ATM'!$A$2:$C$822,3,0)</f>
        <v>DISTRITO NACIONAL</v>
      </c>
      <c r="B200" s="116">
        <v>715</v>
      </c>
      <c r="C200" s="133" t="str">
        <f>VLOOKUP(B200,'[1]LISTADO ATM'!$A$2:$B$822,2,0)</f>
        <v xml:space="preserve">ATM Oficina 27 de Febrero (Lobby) </v>
      </c>
      <c r="D200" s="160" t="s">
        <v>2549</v>
      </c>
      <c r="E200" s="161"/>
    </row>
    <row r="201" spans="1:5" ht="18" x14ac:dyDescent="0.25">
      <c r="A201" s="133" t="str">
        <f>VLOOKUP(B201,'[1]LISTADO ATM'!$A$2:$C$822,3,0)</f>
        <v>SUR</v>
      </c>
      <c r="B201" s="116">
        <v>730</v>
      </c>
      <c r="C201" s="133" t="str">
        <f>VLOOKUP(B201,'[1]LISTADO ATM'!$A$2:$B$822,2,0)</f>
        <v xml:space="preserve">ATM Palacio de Justicia Barahona </v>
      </c>
      <c r="D201" s="160" t="s">
        <v>2549</v>
      </c>
      <c r="E201" s="161"/>
    </row>
    <row r="202" spans="1:5" ht="18" x14ac:dyDescent="0.25">
      <c r="A202" s="133" t="str">
        <f>VLOOKUP(B202,'[1]LISTADO ATM'!$A$2:$C$822,3,0)</f>
        <v>DISTRITO NACIONAL</v>
      </c>
      <c r="B202" s="116">
        <v>791</v>
      </c>
      <c r="C202" s="133" t="str">
        <f>VLOOKUP(B202,'[1]LISTADO ATM'!$A$2:$B$822,2,0)</f>
        <v xml:space="preserve">ATM Oficina Sans Soucí </v>
      </c>
      <c r="D202" s="160" t="s">
        <v>2549</v>
      </c>
      <c r="E202" s="161"/>
    </row>
    <row r="203" spans="1:5" ht="18" x14ac:dyDescent="0.25">
      <c r="A203" s="133" t="str">
        <f>VLOOKUP(B203,'[1]LISTADO ATM'!$A$2:$C$822,3,0)</f>
        <v>ESTE</v>
      </c>
      <c r="B203" s="116">
        <v>824</v>
      </c>
      <c r="C203" s="133" t="str">
        <f>VLOOKUP(B203,'[1]LISTADO ATM'!$A$2:$B$822,2,0)</f>
        <v xml:space="preserve">ATM Multiplaza (Higuey) </v>
      </c>
      <c r="D203" s="160" t="s">
        <v>2549</v>
      </c>
      <c r="E203" s="161"/>
    </row>
    <row r="204" spans="1:5" ht="18" x14ac:dyDescent="0.25">
      <c r="A204" s="133" t="str">
        <f>VLOOKUP(B204,'[1]LISTADO ATM'!$A$2:$C$822,3,0)</f>
        <v>NORTE</v>
      </c>
      <c r="B204" s="116">
        <v>837</v>
      </c>
      <c r="C204" s="133" t="str">
        <f>VLOOKUP(B204,'[1]LISTADO ATM'!$A$2:$B$822,2,0)</f>
        <v>ATM Estación Next Canabacoa</v>
      </c>
      <c r="D204" s="160" t="s">
        <v>2549</v>
      </c>
      <c r="E204" s="161"/>
    </row>
    <row r="205" spans="1:5" ht="18" x14ac:dyDescent="0.25">
      <c r="A205" s="133" t="str">
        <f>VLOOKUP(B205,'[1]LISTADO ATM'!$A$2:$C$822,3,0)</f>
        <v>NORTE</v>
      </c>
      <c r="B205" s="116">
        <v>862</v>
      </c>
      <c r="C205" s="133" t="str">
        <f>VLOOKUP(B205,'[1]LISTADO ATM'!$A$2:$B$822,2,0)</f>
        <v xml:space="preserve">ATM S/M Doble A (Sabaneta) </v>
      </c>
      <c r="D205" s="160" t="s">
        <v>2549</v>
      </c>
      <c r="E205" s="161"/>
    </row>
    <row r="206" spans="1:5" ht="18" x14ac:dyDescent="0.25">
      <c r="A206" s="133" t="str">
        <f>VLOOKUP(B206,'[1]LISTADO ATM'!$A$2:$C$822,3,0)</f>
        <v>NORTE</v>
      </c>
      <c r="B206" s="116">
        <v>869</v>
      </c>
      <c r="C206" s="133" t="str">
        <f>VLOOKUP(B206,'[1]LISTADO ATM'!$A$2:$B$822,2,0)</f>
        <v xml:space="preserve">ATM Estación Isla La Cueva (Cotuí) </v>
      </c>
      <c r="D206" s="160" t="s">
        <v>2594</v>
      </c>
      <c r="E206" s="161"/>
    </row>
    <row r="207" spans="1:5" ht="18" x14ac:dyDescent="0.25">
      <c r="A207" s="133" t="str">
        <f>VLOOKUP(B207,'[1]LISTADO ATM'!$A$2:$C$822,3,0)</f>
        <v>NORTE</v>
      </c>
      <c r="B207" s="116">
        <v>888</v>
      </c>
      <c r="C207" s="133" t="str">
        <f>VLOOKUP(B207,'[1]LISTADO ATM'!$A$2:$B$822,2,0)</f>
        <v>ATM Oficina galeria 56 II (SFM)</v>
      </c>
      <c r="D207" s="160" t="s">
        <v>2594</v>
      </c>
      <c r="E207" s="161"/>
    </row>
    <row r="208" spans="1:5" ht="18" x14ac:dyDescent="0.25">
      <c r="A208" s="133" t="str">
        <f>VLOOKUP(B208,'[1]LISTADO ATM'!$A$2:$C$822,3,0)</f>
        <v>NORTE</v>
      </c>
      <c r="B208" s="116">
        <v>950</v>
      </c>
      <c r="C208" s="133" t="str">
        <f>VLOOKUP(B208,'[1]LISTADO ATM'!$A$2:$B$822,2,0)</f>
        <v xml:space="preserve">ATM Oficina Monterrico </v>
      </c>
      <c r="D208" s="160" t="s">
        <v>2549</v>
      </c>
      <c r="E208" s="161"/>
    </row>
    <row r="209" spans="1:5" ht="18" x14ac:dyDescent="0.25">
      <c r="A209" s="133" t="str">
        <f>VLOOKUP(B209,'[1]LISTADO ATM'!$A$2:$C$822,3,0)</f>
        <v>DISTRITO NACIONAL</v>
      </c>
      <c r="B209" s="116">
        <v>60</v>
      </c>
      <c r="C209" s="133" t="str">
        <f>VLOOKUP(B209,'[1]LISTADO ATM'!$A$2:$B$822,2,0)</f>
        <v xml:space="preserve">ATM Autobanco 27 de Febrero </v>
      </c>
      <c r="D209" s="160" t="s">
        <v>2594</v>
      </c>
      <c r="E209" s="161"/>
    </row>
    <row r="210" spans="1:5" ht="18" x14ac:dyDescent="0.25">
      <c r="A210" s="133" t="str">
        <f>VLOOKUP(B210,'[1]LISTADO ATM'!$A$2:$C$822,3,0)</f>
        <v>NORTE</v>
      </c>
      <c r="B210" s="116">
        <v>282</v>
      </c>
      <c r="C210" s="133" t="str">
        <f>VLOOKUP(B210,'[1]LISTADO ATM'!$A$2:$B$822,2,0)</f>
        <v xml:space="preserve">ATM Autobanco Nibaje </v>
      </c>
      <c r="D210" s="160" t="s">
        <v>2594</v>
      </c>
      <c r="E210" s="161"/>
    </row>
    <row r="211" spans="1:5" ht="18" x14ac:dyDescent="0.25">
      <c r="A211" s="133" t="str">
        <f>VLOOKUP(B211,'[1]LISTADO ATM'!$A$2:$C$822,3,0)</f>
        <v>DISTRITO NACIONAL</v>
      </c>
      <c r="B211" s="116">
        <v>314</v>
      </c>
      <c r="C211" s="133" t="str">
        <f>VLOOKUP(B211,'[1]LISTADO ATM'!$A$2:$B$822,2,0)</f>
        <v xml:space="preserve">ATM UNP Cambita Garabito (San Cristóbal) </v>
      </c>
      <c r="D211" s="160" t="s">
        <v>2549</v>
      </c>
      <c r="E211" s="161"/>
    </row>
    <row r="212" spans="1:5" ht="18" x14ac:dyDescent="0.25">
      <c r="A212" s="133" t="str">
        <f>VLOOKUP(B212,'[1]LISTADO ATM'!$A$2:$C$822,3,0)</f>
        <v>DISTRITO NACIONAL</v>
      </c>
      <c r="B212" s="116">
        <v>438</v>
      </c>
      <c r="C212" s="133" t="str">
        <f>VLOOKUP(B212,'[1]LISTADO ATM'!$A$2:$B$822,2,0)</f>
        <v xml:space="preserve">ATM Autobanco Torre IV </v>
      </c>
      <c r="D212" s="160" t="s">
        <v>2747</v>
      </c>
      <c r="E212" s="161"/>
    </row>
    <row r="213" spans="1:5" ht="18" x14ac:dyDescent="0.25">
      <c r="A213" s="133" t="str">
        <f>VLOOKUP(B213,'[1]LISTADO ATM'!$A$2:$C$822,3,0)</f>
        <v>DISTRITO NACIONAL</v>
      </c>
      <c r="B213" s="116">
        <v>600</v>
      </c>
      <c r="C213" s="133" t="str">
        <f>VLOOKUP(B213,'[1]LISTADO ATM'!$A$2:$B$822,2,0)</f>
        <v>ATM S/M Bravo Hipica</v>
      </c>
      <c r="D213" s="160" t="s">
        <v>2594</v>
      </c>
      <c r="E213" s="161"/>
    </row>
    <row r="214" spans="1:5" ht="18" x14ac:dyDescent="0.25">
      <c r="A214" s="133" t="str">
        <f>VLOOKUP(B214,'[1]LISTADO ATM'!$A$2:$C$822,3,0)</f>
        <v>NORTE</v>
      </c>
      <c r="B214" s="116">
        <v>632</v>
      </c>
      <c r="C214" s="133" t="str">
        <f>VLOOKUP(B214,'[1]LISTADO ATM'!$A$2:$B$822,2,0)</f>
        <v xml:space="preserve">ATM Autobanco Gurabo </v>
      </c>
      <c r="D214" s="160" t="s">
        <v>2549</v>
      </c>
      <c r="E214" s="161"/>
    </row>
    <row r="215" spans="1:5" ht="18" x14ac:dyDescent="0.25">
      <c r="A215" s="133" t="str">
        <f>VLOOKUP(B215,'[1]LISTADO ATM'!$A$2:$C$822,3,0)</f>
        <v>DISTRITO NACIONAL</v>
      </c>
      <c r="B215" s="116">
        <v>951</v>
      </c>
      <c r="C215" s="133" t="str">
        <f>VLOOKUP(B215,'[1]LISTADO ATM'!$A$2:$B$822,2,0)</f>
        <v xml:space="preserve">ATM Oficina Plaza Haché JFK </v>
      </c>
      <c r="D215" s="160" t="s">
        <v>2549</v>
      </c>
      <c r="E215" s="161"/>
    </row>
    <row r="216" spans="1:5" ht="18" x14ac:dyDescent="0.25">
      <c r="A216" s="133" t="str">
        <f>VLOOKUP(B216,'[1]LISTADO ATM'!$A$2:$C$822,3,0)</f>
        <v>NORTE</v>
      </c>
      <c r="B216" s="116">
        <v>985</v>
      </c>
      <c r="C216" s="133" t="str">
        <f>VLOOKUP(B216,'[1]LISTADO ATM'!$A$2:$B$822,2,0)</f>
        <v xml:space="preserve">ATM Oficina Dajabón II </v>
      </c>
      <c r="D216" s="160" t="s">
        <v>2549</v>
      </c>
      <c r="E216" s="161"/>
    </row>
    <row r="217" spans="1:5" ht="18" x14ac:dyDescent="0.25">
      <c r="A217" s="133" t="e">
        <f>VLOOKUP(B217,'[1]LISTADO ATM'!$A$2:$C$822,3,0)</f>
        <v>#N/A</v>
      </c>
      <c r="B217" s="116"/>
      <c r="C217" s="133" t="e">
        <f>VLOOKUP(B217,'[1]LISTADO ATM'!$A$2:$B$822,2,0)</f>
        <v>#N/A</v>
      </c>
      <c r="D217" s="160"/>
      <c r="E217" s="161"/>
    </row>
    <row r="218" spans="1:5" ht="18" x14ac:dyDescent="0.25">
      <c r="A218" s="133" t="e">
        <f>VLOOKUP(B218,'[1]LISTADO ATM'!$A$2:$C$822,3,0)</f>
        <v>#N/A</v>
      </c>
      <c r="B218" s="116"/>
      <c r="C218" s="133" t="e">
        <f>VLOOKUP(B218,'[1]LISTADO ATM'!$A$2:$B$822,2,0)</f>
        <v>#N/A</v>
      </c>
      <c r="D218" s="160"/>
      <c r="E218" s="161"/>
    </row>
    <row r="219" spans="1:5" ht="18" x14ac:dyDescent="0.25">
      <c r="A219" s="133" t="e">
        <f>VLOOKUP(B219,'[1]LISTADO ATM'!$A$2:$C$822,3,0)</f>
        <v>#N/A</v>
      </c>
      <c r="B219" s="116"/>
      <c r="C219" s="133" t="e">
        <f>VLOOKUP(B219,'[1]LISTADO ATM'!$A$2:$B$822,2,0)</f>
        <v>#N/A</v>
      </c>
      <c r="D219" s="160"/>
      <c r="E219" s="161"/>
    </row>
    <row r="220" spans="1:5" ht="18" x14ac:dyDescent="0.25">
      <c r="A220" s="133" t="e">
        <f>VLOOKUP(B220,'[1]LISTADO ATM'!$A$2:$C$822,3,0)</f>
        <v>#N/A</v>
      </c>
      <c r="B220" s="116"/>
      <c r="C220" s="133" t="e">
        <f>VLOOKUP(B220,'[1]LISTADO ATM'!$A$2:$B$822,2,0)</f>
        <v>#N/A</v>
      </c>
      <c r="D220" s="160"/>
      <c r="E220" s="161"/>
    </row>
    <row r="221" spans="1:5" ht="18" x14ac:dyDescent="0.25">
      <c r="A221" s="133" t="e">
        <f>VLOOKUP(B221,'[1]LISTADO ATM'!$A$2:$C$822,3,0)</f>
        <v>#N/A</v>
      </c>
      <c r="B221" s="116"/>
      <c r="C221" s="133" t="e">
        <f>VLOOKUP(B221,'[1]LISTADO ATM'!$A$2:$B$822,2,0)</f>
        <v>#N/A</v>
      </c>
      <c r="D221" s="160"/>
      <c r="E221" s="161"/>
    </row>
    <row r="222" spans="1:5" ht="18.75" thickBot="1" x14ac:dyDescent="0.3">
      <c r="A222" s="136" t="s">
        <v>2473</v>
      </c>
      <c r="B222" s="148">
        <f>COUNT(B172:B216)</f>
        <v>45</v>
      </c>
      <c r="C222" s="134"/>
      <c r="D222" s="134"/>
      <c r="E222" s="135"/>
    </row>
  </sheetData>
  <mergeCells count="63">
    <mergeCell ref="D217:E217"/>
    <mergeCell ref="D218:E218"/>
    <mergeCell ref="D219:E219"/>
    <mergeCell ref="D220:E220"/>
    <mergeCell ref="D221:E221"/>
    <mergeCell ref="D212:E212"/>
    <mergeCell ref="D213:E213"/>
    <mergeCell ref="D214:E214"/>
    <mergeCell ref="D215:E215"/>
    <mergeCell ref="D216:E216"/>
    <mergeCell ref="D207:E207"/>
    <mergeCell ref="D208:E208"/>
    <mergeCell ref="D209:E209"/>
    <mergeCell ref="D210:E210"/>
    <mergeCell ref="D211:E211"/>
    <mergeCell ref="D202:E202"/>
    <mergeCell ref="D203:E203"/>
    <mergeCell ref="D204:E204"/>
    <mergeCell ref="D205:E205"/>
    <mergeCell ref="D206:E206"/>
    <mergeCell ref="D197:E197"/>
    <mergeCell ref="D198:E198"/>
    <mergeCell ref="D199:E199"/>
    <mergeCell ref="D200:E200"/>
    <mergeCell ref="D201:E201"/>
    <mergeCell ref="D192:E192"/>
    <mergeCell ref="D193:E193"/>
    <mergeCell ref="D194:E194"/>
    <mergeCell ref="D195:E195"/>
    <mergeCell ref="D196:E196"/>
    <mergeCell ref="D187:E187"/>
    <mergeCell ref="D188:E188"/>
    <mergeCell ref="D189:E189"/>
    <mergeCell ref="D190:E190"/>
    <mergeCell ref="D191:E191"/>
    <mergeCell ref="D182:E182"/>
    <mergeCell ref="D183:E183"/>
    <mergeCell ref="D184:E184"/>
    <mergeCell ref="D185:E185"/>
    <mergeCell ref="D186:E186"/>
    <mergeCell ref="D177:E177"/>
    <mergeCell ref="D178:E178"/>
    <mergeCell ref="D179:E179"/>
    <mergeCell ref="D180:E180"/>
    <mergeCell ref="D181:E181"/>
    <mergeCell ref="D172:E172"/>
    <mergeCell ref="D173:E173"/>
    <mergeCell ref="D174:E174"/>
    <mergeCell ref="D175:E175"/>
    <mergeCell ref="D176:E176"/>
    <mergeCell ref="A119:E119"/>
    <mergeCell ref="A147:E147"/>
    <mergeCell ref="A167:B167"/>
    <mergeCell ref="A170:E170"/>
    <mergeCell ref="D171:E171"/>
    <mergeCell ref="C51:E51"/>
    <mergeCell ref="A53:E53"/>
    <mergeCell ref="F1:G1"/>
    <mergeCell ref="A7:E7"/>
    <mergeCell ref="A1:E1"/>
    <mergeCell ref="A2:E2"/>
    <mergeCell ref="C32:E32"/>
    <mergeCell ref="A34:E34"/>
  </mergeCells>
  <phoneticPr fontId="46" type="noConversion"/>
  <conditionalFormatting sqref="E223:E1048576">
    <cfRule type="duplicateValues" dxfId="321" priority="1472"/>
  </conditionalFormatting>
  <conditionalFormatting sqref="B223:B1048576">
    <cfRule type="duplicateValues" dxfId="320" priority="1167"/>
  </conditionalFormatting>
  <conditionalFormatting sqref="B1:B222">
    <cfRule type="duplicateValues" dxfId="0" priority="1"/>
  </conditionalFormatting>
  <hyperlinks>
    <hyperlink ref="E151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8" priority="5"/>
  </conditionalFormatting>
  <conditionalFormatting sqref="A827">
    <cfRule type="duplicateValues" dxfId="97" priority="4"/>
  </conditionalFormatting>
  <conditionalFormatting sqref="A828">
    <cfRule type="duplicateValues" dxfId="96" priority="3"/>
  </conditionalFormatting>
  <conditionalFormatting sqref="A829">
    <cfRule type="duplicateValues" dxfId="95" priority="2"/>
  </conditionalFormatting>
  <conditionalFormatting sqref="A830">
    <cfRule type="duplicateValues" dxfId="9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3" priority="18"/>
  </conditionalFormatting>
  <conditionalFormatting sqref="B7:B8">
    <cfRule type="duplicateValues" dxfId="92" priority="17"/>
  </conditionalFormatting>
  <conditionalFormatting sqref="A7:A8">
    <cfRule type="duplicateValues" dxfId="91" priority="15"/>
    <cfRule type="duplicateValues" dxfId="9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2021-07-01T12:58:58Z</dcterms:modified>
</cp:coreProperties>
</file>