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2\"/>
    </mc:Choice>
  </mc:AlternateContent>
  <bookViews>
    <workbookView xWindow="0" yWindow="0" windowWidth="15360" windowHeight="765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REPORTE!$A$4:$Q$191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33" i="1" l="1"/>
  <c r="F233" i="1"/>
  <c r="G233" i="1"/>
  <c r="H233" i="1"/>
  <c r="I233" i="1"/>
  <c r="J233" i="1"/>
  <c r="K233" i="1"/>
  <c r="A232" i="1"/>
  <c r="F232" i="1"/>
  <c r="G232" i="1"/>
  <c r="H232" i="1"/>
  <c r="I232" i="1"/>
  <c r="J232" i="1"/>
  <c r="K232" i="1"/>
  <c r="A231" i="1"/>
  <c r="F231" i="1"/>
  <c r="G231" i="1"/>
  <c r="H231" i="1"/>
  <c r="I231" i="1"/>
  <c r="J231" i="1"/>
  <c r="K231" i="1"/>
  <c r="A230" i="1"/>
  <c r="F230" i="1"/>
  <c r="G230" i="1"/>
  <c r="H230" i="1"/>
  <c r="I230" i="1"/>
  <c r="J230" i="1"/>
  <c r="K230" i="1"/>
  <c r="A229" i="1"/>
  <c r="F229" i="1"/>
  <c r="G229" i="1"/>
  <c r="H229" i="1"/>
  <c r="I229" i="1"/>
  <c r="J229" i="1"/>
  <c r="K229" i="1"/>
  <c r="A228" i="1"/>
  <c r="F228" i="1"/>
  <c r="G228" i="1"/>
  <c r="H228" i="1"/>
  <c r="I228" i="1"/>
  <c r="J228" i="1"/>
  <c r="K228" i="1"/>
  <c r="A227" i="1"/>
  <c r="F227" i="1"/>
  <c r="G227" i="1"/>
  <c r="H227" i="1"/>
  <c r="I227" i="1"/>
  <c r="J227" i="1"/>
  <c r="K227" i="1"/>
  <c r="A226" i="1"/>
  <c r="F226" i="1"/>
  <c r="G226" i="1"/>
  <c r="H226" i="1"/>
  <c r="I226" i="1"/>
  <c r="J226" i="1"/>
  <c r="K226" i="1"/>
  <c r="A225" i="1"/>
  <c r="F225" i="1"/>
  <c r="G225" i="1"/>
  <c r="H225" i="1"/>
  <c r="I225" i="1"/>
  <c r="J225" i="1"/>
  <c r="K225" i="1"/>
  <c r="A224" i="1"/>
  <c r="F224" i="1"/>
  <c r="G224" i="1"/>
  <c r="H224" i="1"/>
  <c r="I224" i="1"/>
  <c r="J224" i="1"/>
  <c r="K224" i="1"/>
  <c r="A223" i="1"/>
  <c r="F223" i="1"/>
  <c r="G223" i="1"/>
  <c r="H223" i="1"/>
  <c r="I223" i="1"/>
  <c r="J223" i="1"/>
  <c r="K223" i="1"/>
  <c r="A222" i="1"/>
  <c r="F222" i="1"/>
  <c r="G222" i="1"/>
  <c r="H222" i="1"/>
  <c r="I222" i="1"/>
  <c r="J222" i="1"/>
  <c r="K222" i="1"/>
  <c r="A221" i="1"/>
  <c r="F221" i="1"/>
  <c r="G221" i="1"/>
  <c r="H221" i="1"/>
  <c r="I221" i="1"/>
  <c r="J221" i="1"/>
  <c r="K221" i="1"/>
  <c r="A220" i="1"/>
  <c r="F220" i="1"/>
  <c r="G220" i="1"/>
  <c r="H220" i="1"/>
  <c r="I220" i="1"/>
  <c r="J220" i="1"/>
  <c r="K220" i="1"/>
  <c r="A219" i="1"/>
  <c r="F219" i="1"/>
  <c r="G219" i="1"/>
  <c r="H219" i="1"/>
  <c r="I219" i="1"/>
  <c r="J219" i="1"/>
  <c r="K219" i="1"/>
  <c r="A218" i="1"/>
  <c r="F218" i="1"/>
  <c r="G218" i="1"/>
  <c r="H218" i="1"/>
  <c r="I218" i="1"/>
  <c r="J218" i="1"/>
  <c r="K218" i="1"/>
  <c r="A217" i="1"/>
  <c r="F217" i="1"/>
  <c r="G217" i="1"/>
  <c r="H217" i="1"/>
  <c r="I217" i="1"/>
  <c r="J217" i="1"/>
  <c r="K217" i="1"/>
  <c r="A216" i="1"/>
  <c r="F216" i="1"/>
  <c r="G216" i="1"/>
  <c r="H216" i="1"/>
  <c r="I216" i="1"/>
  <c r="J216" i="1"/>
  <c r="K216" i="1"/>
  <c r="A215" i="1"/>
  <c r="F215" i="1"/>
  <c r="G215" i="1"/>
  <c r="H215" i="1"/>
  <c r="I215" i="1"/>
  <c r="J215" i="1"/>
  <c r="K215" i="1"/>
  <c r="A214" i="1"/>
  <c r="F214" i="1"/>
  <c r="G214" i="1"/>
  <c r="H214" i="1"/>
  <c r="I214" i="1"/>
  <c r="J214" i="1"/>
  <c r="K214" i="1"/>
  <c r="A213" i="1"/>
  <c r="F213" i="1"/>
  <c r="G213" i="1"/>
  <c r="H213" i="1"/>
  <c r="I213" i="1"/>
  <c r="J213" i="1"/>
  <c r="K213" i="1"/>
  <c r="A212" i="1"/>
  <c r="F212" i="1"/>
  <c r="G212" i="1"/>
  <c r="H212" i="1"/>
  <c r="I212" i="1"/>
  <c r="J212" i="1"/>
  <c r="K212" i="1"/>
  <c r="A211" i="1"/>
  <c r="F211" i="1"/>
  <c r="G211" i="1"/>
  <c r="H211" i="1"/>
  <c r="I211" i="1"/>
  <c r="J211" i="1"/>
  <c r="K211" i="1"/>
  <c r="A210" i="1"/>
  <c r="F210" i="1"/>
  <c r="G210" i="1"/>
  <c r="H210" i="1"/>
  <c r="I210" i="1"/>
  <c r="J210" i="1"/>
  <c r="K210" i="1"/>
  <c r="A209" i="1"/>
  <c r="F209" i="1"/>
  <c r="G209" i="1"/>
  <c r="H209" i="1"/>
  <c r="I209" i="1"/>
  <c r="J209" i="1"/>
  <c r="K209" i="1"/>
  <c r="A208" i="1"/>
  <c r="F208" i="1"/>
  <c r="G208" i="1"/>
  <c r="H208" i="1"/>
  <c r="I208" i="1"/>
  <c r="J208" i="1"/>
  <c r="K208" i="1"/>
  <c r="A207" i="1"/>
  <c r="F207" i="1"/>
  <c r="G207" i="1"/>
  <c r="H207" i="1"/>
  <c r="I207" i="1"/>
  <c r="J207" i="1"/>
  <c r="K207" i="1"/>
  <c r="A206" i="1"/>
  <c r="F206" i="1"/>
  <c r="G206" i="1"/>
  <c r="H206" i="1"/>
  <c r="I206" i="1"/>
  <c r="J206" i="1"/>
  <c r="K206" i="1"/>
  <c r="A205" i="1"/>
  <c r="F205" i="1"/>
  <c r="G205" i="1"/>
  <c r="H205" i="1"/>
  <c r="I205" i="1"/>
  <c r="J205" i="1"/>
  <c r="K205" i="1"/>
  <c r="A204" i="1"/>
  <c r="F204" i="1"/>
  <c r="G204" i="1"/>
  <c r="H204" i="1"/>
  <c r="I204" i="1"/>
  <c r="J204" i="1"/>
  <c r="K204" i="1"/>
  <c r="A203" i="1"/>
  <c r="F203" i="1"/>
  <c r="G203" i="1"/>
  <c r="H203" i="1"/>
  <c r="I203" i="1"/>
  <c r="J203" i="1"/>
  <c r="K203" i="1"/>
  <c r="A202" i="1"/>
  <c r="F202" i="1"/>
  <c r="G202" i="1"/>
  <c r="H202" i="1"/>
  <c r="I202" i="1"/>
  <c r="J202" i="1"/>
  <c r="K202" i="1"/>
  <c r="A201" i="1"/>
  <c r="F201" i="1"/>
  <c r="G201" i="1"/>
  <c r="H201" i="1"/>
  <c r="I201" i="1"/>
  <c r="J201" i="1"/>
  <c r="K201" i="1"/>
  <c r="A200" i="1"/>
  <c r="F200" i="1"/>
  <c r="G200" i="1"/>
  <c r="H200" i="1"/>
  <c r="I200" i="1"/>
  <c r="J200" i="1"/>
  <c r="K200" i="1"/>
  <c r="A199" i="1"/>
  <c r="F199" i="1"/>
  <c r="G199" i="1"/>
  <c r="H199" i="1"/>
  <c r="I199" i="1"/>
  <c r="J199" i="1"/>
  <c r="K199" i="1"/>
  <c r="A198" i="1"/>
  <c r="F198" i="1"/>
  <c r="G198" i="1"/>
  <c r="H198" i="1"/>
  <c r="I198" i="1"/>
  <c r="J198" i="1"/>
  <c r="K198" i="1"/>
  <c r="A197" i="1"/>
  <c r="F197" i="1"/>
  <c r="G197" i="1"/>
  <c r="H197" i="1"/>
  <c r="I197" i="1"/>
  <c r="J197" i="1"/>
  <c r="K197" i="1"/>
  <c r="A196" i="1"/>
  <c r="F196" i="1"/>
  <c r="G196" i="1"/>
  <c r="H196" i="1"/>
  <c r="I196" i="1"/>
  <c r="J196" i="1"/>
  <c r="K196" i="1"/>
  <c r="A195" i="1"/>
  <c r="F195" i="1"/>
  <c r="G195" i="1"/>
  <c r="H195" i="1"/>
  <c r="I195" i="1"/>
  <c r="J195" i="1"/>
  <c r="K195" i="1"/>
  <c r="A194" i="1"/>
  <c r="F194" i="1"/>
  <c r="G194" i="1"/>
  <c r="H194" i="1"/>
  <c r="I194" i="1"/>
  <c r="J194" i="1"/>
  <c r="K194" i="1"/>
  <c r="A193" i="1"/>
  <c r="F193" i="1"/>
  <c r="G193" i="1"/>
  <c r="H193" i="1"/>
  <c r="I193" i="1"/>
  <c r="J193" i="1"/>
  <c r="K193" i="1"/>
  <c r="A192" i="1"/>
  <c r="F192" i="1"/>
  <c r="G192" i="1"/>
  <c r="H192" i="1"/>
  <c r="I192" i="1"/>
  <c r="J192" i="1"/>
  <c r="K192" i="1"/>
  <c r="B68" i="16" l="1"/>
  <c r="B86" i="16"/>
  <c r="B182" i="16"/>
  <c r="C181" i="16"/>
  <c r="A181" i="16"/>
  <c r="C180" i="16"/>
  <c r="A180" i="16"/>
  <c r="C179" i="16"/>
  <c r="A179" i="16"/>
  <c r="C178" i="16"/>
  <c r="A178" i="16"/>
  <c r="C177" i="16"/>
  <c r="A177" i="16"/>
  <c r="C176" i="16"/>
  <c r="A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9" i="16"/>
  <c r="A169" i="16"/>
  <c r="C168" i="16"/>
  <c r="A168" i="16"/>
  <c r="C167" i="16"/>
  <c r="A167" i="16"/>
  <c r="C166" i="16"/>
  <c r="A166" i="16"/>
  <c r="C165" i="16"/>
  <c r="A165" i="16"/>
  <c r="C164" i="16"/>
  <c r="A164" i="16"/>
  <c r="C163" i="16"/>
  <c r="A163" i="16"/>
  <c r="C162" i="16"/>
  <c r="A162" i="16"/>
  <c r="C161" i="16"/>
  <c r="A161" i="16"/>
  <c r="C160" i="16"/>
  <c r="A160" i="16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B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B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56" i="16" l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0" i="1"/>
  <c r="A149" i="1"/>
  <c r="A148" i="1"/>
  <c r="F151" i="1" l="1"/>
  <c r="G151" i="1"/>
  <c r="H151" i="1"/>
  <c r="I151" i="1"/>
  <c r="J151" i="1"/>
  <c r="K151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A151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J1" i="16" l="1"/>
  <c r="H1" i="16" l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19" i="1"/>
  <c r="A118" i="1"/>
  <c r="A117" i="1"/>
  <c r="A116" i="1"/>
  <c r="A115" i="1" l="1"/>
  <c r="A114" i="1"/>
  <c r="A113" i="1"/>
  <c r="A112" i="1"/>
  <c r="A111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A110" i="1"/>
  <c r="F110" i="1"/>
  <c r="G110" i="1"/>
  <c r="H110" i="1"/>
  <c r="I110" i="1"/>
  <c r="J110" i="1"/>
  <c r="K110" i="1"/>
  <c r="A20" i="1"/>
  <c r="F20" i="1"/>
  <c r="G20" i="1"/>
  <c r="H20" i="1"/>
  <c r="I20" i="1"/>
  <c r="J20" i="1"/>
  <c r="K2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A106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5" i="1"/>
  <c r="F15" i="1"/>
  <c r="G15" i="1"/>
  <c r="H15" i="1"/>
  <c r="I15" i="1"/>
  <c r="J15" i="1"/>
  <c r="K15" i="1"/>
  <c r="A104" i="1"/>
  <c r="A103" i="1"/>
  <c r="A102" i="1"/>
  <c r="A101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A65" i="1" l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6" i="3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F45" i="1" l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F27" i="1" l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A27" i="1"/>
  <c r="A26" i="1"/>
  <c r="A25" i="1"/>
  <c r="A24" i="1"/>
  <c r="A23" i="1"/>
  <c r="A22" i="1"/>
  <c r="A21" i="1"/>
  <c r="A19" i="1"/>
  <c r="A18" i="1"/>
  <c r="A17" i="1"/>
  <c r="F16" i="1" l="1"/>
  <c r="G16" i="1"/>
  <c r="H16" i="1"/>
  <c r="I16" i="1"/>
  <c r="J16" i="1"/>
  <c r="K16" i="1"/>
  <c r="A16" i="1"/>
  <c r="F14" i="1" l="1"/>
  <c r="G14" i="1"/>
  <c r="H14" i="1"/>
  <c r="I14" i="1"/>
  <c r="J14" i="1"/>
  <c r="K14" i="1"/>
  <c r="A14" i="1"/>
  <c r="A13" i="1" l="1"/>
  <c r="F13" i="1"/>
  <c r="G13" i="1"/>
  <c r="H13" i="1"/>
  <c r="I13" i="1"/>
  <c r="J13" i="1"/>
  <c r="K13" i="1"/>
  <c r="F12" i="1" l="1"/>
  <c r="G12" i="1"/>
  <c r="H12" i="1"/>
  <c r="I12" i="1"/>
  <c r="J12" i="1"/>
  <c r="K12" i="1"/>
  <c r="A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F9" i="1" l="1"/>
  <c r="G9" i="1"/>
  <c r="H9" i="1"/>
  <c r="I9" i="1"/>
  <c r="J9" i="1"/>
  <c r="K9" i="1"/>
  <c r="A9" i="1"/>
  <c r="F8" i="1"/>
  <c r="G8" i="1"/>
  <c r="H8" i="1"/>
  <c r="I8" i="1"/>
  <c r="J8" i="1"/>
  <c r="K8" i="1"/>
  <c r="F7" i="1"/>
  <c r="G7" i="1"/>
  <c r="H7" i="1"/>
  <c r="I7" i="1"/>
  <c r="J7" i="1"/>
  <c r="K7" i="1"/>
  <c r="A8" i="1"/>
  <c r="A7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<sst xmlns="http://schemas.openxmlformats.org/spreadsheetml/2006/main" count="14487" uniqueCount="2766">
  <si>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</si>
  <si>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</si>
  <si>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</si>
  <si>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</si>
  <si>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</si>
  <si>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</si>
  <si>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</si>
  <si>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</si>
  <si>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</si>
  <si>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</si>
  <si>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</si>
  <si>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</si>
  <si>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</si>
  <si>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</si>
  <si>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</si>
  <si>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</si>
  <si>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</si>
  <si>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</si>
  <si>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</si>
  <si>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</si>
  <si>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</si>
  <si>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</si>
  <si>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</si>
  <si>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</si>
  <si>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</si>
  <si>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</si>
  <si>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</si>
  <si>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</si>
  <si>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</si>
  <si>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</si>
  <si>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</si>
  <si>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</si>
  <si>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</si>
  <si>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</si>
  <si>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</si>
  <si>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</si>
  <si>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</si>
  <si>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</si>
  <si>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</si>
  <si>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</si>
  <si>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</si>
  <si>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</si>
  <si>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</si>
  <si>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</si>
  <si>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</si>
  <si>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</si>
  <si>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</si>
  <si>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</si>
  <si>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</si>
  <si>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</si>
  <si>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</si>
  <si>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</si>
  <si>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</si>
  <si>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</si>
  <si>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</si>
  <si>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</si>
  <si>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</si>
  <si>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</si>
  <si>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</si>
  <si>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</si>
  <si>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</si>
  <si>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</si>
  <si>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</si>
  <si>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</si>
  <si>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</si>
  <si>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</si>
  <si>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</si>
  <si>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</si>
  <si>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</si>
  <si>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</si>
  <si>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</si>
  <si>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</si>
  <si>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</si>
  <si>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</si>
  <si>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</si>
  <si>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</si>
  <si>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</si>
  <si>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</si>
  <si>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</si>
  <si>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</si>
  <si>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</si>
  <si>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</si>
  <si>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</si>
  <si>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</si>
  <si>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</si>
  <si>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</si>
  <si>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</si>
  <si>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</si>
  <si>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</si>
  <si>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</si>
  <si>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</si>
  <si>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</si>
  <si>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</si>
  <si>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</si>
  <si>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</si>
  <si>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</si>
  <si>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</si>
  <si>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</si>
  <si>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</si>
  <si>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</si>
  <si>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</si>
  <si>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</si>
  <si>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</si>
  <si>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</si>
  <si>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</si>
  <si>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</si>
  <si>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</si>
  <si>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</si>
  <si>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</si>
  <si>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</si>
  <si>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</si>
  <si>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</si>
  <si>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</si>
  <si>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</si>
  <si>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</si>
  <si>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</si>
  <si>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</si>
  <si>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</si>
  <si>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</si>
  <si>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</si>
  <si>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</si>
  <si>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</si>
  <si>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</si>
  <si>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</si>
  <si>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</si>
  <si>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</si>
  <si>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</si>
  <si>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</si>
  <si>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</si>
  <si>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</si>
  <si>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</si>
  <si>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</si>
  <si>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</si>
  <si>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</si>
  <si>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</si>
  <si>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</si>
  <si>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</si>
  <si>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</si>
  <si>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</si>
  <si>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</si>
  <si>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</si>
  <si>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</si>
  <si>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</si>
  <si>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</si>
  <si>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</si>
  <si>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</si>
  <si>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</si>
  <si>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</si>
  <si>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</si>
  <si>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</si>
  <si>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</si>
  <si>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</si>
  <si>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</si>
  <si>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</si>
  <si>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</si>
  <si>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</si>
  <si>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</si>
  <si>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</si>
  <si>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</si>
  <si>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</si>
  <si>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</si>
  <si>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</si>
  <si>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</si>
  <si>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</si>
  <si>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</si>
  <si>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</si>
  <si>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</si>
  <si>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</si>
  <si>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</si>
  <si>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</si>
  <si>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</si>
  <si>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</si>
  <si>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</si>
  <si>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</si>
  <si>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</si>
  <si>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</si>
  <si>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</si>
  <si>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</si>
  <si>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</si>
  <si>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</si>
  <si>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</si>
  <si>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</si>
  <si>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</si>
  <si>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</si>
  <si>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</si>
  <si>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</si>
  <si>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</si>
  <si>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</si>
  <si>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</si>
  <si>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</si>
  <si>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</si>
  <si>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</si>
  <si>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</si>
  <si>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</si>
  <si>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</si>
  <si>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</si>
  <si>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</si>
  <si>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</si>
  <si>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</si>
  <si>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</si>
  <si>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</si>
  <si>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</si>
  <si>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</si>
  <si>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</si>
  <si>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</si>
  <si>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</si>
  <si>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</si>
  <si>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</si>
  <si>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</si>
  <si>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</si>
  <si>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</si>
  <si>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</si>
  <si>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</si>
  <si>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</si>
  <si>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</si>
  <si>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</si>
  <si>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</si>
  <si>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</si>
  <si>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</si>
  <si>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</si>
  <si>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</si>
  <si>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</si>
  <si>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</si>
  <si>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</si>
  <si>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</si>
  <si>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</si>
  <si>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</si>
  <si>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</si>
  <si>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</si>
  <si>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</si>
  <si>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</si>
  <si>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</si>
  <si>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</si>
  <si>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</si>
  <si>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</si>
  <si>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</si>
  <si>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</si>
  <si>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</si>
  <si>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</si>
  <si>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</si>
  <si>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</si>
  <si>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</si>
  <si>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</si>
  <si>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</si>
  <si>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</si>
  <si>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</si>
  <si>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</si>
  <si>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</si>
  <si>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</si>
  <si>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</si>
  <si>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</si>
  <si>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</si>
  <si>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</si>
  <si>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</si>
  <si>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</si>
  <si>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</si>
  <si>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</si>
  <si>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</si>
  <si>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</si>
  <si>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</si>
  <si>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</si>
  <si>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</si>
  <si>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</si>
  <si>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</si>
  <si>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</si>
  <si>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</si>
  <si>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</si>
  <si>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</si>
  <si>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</si>
  <si>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</si>
  <si>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</si>
  <si>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</si>
  <si>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</si>
  <si>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</si>
  <si>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</si>
  <si>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</si>
  <si>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</si>
  <si>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</si>
  <si>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</si>
  <si>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</si>
  <si>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</si>
  <si>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</si>
  <si>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</si>
  <si>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</si>
  <si>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</si>
  <si>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</si>
  <si>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</si>
  <si>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</si>
  <si>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</si>
  <si>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</si>
  <si>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</si>
  <si>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</si>
  <si>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</si>
  <si>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</si>
  <si>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</si>
  <si>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</si>
  <si>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</si>
  <si>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</si>
  <si>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</si>
  <si>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</si>
  <si>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</si>
  <si>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</si>
  <si>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</si>
  <si>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</si>
  <si>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</si>
  <si>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</si>
  <si>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</si>
  <si>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</si>
  <si>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</si>
  <si>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</si>
  <si>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</si>
  <si>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</si>
  <si>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</si>
  <si>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</si>
  <si>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</si>
  <si>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</si>
  <si>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</si>
  <si>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</si>
  <si>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</si>
  <si>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</si>
  <si>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</si>
  <si>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</si>
  <si>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</si>
  <si>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</si>
  <si>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</si>
  <si>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</si>
  <si>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</si>
  <si>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</si>
  <si>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</si>
  <si>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</si>
  <si>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</si>
  <si>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</si>
  <si>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</si>
  <si>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</si>
  <si>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</si>
  <si>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</si>
  <si>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</si>
  <si>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</si>
  <si>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</si>
  <si>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</si>
  <si>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</si>
  <si>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</si>
  <si>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</si>
  <si>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</si>
  <si>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</si>
  <si>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</si>
  <si>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</si>
  <si>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</si>
  <si>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</si>
  <si>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</si>
  <si>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</si>
  <si>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</si>
  <si>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</si>
  <si>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</si>
  <si>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</si>
  <si>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</si>
  <si>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</si>
  <si>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</si>
  <si>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</si>
  <si>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</si>
  <si>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</si>
  <si>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</si>
  <si>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</si>
  <si>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</si>
  <si>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</si>
  <si>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</si>
  <si>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</si>
  <si>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</si>
  <si>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</si>
  <si>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</si>
  <si>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</si>
  <si>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</si>
  <si>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</si>
  <si>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</si>
  <si>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</si>
  <si>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</si>
  <si>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</si>
  <si>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</si>
  <si>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</si>
  <si>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</si>
  <si>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</si>
  <si>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</si>
  <si>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</si>
  <si>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</si>
  <si>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</si>
  <si>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</si>
  <si>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</si>
  <si>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</si>
  <si>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</si>
  <si>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</si>
  <si>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</si>
  <si>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</si>
  <si>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</si>
  <si>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</si>
  <si>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</si>
  <si>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</si>
  <si>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</si>
  <si>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</si>
  <si>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</si>
  <si>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</si>
  <si>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</si>
  <si>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</si>
  <si>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</si>
  <si>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</si>
  <si>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</si>
  <si>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</si>
  <si>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</si>
  <si>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</si>
  <si>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</si>
  <si>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</si>
  <si>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</si>
  <si>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</si>
  <si>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</si>
  <si>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</si>
  <si>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</si>
  <si>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</si>
  <si>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</si>
  <si>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</si>
  <si>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</si>
  <si>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</si>
  <si>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</si>
  <si>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</si>
  <si>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</si>
  <si>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</si>
  <si>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</si>
  <si>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</si>
  <si>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</si>
  <si>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</si>
  <si>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</si>
  <si>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</si>
  <si>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</si>
  <si>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</si>
  <si>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</si>
  <si>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</si>
  <si>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</si>
  <si>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</si>
  <si>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</si>
  <si>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</si>
  <si>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</si>
  <si>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</si>
  <si>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</si>
  <si>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</si>
  <si>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</si>
  <si>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</si>
  <si>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</si>
  <si>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</si>
  <si>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</si>
  <si>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</si>
  <si>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</si>
  <si>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</si>
  <si>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</si>
  <si>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</si>
  <si>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</si>
  <si>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</si>
  <si>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</si>
  <si>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</si>
  <si>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</si>
  <si>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</si>
  <si>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</si>
  <si>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</si>
  <si>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</si>
  <si>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</si>
  <si>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</si>
  <si>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</si>
  <si>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</si>
  <si>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</si>
  <si>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</si>
  <si>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</si>
  <si>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</si>
  <si>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</si>
  <si>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</si>
  <si>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</si>
  <si>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</si>
  <si>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</si>
  <si>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</si>
  <si>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</si>
  <si>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</si>
  <si>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</si>
  <si>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</si>
  <si>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</si>
  <si>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</si>
  <si>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</si>
  <si>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</si>
  <si>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</si>
  <si>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</si>
  <si>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</si>
  <si>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</si>
  <si>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</si>
  <si>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</si>
  <si>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</si>
  <si>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</si>
  <si>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</si>
  <si>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</si>
  <si>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</si>
  <si>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</si>
  <si>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</si>
  <si>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</si>
  <si>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</si>
  <si>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</si>
  <si>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</si>
  <si>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</si>
  <si>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</si>
  <si>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</si>
  <si>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</si>
  <si>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</si>
  <si>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</si>
  <si>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</si>
  <si>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</si>
  <si>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</si>
  <si>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</si>
  <si>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</si>
  <si>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</si>
  <si>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</si>
  <si>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</si>
  <si>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</si>
  <si>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</si>
  <si>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</si>
  <si>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</si>
  <si>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</si>
  <si>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</si>
  <si>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</si>
  <si>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</si>
  <si>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</si>
  <si>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</si>
  <si>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</si>
  <si>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</si>
  <si>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</si>
  <si>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</si>
  <si>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</si>
  <si>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</si>
  <si>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</si>
  <si>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</si>
  <si>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</si>
  <si>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</si>
  <si>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</si>
  <si>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</si>
  <si>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</si>
  <si>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</si>
  <si>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</si>
  <si>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</si>
  <si>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</si>
  <si>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</si>
  <si>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</si>
  <si>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</si>
  <si>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</si>
  <si>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</si>
  <si>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</si>
  <si>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</si>
  <si>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</si>
  <si>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</si>
  <si>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</si>
  <si>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</si>
  <si>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</si>
  <si>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</si>
  <si>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</si>
  <si>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</si>
  <si>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</si>
  <si>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</si>
  <si>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</si>
  <si>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</si>
  <si>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</si>
  <si>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</si>
  <si>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</si>
  <si>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</si>
  <si>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</si>
  <si>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</si>
  <si>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</si>
  <si>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</si>
  <si>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</si>
  <si>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</si>
  <si>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</si>
  <si>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</si>
  <si>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</si>
  <si>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</si>
  <si>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</si>
  <si>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</si>
  <si>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</si>
  <si>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</si>
  <si>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</si>
  <si>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</si>
  <si>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</si>
  <si>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</si>
  <si>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</si>
  <si>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</si>
  <si>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</si>
  <si>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</si>
  <si>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</si>
  <si>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</si>
  <si>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</si>
  <si>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</si>
  <si>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</si>
  <si>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</si>
  <si>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</si>
  <si>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</si>
  <si>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</si>
  <si>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</si>
  <si>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</si>
  <si>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</si>
  <si>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</si>
  <si>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</si>
  <si>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</si>
  <si>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</si>
  <si>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</si>
  <si>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</si>
  <si>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</si>
  <si>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</si>
  <si>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</si>
  <si>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</si>
  <si>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</si>
  <si>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</si>
  <si>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</si>
  <si>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</si>
  <si>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</si>
  <si>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</si>
  <si>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</si>
  <si>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</si>
  <si>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</si>
  <si>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</si>
  <si>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</si>
  <si>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</si>
  <si>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</si>
  <si>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</si>
  <si>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</si>
  <si>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</si>
  <si>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</si>
  <si>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</si>
  <si>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</si>
  <si>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</si>
  <si>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</si>
  <si>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</si>
  <si>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</si>
  <si>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</si>
  <si>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</si>
  <si>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</si>
  <si>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</si>
  <si>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</si>
  <si>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</si>
  <si>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</si>
  <si>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</si>
  <si>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</si>
  <si>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</si>
  <si>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</si>
  <si>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</si>
  <si>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</si>
  <si>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</si>
  <si>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</si>
  <si>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</si>
  <si>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</si>
  <si>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</si>
  <si>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</si>
  <si>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</si>
  <si>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</si>
  <si>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</si>
  <si>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</si>
  <si>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</si>
  <si>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</si>
  <si>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</si>
  <si>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</si>
  <si>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</si>
  <si>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</si>
  <si>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</si>
  <si>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</si>
  <si>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</si>
  <si>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</si>
  <si>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</si>
  <si>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</si>
  <si>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</si>
  <si>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</si>
  <si>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</si>
  <si>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</si>
  <si>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</si>
  <si>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</si>
  <si>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</si>
  <si>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</si>
  <si>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</si>
  <si>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</si>
  <si>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</si>
  <si>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</si>
  <si>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</si>
  <si>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</si>
  <si>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</si>
  <si>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</si>
  <si>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</si>
  <si>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</si>
  <si>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</si>
  <si>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</si>
  <si>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</si>
  <si>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</si>
  <si>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</si>
  <si>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</si>
  <si>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</si>
  <si>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</si>
  <si>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</si>
  <si>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</si>
  <si>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</si>
  <si>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</si>
  <si>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</si>
  <si>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</si>
  <si>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</si>
  <si>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</si>
  <si>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</si>
  <si>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</si>
  <si>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</si>
  <si>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</si>
  <si>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</si>
  <si>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</si>
  <si>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</si>
  <si>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</si>
  <si>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</si>
  <si>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</si>
  <si>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</si>
  <si>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</si>
  <si>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</si>
  <si>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</si>
  <si>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</si>
  <si>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</si>
  <si>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</si>
  <si>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</si>
  <si>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</si>
  <si>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</si>
  <si>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</si>
  <si>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</si>
  <si>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</si>
  <si>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</si>
  <si>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</si>
  <si>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</si>
  <si>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</si>
  <si>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</si>
  <si>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</si>
  <si>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</si>
  <si>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</si>
  <si>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</si>
  <si>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</si>
  <si>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</si>
  <si>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</si>
  <si>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</si>
  <si>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</si>
  <si>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</si>
  <si>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</si>
  <si>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</si>
  <si>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</si>
  <si>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</si>
  <si>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</si>
  <si>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</si>
  <si>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</si>
  <si>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</si>
  <si>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</si>
  <si>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</si>
  <si>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</si>
  <si>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</si>
  <si>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</si>
  <si>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</si>
  <si>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</si>
  <si>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</si>
  <si>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</si>
  <si>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</si>
  <si>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</si>
  <si>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</si>
  <si>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</si>
  <si>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</si>
  <si>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</si>
  <si>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</si>
  <si>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</si>
  <si>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</si>
  <si>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</si>
  <si>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</si>
  <si>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</si>
  <si>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</si>
  <si>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</si>
  <si>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</si>
  <si>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</si>
  <si>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</si>
  <si>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</si>
  <si>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</si>
  <si>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</si>
  <si>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</si>
  <si>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</si>
  <si>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</si>
  <si>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</si>
  <si>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</si>
  <si>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</si>
  <si>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</si>
  <si>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</si>
  <si>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</si>
  <si>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</si>
  <si>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</si>
  <si>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</si>
  <si>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</si>
  <si>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</si>
  <si>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</si>
  <si>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</si>
  <si>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</si>
  <si>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</si>
  <si>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</si>
  <si>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</si>
  <si>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</si>
  <si>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</si>
  <si>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</si>
  <si>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</si>
  <si>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</si>
  <si>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</si>
  <si>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</si>
  <si>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</si>
  <si>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</si>
  <si>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</si>
  <si>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</si>
  <si>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</si>
  <si>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</si>
  <si>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</si>
  <si>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</si>
  <si>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</si>
  <si>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</si>
  <si>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</si>
  <si>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</si>
  <si>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</si>
  <si>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</si>
  <si>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</si>
  <si>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</si>
  <si>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</si>
  <si>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</si>
  <si>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</si>
  <si>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</si>
  <si>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</si>
  <si>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</si>
  <si>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</si>
  <si>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</si>
  <si>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</si>
  <si>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</si>
  <si>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</si>
  <si>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</si>
  <si>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</si>
  <si>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</si>
  <si>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</si>
  <si>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</si>
  <si>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</si>
  <si>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</si>
  <si>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</si>
  <si>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</si>
  <si>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</si>
  <si>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</si>
  <si>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</si>
  <si>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</si>
  <si>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</si>
  <si>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</si>
  <si>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</si>
  <si>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</si>
  <si>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</si>
  <si>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</si>
  <si>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</si>
  <si>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</si>
  <si>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</si>
  <si>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</si>
  <si>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</si>
  <si>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</si>
  <si>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</si>
  <si>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</si>
  <si>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</si>
  <si>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</si>
  <si>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</si>
  <si>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</si>
  <si>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</si>
  <si>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</si>
  <si>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</si>
  <si>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</si>
  <si>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</si>
  <si>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</si>
  <si>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</si>
  <si>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</si>
  <si>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</si>
  <si>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</si>
  <si>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</si>
  <si>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</si>
  <si>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</si>
  <si>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</si>
  <si>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</si>
  <si>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</si>
  <si>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</si>
  <si>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</si>
  <si>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</si>
  <si>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</si>
  <si>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</si>
  <si>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</si>
  <si>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</si>
  <si>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</si>
  <si>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</si>
  <si>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</si>
  <si>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</si>
  <si>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</si>
  <si>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</si>
  <si>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</si>
  <si>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</si>
  <si>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</si>
  <si>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</si>
  <si>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</si>
  <si>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</si>
  <si>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</si>
  <si>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</si>
  <si>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</si>
  <si>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</si>
  <si>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</si>
  <si>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</si>
  <si>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</si>
  <si>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</si>
  <si>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</si>
  <si>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</si>
  <si>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</si>
  <si>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</si>
  <si>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</si>
  <si>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</si>
  <si>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</si>
  <si>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</si>
  <si>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</si>
  <si>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</si>
  <si>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</si>
  <si>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</si>
  <si>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</si>
  <si>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</si>
  <si>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</si>
  <si>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</si>
  <si>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</si>
  <si>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</si>
  <si>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</si>
  <si>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</si>
  <si>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</si>
  <si>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</si>
  <si>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</si>
  <si>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</si>
  <si>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</si>
  <si>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</si>
  <si>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</si>
  <si>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</si>
  <si>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</si>
  <si>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</si>
  <si>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</si>
  <si>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</si>
  <si>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</si>
  <si>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</si>
  <si>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</si>
  <si>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</si>
  <si>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</si>
  <si>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</si>
  <si>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</si>
  <si>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</si>
  <si>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</si>
  <si>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</si>
  <si>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</si>
  <si>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</si>
  <si>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</si>
  <si>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</si>
  <si>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</si>
  <si>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</si>
  <si>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</si>
  <si>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</si>
  <si>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</si>
  <si>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</si>
  <si>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</si>
  <si>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</si>
  <si>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</si>
  <si>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</si>
  <si>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</si>
  <si>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</si>
  <si>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</si>
  <si>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</si>
  <si>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</si>
  <si>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</si>
  <si>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</si>
  <si>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</si>
  <si>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</si>
  <si>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</si>
  <si>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</si>
  <si>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</si>
  <si>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</si>
  <si>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</si>
  <si>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</si>
  <si>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</si>
  <si>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</si>
  <si>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</si>
  <si>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</si>
  <si>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</si>
  <si>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</si>
  <si>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</si>
  <si>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</si>
  <si>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</si>
  <si>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</si>
  <si>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</si>
  <si>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</si>
  <si>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</si>
  <si>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</si>
  <si>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</si>
  <si>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</si>
  <si>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</si>
  <si>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</si>
  <si>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</si>
  <si>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</si>
  <si>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</si>
  <si>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</si>
  <si>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</si>
  <si>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</si>
  <si>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</si>
  <si>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</si>
  <si>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</si>
  <si>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</si>
  <si>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</si>
  <si>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</si>
  <si>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</si>
  <si>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</si>
  <si>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</si>
  <si>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</si>
  <si>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</si>
  <si>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</si>
  <si>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</si>
  <si>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</si>
  <si>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</si>
  <si>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</si>
  <si>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</si>
  <si>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</si>
  <si>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</si>
  <si>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</si>
  <si>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</si>
  <si>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</si>
  <si>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</si>
  <si>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</si>
  <si>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</si>
  <si>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</si>
  <si>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</si>
  <si>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</si>
  <si>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</si>
  <si>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</si>
  <si>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</si>
  <si>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</si>
  <si>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</si>
  <si>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</si>
  <si>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</si>
  <si>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</si>
  <si>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</si>
  <si>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</si>
  <si>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</si>
  <si>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</si>
  <si>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</si>
  <si>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</si>
  <si>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</si>
  <si>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</si>
  <si>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</si>
  <si>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</si>
  <si>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</si>
  <si>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</si>
  <si>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</si>
  <si>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</si>
  <si>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</si>
  <si>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</si>
  <si>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</si>
  <si>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</si>
  <si>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</si>
  <si>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</si>
  <si>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</si>
  <si>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</si>
  <si>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</si>
  <si>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</si>
  <si>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</si>
  <si>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</si>
  <si>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</si>
  <si>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</si>
  <si>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</si>
  <si>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</si>
  <si>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</si>
  <si>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</si>
  <si>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</si>
  <si>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</si>
  <si>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</si>
  <si>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</si>
  <si>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</si>
  <si>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</si>
  <si>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</si>
  <si>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</si>
  <si>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</si>
  <si>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</si>
  <si>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</si>
  <si>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</si>
  <si>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</si>
  <si>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</si>
  <si>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</si>
  <si>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</si>
  <si>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</si>
  <si>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</si>
  <si>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</si>
  <si>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</si>
  <si>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</si>
  <si>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</si>
  <si>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</si>
  <si>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</si>
  <si>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</si>
  <si>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</si>
  <si>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</si>
  <si>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</si>
  <si>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</si>
  <si>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</si>
  <si>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</si>
  <si>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</si>
  <si>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</si>
  <si>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</si>
  <si>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</si>
  <si>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</si>
  <si>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</si>
  <si>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</si>
  <si>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</si>
  <si>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</si>
  <si>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</si>
  <si>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</si>
  <si>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</si>
  <si>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</si>
  <si>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</si>
  <si>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</si>
  <si>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</si>
  <si>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</si>
  <si>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</si>
  <si>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</si>
  <si>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</si>
  <si>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</si>
  <si>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</si>
  <si>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</si>
  <si>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</si>
  <si>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</si>
  <si>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</si>
  <si>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</si>
  <si>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</si>
  <si>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</si>
  <si>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</si>
  <si>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</si>
  <si>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</si>
  <si>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</si>
  <si>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</si>
  <si>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</si>
  <si>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</si>
  <si>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</si>
  <si>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</si>
  <si>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</si>
  <si>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</si>
  <si>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</si>
  <si>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</si>
  <si>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</si>
  <si>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</si>
  <si>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</si>
  <si>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</si>
  <si>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</si>
  <si>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</si>
  <si>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</si>
  <si>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</si>
  <si>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</si>
  <si>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</si>
  <si>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</si>
  <si>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</si>
  <si>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</si>
  <si>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</si>
  <si>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</si>
  <si>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</si>
  <si>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</si>
  <si>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</si>
  <si>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</si>
  <si>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</si>
  <si>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</si>
  <si>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</si>
  <si>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</si>
  <si>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</si>
  <si>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</si>
  <si>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</si>
  <si>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</si>
  <si>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</si>
  <si>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</si>
  <si>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</si>
  <si>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</si>
  <si>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</si>
  <si>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</si>
  <si>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</si>
  <si>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</si>
  <si>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</si>
  <si>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</si>
  <si>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</si>
  <si>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</si>
  <si>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</si>
  <si>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</si>
  <si>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</si>
  <si>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</si>
  <si>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</si>
  <si>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</si>
  <si>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</si>
  <si>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</si>
  <si>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</si>
  <si>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</si>
  <si>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</si>
  <si>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</si>
  <si>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</si>
  <si>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</si>
  <si>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</si>
  <si>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</si>
  <si>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</si>
  <si>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</si>
  <si>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</si>
  <si>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</si>
  <si>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</si>
  <si>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</si>
  <si>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</si>
  <si>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</si>
  <si>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</si>
  <si>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</si>
  <si>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</si>
  <si>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</si>
  <si>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</si>
  <si>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</si>
  <si>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</si>
  <si>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</si>
  <si>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</si>
  <si>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</si>
  <si>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</si>
  <si>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</si>
  <si>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</si>
  <si>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</si>
  <si>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</si>
  <si>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</si>
  <si>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</si>
  <si>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</si>
  <si>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</si>
  <si>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</si>
  <si>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</si>
  <si>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</si>
  <si>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</si>
  <si>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</si>
  <si>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</si>
  <si>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</si>
  <si>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</si>
  <si>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</si>
  <si>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</si>
  <si>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</si>
  <si>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</si>
  <si>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</si>
  <si>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</si>
  <si>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</si>
  <si>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</si>
  <si>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</si>
  <si>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</si>
  <si>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</si>
  <si>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</si>
  <si>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</si>
  <si>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</si>
  <si>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</si>
  <si>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</si>
  <si>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</si>
  <si>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</si>
  <si>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</si>
  <si>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</si>
  <si>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</si>
  <si>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</si>
  <si>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</si>
  <si>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</si>
  <si>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</si>
  <si>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</si>
  <si>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</si>
  <si>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</si>
  <si>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</si>
  <si>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</si>
  <si>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</si>
  <si>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</si>
  <si>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</si>
  <si>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</si>
  <si>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</si>
  <si>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</si>
  <si>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</si>
  <si>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</si>
  <si>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</si>
  <si>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</si>
  <si>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</si>
  <si>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</si>
  <si>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</si>
  <si>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</si>
  <si>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</si>
  <si>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</si>
  <si>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</si>
  <si>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</si>
  <si>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</si>
  <si>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</si>
  <si>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</si>
  <si>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</si>
  <si>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</si>
  <si>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</si>
  <si>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</si>
  <si>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</si>
  <si>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</si>
  <si>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</si>
  <si>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</si>
  <si>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</si>
  <si>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</si>
  <si>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</si>
  <si>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</si>
  <si>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</si>
  <si>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</si>
  <si>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</si>
  <si>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</si>
  <si>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</si>
  <si>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</si>
  <si>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</si>
  <si>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</si>
  <si>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</si>
  <si>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</si>
  <si>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</si>
  <si>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</si>
  <si>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</si>
  <si>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</si>
  <si>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</si>
  <si>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</si>
  <si>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</si>
  <si>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</si>
  <si>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</si>
  <si>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</si>
  <si>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</si>
  <si>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</si>
  <si>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</si>
  <si>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</si>
  <si>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</si>
  <si>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</si>
  <si>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</si>
  <si>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</si>
  <si>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</si>
  <si>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</si>
  <si>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</si>
  <si>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</si>
  <si>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</si>
  <si>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</si>
  <si>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</si>
  <si>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</si>
  <si>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</si>
  <si>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</si>
  <si>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</si>
  <si>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</si>
  <si>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</si>
  <si>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</si>
  <si>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</si>
  <si>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</si>
  <si>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</si>
  <si>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</si>
  <si>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</si>
  <si>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</si>
  <si>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</si>
  <si>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</si>
  <si>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</si>
  <si>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</si>
  <si>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</si>
  <si>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</si>
  <si>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</si>
  <si>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</si>
  <si>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</si>
  <si>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</si>
  <si>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</si>
  <si>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</si>
  <si>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</si>
  <si>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</si>
  <si>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</si>
  <si>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</si>
  <si>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</si>
  <si>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</si>
  <si>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</si>
  <si>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</si>
  <si>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</si>
  <si>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</si>
  <si>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</si>
  <si>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</si>
  <si>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</si>
  <si>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</si>
  <si>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</si>
  <si>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</si>
  <si>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</si>
  <si>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</si>
  <si>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</si>
  <si>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</si>
  <si>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</si>
  <si>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</si>
  <si>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</si>
  <si>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</si>
  <si>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</si>
  <si>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</si>
  <si>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</si>
  <si>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</si>
  <si>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</si>
  <si>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</si>
  <si>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</si>
  <si>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</si>
  <si>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</si>
  <si>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</si>
  <si>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</si>
  <si>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</si>
  <si>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</si>
  <si>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</si>
  <si>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</si>
  <si>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</si>
  <si>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</si>
  <si>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</si>
  <si>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</si>
  <si>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</si>
  <si>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</si>
  <si>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</si>
  <si>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</si>
  <si>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</si>
  <si>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</si>
  <si>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</si>
  <si>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</si>
  <si>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</si>
  <si>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</si>
  <si>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</si>
  <si>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</si>
  <si>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</si>
  <si>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</si>
  <si>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</si>
  <si>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</si>
  <si>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</si>
  <si>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</si>
  <si>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</si>
  <si>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</si>
  <si>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</si>
  <si>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</si>
  <si>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</si>
  <si>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</si>
  <si>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</si>
  <si>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</si>
  <si>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</si>
  <si>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</si>
  <si>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</si>
  <si>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</si>
  <si>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</si>
  <si>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</si>
  <si>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</si>
  <si>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</si>
  <si>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</si>
  <si>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</si>
  <si>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</si>
  <si>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</si>
  <si>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</si>
  <si>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</si>
  <si>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</si>
  <si>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</si>
  <si>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</si>
  <si>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</si>
  <si>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</si>
  <si>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</si>
  <si>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</si>
  <si>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</si>
  <si>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</si>
  <si>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</si>
  <si>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</si>
  <si>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</si>
  <si>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</si>
  <si>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</si>
  <si>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</si>
  <si>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</si>
  <si>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</si>
  <si>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</si>
  <si>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</si>
  <si>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</si>
  <si>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</si>
  <si>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</si>
  <si>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</si>
  <si>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</si>
  <si>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</si>
  <si>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</si>
  <si>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</si>
  <si>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</si>
  <si>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</si>
  <si>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</si>
  <si>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</si>
  <si>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</si>
  <si>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</si>
  <si>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</si>
  <si>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</si>
  <si>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</si>
  <si>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</si>
  <si>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</si>
  <si>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</si>
  <si>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</si>
  <si>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</si>
  <si>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</si>
  <si>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</si>
  <si>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</si>
  <si>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</si>
  <si>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</si>
  <si>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</si>
  <si>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</si>
  <si>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</si>
  <si>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</si>
  <si>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</si>
  <si>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</si>
  <si>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</si>
  <si>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</si>
  <si>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</si>
  <si>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</si>
  <si>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</si>
  <si>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</si>
  <si>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</si>
  <si>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</si>
  <si>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</si>
  <si>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</si>
  <si>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</si>
  <si>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</si>
  <si>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</si>
  <si>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</si>
  <si>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</si>
  <si>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</si>
  <si>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</si>
  <si>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</si>
  <si>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</si>
  <si>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</si>
  <si>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</si>
  <si>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</si>
  <si>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</si>
  <si>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</si>
  <si>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</si>
  <si>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</si>
  <si>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</si>
  <si>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</si>
  <si>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</si>
  <si>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</si>
  <si>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</si>
  <si>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</si>
  <si>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</si>
  <si>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</si>
  <si>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</si>
  <si>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</si>
  <si>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</si>
  <si>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</si>
  <si>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</si>
  <si>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</si>
  <si>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</si>
  <si>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</si>
  <si>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</si>
  <si>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</si>
  <si>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</si>
  <si>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</si>
  <si>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</si>
  <si>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</si>
  <si>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</si>
  <si>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</si>
  <si>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</si>
  <si>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</si>
  <si>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</si>
  <si>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</si>
  <si>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</si>
  <si>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</si>
  <si>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</si>
  <si>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</si>
  <si>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</si>
  <si>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</si>
  <si>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</si>
  <si>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</si>
  <si>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</si>
  <si>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</si>
  <si>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</si>
  <si>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</si>
  <si>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</si>
  <si>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</si>
  <si>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</si>
  <si>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</si>
  <si>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</si>
  <si>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</si>
  <si>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</si>
  <si>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</si>
  <si>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</si>
  <si>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</si>
  <si>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</si>
  <si>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</si>
  <si>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</si>
  <si>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</si>
  <si>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</si>
  <si>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</si>
  <si>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</si>
  <si>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</si>
  <si>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</si>
  <si>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</si>
  <si>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</si>
  <si>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</si>
  <si>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</si>
  <si>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</si>
  <si>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</si>
  <si>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</si>
  <si>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</si>
  <si>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</si>
  <si>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</si>
  <si>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</si>
  <si>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</si>
  <si>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</si>
  <si>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</si>
  <si>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</si>
  <si>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</si>
  <si>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</si>
  <si>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</si>
  <si>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</si>
  <si>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</si>
  <si>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</si>
  <si>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</si>
  <si>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</si>
  <si>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</si>
  <si>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</si>
  <si>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</si>
  <si>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</si>
  <si>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</si>
  <si>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</si>
  <si>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</si>
  <si>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</si>
  <si>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</si>
  <si>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</si>
  <si>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</si>
  <si>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</si>
  <si>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</si>
  <si>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</si>
  <si>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</si>
  <si>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</si>
  <si>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</si>
  <si>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</si>
  <si>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</si>
  <si>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</si>
  <si>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</si>
  <si>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</si>
  <si>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</si>
  <si>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</si>
  <si>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</si>
  <si>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</si>
  <si>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</si>
  <si>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</si>
  <si>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</si>
  <si>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</si>
  <si>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</si>
  <si>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</si>
  <si>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</si>
  <si>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</si>
  <si>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</si>
  <si>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</si>
  <si>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</si>
  <si>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</si>
  <si>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</si>
  <si>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</si>
  <si>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</si>
  <si>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</si>
  <si>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</si>
  <si>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</si>
  <si>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</si>
  <si>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</si>
  <si>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</si>
  <si>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</si>
  <si>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</si>
  <si>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</si>
  <si>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</si>
  <si>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</si>
  <si>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</si>
  <si>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</si>
  <si>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</si>
  <si>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</si>
  <si>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</si>
  <si>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</si>
  <si>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</si>
  <si>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</si>
  <si>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</si>
  <si>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</si>
  <si>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</si>
  <si>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</si>
  <si>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</si>
  <si>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</si>
  <si>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</si>
  <si>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</si>
  <si>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</si>
  <si>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</si>
  <si>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</si>
  <si>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</si>
  <si>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</si>
  <si>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</si>
  <si>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</si>
  <si>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</si>
  <si>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</si>
  <si>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</si>
  <si>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</si>
  <si>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</si>
  <si>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</si>
  <si>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</si>
  <si>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</si>
  <si>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</si>
  <si>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</si>
  <si>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</si>
  <si>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</si>
  <si>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</si>
  <si>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</si>
  <si>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</si>
  <si>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</si>
  <si>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</si>
  <si>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</si>
  <si>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</si>
  <si>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</si>
  <si>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</si>
  <si>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</si>
  <si>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</si>
  <si>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</si>
  <si>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</si>
  <si>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</si>
  <si>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</si>
  <si>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</si>
  <si>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</si>
  <si>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</si>
  <si>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</si>
  <si>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</si>
  <si>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</si>
  <si>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</si>
  <si>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</si>
  <si>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</si>
  <si>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</si>
  <si>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</si>
  <si>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</si>
  <si>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</si>
  <si>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</si>
  <si>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</si>
  <si>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</si>
  <si>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</si>
  <si>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</si>
  <si>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</si>
  <si>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</si>
  <si>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</si>
  <si>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</si>
  <si>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</si>
  <si>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</si>
  <si>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</si>
  <si>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</si>
  <si>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</si>
  <si>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</si>
  <si>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</si>
  <si>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</si>
  <si>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</si>
  <si>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</si>
  <si>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</si>
  <si>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</si>
  <si>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</si>
  <si>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</si>
  <si>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</si>
  <si>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</si>
  <si>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</si>
  <si>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</si>
  <si>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</si>
  <si>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</si>
  <si>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</si>
  <si>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</si>
  <si>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</si>
  <si>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</si>
  <si>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</si>
  <si>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</si>
  <si>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</si>
  <si>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</si>
  <si>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</si>
  <si>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</si>
  <si>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</si>
  <si>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</si>
  <si>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</si>
  <si>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</si>
  <si>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</si>
  <si>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</si>
  <si>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</si>
  <si>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</si>
  <si>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</si>
  <si>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</si>
  <si>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</si>
  <si>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</si>
  <si>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</si>
  <si>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</si>
  <si>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</si>
  <si>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</si>
  <si>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</si>
  <si>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</si>
  <si>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</si>
  <si>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</si>
  <si>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</si>
  <si>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</si>
  <si>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</si>
  <si>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</si>
  <si>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</si>
  <si>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</si>
  <si>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</si>
  <si>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</si>
  <si>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</si>
  <si>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</si>
  <si>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</si>
  <si>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</si>
  <si>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</si>
  <si>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</si>
  <si>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</si>
  <si>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</si>
  <si>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</si>
  <si>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</si>
  <si>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</si>
  <si>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</si>
  <si>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</si>
  <si>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</si>
  <si>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</si>
  <si>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</si>
  <si>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</si>
  <si>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</si>
  <si>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</si>
  <si>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</si>
  <si>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</si>
  <si>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</si>
  <si>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</si>
  <si>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</si>
  <si>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</si>
  <si>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</si>
  <si>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</si>
  <si>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</si>
  <si>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</si>
  <si>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</si>
  <si>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</si>
  <si>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</si>
  <si>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</si>
  <si>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</si>
  <si>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</si>
  <si>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</si>
  <si>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</si>
  <si>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</si>
  <si>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</si>
  <si>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</si>
  <si>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</si>
  <si>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</si>
  <si>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</si>
  <si>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</si>
  <si>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</si>
  <si>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</si>
  <si>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</si>
  <si>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</si>
  <si>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</si>
  <si>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</si>
  <si>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</si>
  <si>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</si>
  <si>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</si>
  <si>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</si>
  <si>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</si>
  <si>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</si>
  <si>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</si>
  <si>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</si>
  <si>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</si>
  <si>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</si>
  <si>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</si>
  <si>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</si>
  <si>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</si>
  <si>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</si>
  <si>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</si>
  <si>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</si>
  <si>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</si>
  <si>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</si>
  <si>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</si>
  <si>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</si>
  <si>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</si>
  <si>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</si>
  <si>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</si>
  <si>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</si>
  <si>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</si>
  <si>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</si>
  <si>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</si>
  <si>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</si>
  <si>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</si>
  <si>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</si>
  <si>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</si>
  <si>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</si>
  <si>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</si>
  <si>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</si>
  <si>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</si>
  <si>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</si>
  <si>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</si>
  <si>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</si>
  <si>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</si>
  <si>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</si>
  <si>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</si>
  <si>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</si>
  <si>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</si>
  <si>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</si>
  <si>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</si>
  <si>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</si>
  <si>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</si>
  <si>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</si>
  <si>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</si>
  <si>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</si>
  <si>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</si>
  <si>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</si>
  <si>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</si>
  <si>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</si>
  <si>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</si>
  <si>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</si>
  <si>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</si>
  <si>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</si>
  <si>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</si>
  <si>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</si>
  <si>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</si>
  <si>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</si>
  <si>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</si>
  <si>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</si>
  <si>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</si>
  <si>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</si>
  <si>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</si>
  <si>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</si>
  <si>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</si>
  <si>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</si>
  <si>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</si>
  <si>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</si>
  <si>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</si>
  <si>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</si>
  <si>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</si>
  <si>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</si>
  <si>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</si>
  <si>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</si>
  <si>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</si>
  <si>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</si>
  <si>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</si>
  <si>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</si>
  <si>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</si>
  <si>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</si>
  <si>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</si>
  <si>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</si>
  <si>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</si>
  <si>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</si>
  <si>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</si>
  <si>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</si>
  <si>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</si>
  <si>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</si>
  <si>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</si>
  <si>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</si>
  <si>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</si>
  <si>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</si>
  <si>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</si>
  <si>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</si>
  <si>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</si>
  <si>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</si>
  <si>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</si>
  <si>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</si>
  <si>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</si>
  <si>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</si>
  <si>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</si>
  <si>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</si>
  <si>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</si>
  <si>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</si>
  <si>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</si>
  <si>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</si>
  <si>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</si>
  <si>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</si>
  <si>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</si>
  <si>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</si>
  <si>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</si>
  <si>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</si>
  <si>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</si>
  <si>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</si>
  <si>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</si>
  <si>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</si>
  <si>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</si>
  <si>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</si>
  <si>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</si>
  <si>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</si>
  <si>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</si>
  <si>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</si>
  <si>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</si>
  <si>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</si>
  <si>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</si>
  <si>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</si>
  <si>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</si>
  <si>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</si>
  <si>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</si>
  <si>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</si>
  <si>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</si>
  <si>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</si>
  <si>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</si>
  <si>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</si>
  <si>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</si>
  <si>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</si>
  <si>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</si>
  <si>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</si>
  <si>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</si>
  <si>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</si>
  <si>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</si>
  <si>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</si>
  <si>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</si>
  <si>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</si>
  <si>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</si>
  <si>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</si>
  <si>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</si>
  <si>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</si>
  <si>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</si>
  <si>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</si>
  <si>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</si>
  <si>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</si>
  <si>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</si>
  <si>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</si>
  <si>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</si>
  <si>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</si>
  <si>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</si>
  <si>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</si>
  <si>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</si>
  <si>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</si>
  <si>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</si>
  <si>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</si>
  <si>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</si>
  <si>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</si>
  <si>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</si>
  <si>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</si>
  <si>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</si>
  <si>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</si>
  <si>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</si>
  <si>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</si>
  <si>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</si>
  <si>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</si>
  <si>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</si>
  <si>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</si>
  <si>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</si>
  <si>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</si>
  <si>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</si>
  <si>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</si>
  <si>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</si>
  <si>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</si>
  <si>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</si>
  <si>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</si>
  <si>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</si>
  <si>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</si>
  <si>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</si>
  <si>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</si>
  <si>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</si>
  <si>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</si>
  <si>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</si>
  <si>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</si>
  <si>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</si>
  <si>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</si>
  <si>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</si>
  <si>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</si>
  <si>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</si>
  <si>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</si>
  <si>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</si>
  <si>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</si>
  <si>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</si>
  <si>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</si>
  <si>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</si>
  <si>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</si>
  <si>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</si>
  <si>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</si>
  <si>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</si>
  <si>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</si>
  <si>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</si>
  <si>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</si>
  <si>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</si>
  <si>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</si>
  <si>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</si>
  <si>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</si>
  <si>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</si>
  <si>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</si>
  <si>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</si>
  <si>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</si>
  <si>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</si>
  <si>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</si>
  <si>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</si>
  <si>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</si>
  <si>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</si>
  <si>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</si>
  <si>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</si>
  <si>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</si>
  <si>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</si>
  <si>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</si>
  <si>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</si>
  <si>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</si>
  <si>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</si>
  <si>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</si>
  <si>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</si>
  <si>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</si>
  <si>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</si>
  <si>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</si>
  <si>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</si>
  <si>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</si>
  <si>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</si>
  <si>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</si>
  <si>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</si>
  <si>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</si>
  <si>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</si>
  <si>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</si>
  <si>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</si>
  <si>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</si>
  <si>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</si>
  <si>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</si>
  <si>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</si>
  <si>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</si>
  <si>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</si>
  <si>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</si>
  <si>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</si>
  <si>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</si>
  <si>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</si>
  <si>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</si>
  <si>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</si>
  <si>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</si>
  <si>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</si>
  <si>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</si>
  <si>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</si>
  <si>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</si>
  <si>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</si>
  <si>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</si>
  <si>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</si>
  <si>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</si>
  <si>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</si>
  <si>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</si>
  <si>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</si>
  <si>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</si>
  <si>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</si>
  <si>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</si>
  <si>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</si>
  <si>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</si>
  <si>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</si>
  <si>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</si>
  <si>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</si>
  <si>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</si>
  <si>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</si>
  <si>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</si>
  <si>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</si>
  <si>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</si>
  <si>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</si>
  <si>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</si>
  <si>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</si>
  <si>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</si>
  <si>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</si>
  <si>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</si>
  <si>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</si>
  <si>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</si>
  <si>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</si>
  <si>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</si>
  <si>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</si>
  <si>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</si>
  <si>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</si>
  <si>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</si>
  <si>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</si>
  <si>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</si>
  <si>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</si>
  <si>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</si>
  <si>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</si>
  <si>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</si>
  <si>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</si>
  <si>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</si>
  <si>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</si>
  <si>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</si>
  <si>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</si>
  <si>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</si>
  <si>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</si>
  <si>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</si>
  <si>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</si>
  <si>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</si>
  <si>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</si>
  <si>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</si>
  <si>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</si>
  <si>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</si>
  <si>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</si>
  <si>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</si>
  <si>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</si>
  <si>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</si>
  <si>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</si>
  <si>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</si>
  <si>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</si>
  <si>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</si>
  <si>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</si>
  <si>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</si>
  <si>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</si>
  <si>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</si>
  <si>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</si>
  <si>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</si>
  <si>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</si>
  <si>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</si>
  <si>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</si>
  <si>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</si>
  <si>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</si>
  <si>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</si>
  <si>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</si>
  <si>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</si>
  <si>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</si>
  <si>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</si>
  <si>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</si>
  <si>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</si>
  <si>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</si>
  <si>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</si>
  <si>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</si>
  <si>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</si>
  <si>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</si>
  <si>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</si>
  <si>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</si>
  <si>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</si>
  <si>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</si>
  <si>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</si>
  <si>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</si>
  <si>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</si>
  <si>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</si>
  <si>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</si>
  <si>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</si>
  <si>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</si>
  <si>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</si>
  <si>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</si>
  <si>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</si>
  <si>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</si>
  <si>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</si>
  <si>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</si>
  <si>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</si>
  <si>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</si>
  <si>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</si>
  <si>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</si>
  <si>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</si>
  <si>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</si>
  <si>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</si>
  <si>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</si>
  <si>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</si>
  <si>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</si>
  <si>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</si>
  <si>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</si>
  <si>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</si>
  <si>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</si>
  <si>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</si>
  <si>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</si>
  <si>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</si>
  <si>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</si>
  <si>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</si>
  <si>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</si>
  <si>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</si>
  <si>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</si>
  <si>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</si>
  <si>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</si>
  <si>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</si>
  <si>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</si>
  <si>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</si>
  <si>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</si>
  <si>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</si>
  <si>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</si>
  <si>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</si>
  <si>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</si>
  <si>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</si>
  <si>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</si>
  <si>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</si>
  <si>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</si>
  <si>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</si>
  <si>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</si>
  <si>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</si>
  <si>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</si>
  <si>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</si>
  <si>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</si>
  <si>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</si>
  <si>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</si>
  <si>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</si>
  <si>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</si>
  <si>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</si>
  <si>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</si>
  <si>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</si>
  <si>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</si>
  <si>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</si>
  <si>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</si>
  <si>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</si>
  <si>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</si>
  <si>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</si>
  <si>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</si>
  <si>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</si>
  <si>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</si>
  <si>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</si>
  <si>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</si>
  <si>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</si>
  <si>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</si>
  <si>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</si>
  <si>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</si>
  <si>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</si>
  <si>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</si>
  <si>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</si>
  <si>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</si>
  <si>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</si>
  <si>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</si>
  <si>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</si>
  <si>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</si>
  <si>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</si>
  <si>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</si>
  <si>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</si>
  <si>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</si>
  <si>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</si>
  <si>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</si>
  <si>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</si>
  <si>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</si>
  <si>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</si>
  <si>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</si>
  <si>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</si>
  <si>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</si>
  <si>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</si>
  <si>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</si>
  <si>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</si>
  <si>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</si>
  <si>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</si>
  <si>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</si>
  <si>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</si>
  <si>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</si>
  <si>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</si>
  <si>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</si>
  <si>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</si>
  <si>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</si>
  <si>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</si>
  <si>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</si>
  <si>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</si>
  <si>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</si>
  <si>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</si>
  <si>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</si>
  <si>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</si>
  <si>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</si>
  <si>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</si>
  <si>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</si>
  <si>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</si>
  <si>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</si>
  <si>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</si>
  <si>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</si>
  <si>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</si>
  <si>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</si>
  <si>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</si>
  <si>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</si>
  <si>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</si>
  <si>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</si>
  <si>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</si>
  <si>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</si>
  <si>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</si>
  <si>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</si>
  <si>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</si>
  <si>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</si>
  <si>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</si>
  <si>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</si>
  <si>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</si>
  <si>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</si>
  <si>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</si>
  <si>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</si>
  <si>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</si>
  <si>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</si>
  <si>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</si>
  <si>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</si>
  <si>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</si>
  <si>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</si>
  <si>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</si>
  <si>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</si>
  <si>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</si>
  <si>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</si>
  <si>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</si>
  <si>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</si>
  <si>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</si>
  <si>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</si>
  <si>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</si>
  <si>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</si>
  <si>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</si>
  <si>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</si>
  <si>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</si>
  <si>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</si>
  <si>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</si>
  <si>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</si>
  <si>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</si>
  <si>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</si>
  <si>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</si>
  <si>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</si>
  <si>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</si>
  <si>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</si>
  <si>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</si>
  <si>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</si>
  <si>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</si>
  <si>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</si>
  <si>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</si>
  <si>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</si>
  <si>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</si>
  <si>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</si>
  <si>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</si>
  <si>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</si>
  <si>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</si>
  <si>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</si>
  <si>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</si>
  <si>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</si>
  <si>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</si>
  <si>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</si>
  <si>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</si>
  <si>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</si>
  <si>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</si>
  <si>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</si>
  <si>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</si>
  <si>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</si>
  <si>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</si>
  <si>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</si>
  <si>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</si>
  <si>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</si>
  <si>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</si>
  <si>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</si>
  <si>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</si>
  <si>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</si>
  <si>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</si>
  <si>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</si>
  <si>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</si>
  <si>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</si>
  <si>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</si>
  <si>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</si>
  <si>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</si>
  <si>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</si>
  <si>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</si>
  <si>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</si>
  <si>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</si>
  <si>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</si>
  <si>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</si>
  <si>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</si>
  <si>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</si>
  <si>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</si>
  <si>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</si>
  <si>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</si>
  <si>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</si>
  <si>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</si>
  <si>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</si>
  <si>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</si>
  <si>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</si>
  <si>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</si>
  <si>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</si>
  <si>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</si>
  <si>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</si>
  <si>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</si>
  <si>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</si>
  <si>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</si>
  <si>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</si>
  <si>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</si>
  <si>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</si>
  <si>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</si>
  <si>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</si>
  <si>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</si>
  <si>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</si>
  <si>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</si>
  <si>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</si>
  <si>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</si>
  <si>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</si>
  <si>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</si>
  <si>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</si>
  <si>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</si>
  <si>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</si>
  <si>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</si>
  <si>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</si>
  <si>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</si>
  <si>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</si>
  <si>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</si>
  <si>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</si>
  <si>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</si>
  <si>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</si>
  <si>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</si>
  <si>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</si>
  <si>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</si>
  <si>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</si>
  <si>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</si>
  <si>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</si>
  <si>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</si>
  <si>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</si>
  <si>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</si>
  <si>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</si>
  <si>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</si>
  <si>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</si>
  <si>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</si>
  <si>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</si>
  <si>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</si>
  <si>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</si>
  <si>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</si>
  <si>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</si>
  <si>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</si>
  <si>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</si>
  <si>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</si>
  <si>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</si>
  <si>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</si>
  <si>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</si>
  <si>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</si>
  <si>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</si>
  <si>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</si>
  <si>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</si>
  <si>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</si>
  <si>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</si>
  <si>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</si>
  <si>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</si>
  <si>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</si>
  <si>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</si>
  <si>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</si>
  <si>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</si>
  <si>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</si>
  <si>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</si>
  <si>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</si>
  <si>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</si>
  <si>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</si>
  <si>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</si>
  <si>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</si>
  <si>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</si>
  <si>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</si>
  <si>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</si>
  <si>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</si>
  <si>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</si>
  <si>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</si>
  <si>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</si>
  <si>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</si>
  <si>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</si>
  <si>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</si>
  <si>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</si>
  <si>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</si>
  <si>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</si>
  <si>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</si>
  <si>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</si>
  <si>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</si>
  <si>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</si>
  <si>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</si>
  <si>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</si>
  <si>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</si>
  <si>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</si>
  <si>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</si>
  <si>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</si>
  <si>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</si>
  <si>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</si>
  <si>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</si>
  <si>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</si>
  <si>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</si>
  <si>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</si>
  <si>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</si>
  <si>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</si>
  <si>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</si>
  <si>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</si>
  <si>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</si>
  <si>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</si>
  <si>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</si>
  <si>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</si>
  <si>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</si>
  <si>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</si>
  <si>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</si>
  <si>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</si>
  <si>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</si>
  <si>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</si>
  <si>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</si>
  <si>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</si>
  <si>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</si>
  <si>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</si>
  <si>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</si>
  <si>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</si>
  <si>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</si>
  <si>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</si>
  <si>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</si>
  <si>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</si>
  <si>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</si>
  <si>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</si>
  <si>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</si>
  <si>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</si>
  <si>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</si>
  <si>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</si>
  <si>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</si>
  <si>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</si>
  <si>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</si>
  <si>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</si>
  <si>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</si>
  <si>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</si>
  <si>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</si>
  <si>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</si>
  <si>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</si>
  <si>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</si>
  <si>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</si>
  <si>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</si>
  <si>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</si>
  <si>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</si>
  <si>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</si>
  <si>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</si>
  <si>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</si>
  <si>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</si>
  <si>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</si>
  <si>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</si>
  <si>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</si>
  <si>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</si>
  <si>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</si>
  <si>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</si>
  <si>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</si>
  <si>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</si>
  <si>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</si>
  <si>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</si>
  <si>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</si>
  <si>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</si>
  <si>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</si>
  <si>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</si>
  <si>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</si>
  <si>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</si>
  <si>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</si>
  <si>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</si>
  <si>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</si>
  <si>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</si>
  <si>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</si>
  <si>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</si>
  <si>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</si>
  <si>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</si>
  <si>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</si>
  <si>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</si>
  <si>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</si>
  <si>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</si>
  <si>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</si>
  <si>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</si>
  <si>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</si>
  <si>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</si>
  <si>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</si>
  <si>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</si>
  <si>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</si>
  <si>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</si>
  <si>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</si>
  <si>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</si>
  <si>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</si>
  <si>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Maria Pichardo, Glaufo Rafael</t>
  </si>
  <si>
    <t>DISPENSADORES</t>
  </si>
  <si>
    <t>CARGA FALLIDA POR LECTOR</t>
  </si>
  <si>
    <t>CARGA FALLIDA</t>
  </si>
  <si>
    <t>02 Julio de 2021</t>
  </si>
  <si>
    <t>De Leon Morillo, Nelson</t>
  </si>
  <si>
    <t>GAVETA DE DEPOSITOS LLENA</t>
  </si>
  <si>
    <t>INHIBIDO</t>
  </si>
  <si>
    <t>3335939603</t>
  </si>
  <si>
    <t>3335939569</t>
  </si>
  <si>
    <t>3335939568</t>
  </si>
  <si>
    <t>3335939567</t>
  </si>
  <si>
    <t>3335940296</t>
  </si>
  <si>
    <t>CARGA EXITOSA POR INHIBIDO</t>
  </si>
  <si>
    <t>Closed</t>
  </si>
  <si>
    <t>Moreta, Christian Aury</t>
  </si>
  <si>
    <t>3335940295</t>
  </si>
  <si>
    <t>3335940288</t>
  </si>
  <si>
    <t>3335940285</t>
  </si>
  <si>
    <t>3335940279</t>
  </si>
  <si>
    <t>3335940266</t>
  </si>
  <si>
    <t>3335940255</t>
  </si>
  <si>
    <t>3335940155</t>
  </si>
  <si>
    <t>3335940149</t>
  </si>
  <si>
    <t>3335940125</t>
  </si>
  <si>
    <t>3335940116</t>
  </si>
  <si>
    <t>3335940093</t>
  </si>
  <si>
    <t>3335940092</t>
  </si>
  <si>
    <t>3335940084</t>
  </si>
  <si>
    <t>REINICIO EXITOSO POR LECTOR</t>
  </si>
  <si>
    <t>3335940081</t>
  </si>
  <si>
    <t>REINICIO FALLIDO POR LECTOR</t>
  </si>
  <si>
    <t>3335940048</t>
  </si>
  <si>
    <t>FUERA DE SERVICIO</t>
  </si>
  <si>
    <t>Peguero Solano, Victor Manuel</t>
  </si>
  <si>
    <t>3335940041</t>
  </si>
  <si>
    <t>REINICIO EXITOSO POR INHIBIDO</t>
  </si>
  <si>
    <t>3335940037</t>
  </si>
  <si>
    <t>REINICIO INHIBIDO</t>
  </si>
  <si>
    <t>3335939998</t>
  </si>
  <si>
    <t>3335939991</t>
  </si>
  <si>
    <t>3335939977</t>
  </si>
  <si>
    <t>3335939970</t>
  </si>
  <si>
    <t>3335939969</t>
  </si>
  <si>
    <t>3335939957</t>
  </si>
  <si>
    <t>3335939953</t>
  </si>
  <si>
    <t>3335939932</t>
  </si>
  <si>
    <t>3335939918</t>
  </si>
  <si>
    <t>3335939905</t>
  </si>
  <si>
    <t>Alonzo Estrella, Placido de Jesus</t>
  </si>
  <si>
    <t>3335939893</t>
  </si>
  <si>
    <t>3335939886</t>
  </si>
  <si>
    <t>3335939883</t>
  </si>
  <si>
    <t>3335939830</t>
  </si>
  <si>
    <t>3335939823</t>
  </si>
  <si>
    <t>CARGA EXITOSA</t>
  </si>
  <si>
    <t>REINICIO EXITOSO</t>
  </si>
  <si>
    <t>REINICIO FALLIDO</t>
  </si>
  <si>
    <t>REPORTADOS / YA ABASTECIDOS</t>
  </si>
  <si>
    <t xml:space="preserve">REPORTADOS / GAVETAS DE RECHAZO Y DEPOSITO FULL </t>
  </si>
  <si>
    <t>3335939830 </t>
  </si>
  <si>
    <t>3335939893 </t>
  </si>
  <si>
    <t>3335939905 </t>
  </si>
  <si>
    <t>3335939918 </t>
  </si>
  <si>
    <t>3335939953 </t>
  </si>
  <si>
    <t>3335939957 </t>
  </si>
  <si>
    <t>3335939970 </t>
  </si>
  <si>
    <t>3335939991 </t>
  </si>
  <si>
    <t>3335940255 </t>
  </si>
  <si>
    <t>3335940279 </t>
  </si>
  <si>
    <t>3335940285 </t>
  </si>
  <si>
    <t>3335940332 </t>
  </si>
  <si>
    <t>3335940149 </t>
  </si>
  <si>
    <t>3335939823 </t>
  </si>
  <si>
    <t>3335940155 </t>
  </si>
  <si>
    <t>3335940322 </t>
  </si>
  <si>
    <t>3335940340 </t>
  </si>
  <si>
    <t>3335940343 </t>
  </si>
  <si>
    <t>FUERA DE SERVICIO / GAVETAS DE RECHAZOS Y DEPOSITOS FULL</t>
  </si>
  <si>
    <t>3335940685</t>
  </si>
  <si>
    <t>3335940681</t>
  </si>
  <si>
    <t>3335940678</t>
  </si>
  <si>
    <t>REINICIO EXITOSO  POR LECTOR</t>
  </si>
  <si>
    <t>3335940677</t>
  </si>
  <si>
    <t>3335940669</t>
  </si>
  <si>
    <t>3335940660</t>
  </si>
  <si>
    <t>3335940658</t>
  </si>
  <si>
    <t>3335940657</t>
  </si>
  <si>
    <t>3335940654</t>
  </si>
  <si>
    <t>GAVETA DE RECHAZO ...</t>
  </si>
  <si>
    <t>3335940652</t>
  </si>
  <si>
    <t>3335940651</t>
  </si>
  <si>
    <t>3335940650</t>
  </si>
  <si>
    <t>3335940647</t>
  </si>
  <si>
    <t>3335940646</t>
  </si>
  <si>
    <t>3335940645</t>
  </si>
  <si>
    <t>3335940640</t>
  </si>
  <si>
    <t>3335940639</t>
  </si>
  <si>
    <t>3335940619</t>
  </si>
  <si>
    <t>3335940613</t>
  </si>
  <si>
    <t>3335940611</t>
  </si>
  <si>
    <t>3335940608</t>
  </si>
  <si>
    <t>3335940569</t>
  </si>
  <si>
    <t>FUERA DE SERVICIO  SE LE ENVIO ...</t>
  </si>
  <si>
    <t>3335940555</t>
  </si>
  <si>
    <t>3335940553</t>
  </si>
  <si>
    <t>GAVETA DAE RECHAZO LLENA</t>
  </si>
  <si>
    <t>3335940537</t>
  </si>
  <si>
    <t>3335940534</t>
  </si>
  <si>
    <t>GAVETAS VACIAS + GAVETAS FALLAN...</t>
  </si>
  <si>
    <t>3335940531</t>
  </si>
  <si>
    <t>GAVETA RECHAZO LLENA</t>
  </si>
  <si>
    <t>3335940528</t>
  </si>
  <si>
    <t>REINICIO POR INHIBIDO</t>
  </si>
  <si>
    <t>3335940526</t>
  </si>
  <si>
    <t>3335940496</t>
  </si>
  <si>
    <t>3335940495</t>
  </si>
  <si>
    <t>3335940489</t>
  </si>
  <si>
    <t>3335940463</t>
  </si>
  <si>
    <t>ERROR EN GAVETAS</t>
  </si>
  <si>
    <t>3335940458</t>
  </si>
  <si>
    <t>3335940344</t>
  </si>
  <si>
    <t>3335940343</t>
  </si>
  <si>
    <t>3335940340</t>
  </si>
  <si>
    <t>3335940332</t>
  </si>
  <si>
    <t>3335940322</t>
  </si>
  <si>
    <t>GAVETAS VACIAS + GAVETA FALLANDO</t>
  </si>
  <si>
    <t>3335940608 </t>
  </si>
  <si>
    <t>3335936519 </t>
  </si>
  <si>
    <t>3335940619 </t>
  </si>
  <si>
    <t>3335940761 </t>
  </si>
  <si>
    <t>2 Gavetas Vacias Y 1 Gaveta Fallando</t>
  </si>
  <si>
    <t>3335940998</t>
  </si>
  <si>
    <t>3335940995</t>
  </si>
  <si>
    <t>3335940989</t>
  </si>
  <si>
    <t>3335940987</t>
  </si>
  <si>
    <t>3335940985</t>
  </si>
  <si>
    <t>3335940982</t>
  </si>
  <si>
    <t>3335940981</t>
  </si>
  <si>
    <t>3335940980</t>
  </si>
  <si>
    <t>3335940978</t>
  </si>
  <si>
    <t>3335940966</t>
  </si>
  <si>
    <t>3335940947</t>
  </si>
  <si>
    <t>3335940938</t>
  </si>
  <si>
    <t>3335940916</t>
  </si>
  <si>
    <t>3335940914</t>
  </si>
  <si>
    <t>3335940911</t>
  </si>
  <si>
    <t>3335940904</t>
  </si>
  <si>
    <t>3335940900</t>
  </si>
  <si>
    <t>3335940895</t>
  </si>
  <si>
    <t>3335940889</t>
  </si>
  <si>
    <t>3335940761</t>
  </si>
  <si>
    <t>3335940723</t>
  </si>
  <si>
    <t>3335941060</t>
  </si>
  <si>
    <t>3335941059</t>
  </si>
  <si>
    <t>3335941058</t>
  </si>
  <si>
    <t>3335941053</t>
  </si>
  <si>
    <t>3335941052</t>
  </si>
  <si>
    <t>3335941051</t>
  </si>
  <si>
    <t>3335941050</t>
  </si>
  <si>
    <t>3335941048</t>
  </si>
  <si>
    <t>3335941047</t>
  </si>
  <si>
    <t>3335941046</t>
  </si>
  <si>
    <t>3335941045</t>
  </si>
  <si>
    <t>3335941044</t>
  </si>
  <si>
    <t>3335941043</t>
  </si>
  <si>
    <t>3335941042</t>
  </si>
  <si>
    <t>3335941037</t>
  </si>
  <si>
    <t>3335941035</t>
  </si>
  <si>
    <t>3335941034</t>
  </si>
  <si>
    <t>3335941032</t>
  </si>
  <si>
    <t>3335941031</t>
  </si>
  <si>
    <t>3335941030</t>
  </si>
  <si>
    <t>3335941028</t>
  </si>
  <si>
    <t>FALLA NO COFIRMADA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</si>
</sst>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9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29"/>
      <tableStyleElement type="headerRow" dxfId="228"/>
      <tableStyleElement type="totalRow" dxfId="227"/>
      <tableStyleElement type="firstColumn" dxfId="226"/>
      <tableStyleElement type="lastColumn" dxfId="225"/>
      <tableStyleElement type="firstRowStripe" dxfId="224"/>
      <tableStyleElement type="firstColumnStripe" dxfId="2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89" t="s">
        <v>58</v>
      </c>
      <c r="B1" s="190"/>
      <c r="C1" s="190"/>
      <c r="D1" s="190"/>
      <c r="E1" s="190"/>
      <c r="F1" s="190"/>
      <c r="G1" s="190"/>
      <c r="H1" s="190"/>
      <c r="I1" s="190"/>
      <c r="J1" s="190"/>
      <c r="K1" s="19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53.8324421296275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27.3409722222204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0" t="s">
        <v>2245</v>
      </c>
    </row>
    <row r="5" spans="1:11" ht="18" x14ac:dyDescent="0.25">
      <c r="A5" s="68" t="str">
        <f t="shared" ca="1" si="0"/>
        <v>16.4985879629603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0" t="s">
        <v>2245</v>
      </c>
    </row>
    <row r="6" spans="1:11" ht="18" x14ac:dyDescent="0.25">
      <c r="A6" s="68" t="str">
        <f ca="1">CONCATENATE(TODAY()-C6," días")</f>
        <v>6.4985879629603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40" t="s">
        <v>2245</v>
      </c>
    </row>
    <row r="7" spans="1:11" ht="18" x14ac:dyDescent="0.25">
      <c r="A7" s="68" t="str">
        <f t="shared" ca="1" si="0"/>
        <v>44379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44379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44379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0" priority="99295"/>
  </conditionalFormatting>
  <conditionalFormatting sqref="B7">
    <cfRule type="duplicateValues" dxfId="79" priority="79"/>
    <cfRule type="duplicateValues" dxfId="78" priority="80"/>
    <cfRule type="duplicateValues" dxfId="77" priority="81"/>
  </conditionalFormatting>
  <conditionalFormatting sqref="B7">
    <cfRule type="duplicateValues" dxfId="76" priority="78"/>
  </conditionalFormatting>
  <conditionalFormatting sqref="B7">
    <cfRule type="duplicateValues" dxfId="75" priority="76"/>
    <cfRule type="duplicateValues" dxfId="74" priority="77"/>
  </conditionalFormatting>
  <conditionalFormatting sqref="B7">
    <cfRule type="duplicateValues" dxfId="73" priority="73"/>
    <cfRule type="duplicateValues" dxfId="72" priority="74"/>
    <cfRule type="duplicateValues" dxfId="71" priority="75"/>
  </conditionalFormatting>
  <conditionalFormatting sqref="B7">
    <cfRule type="duplicateValues" dxfId="70" priority="72"/>
  </conditionalFormatting>
  <conditionalFormatting sqref="B7">
    <cfRule type="duplicateValues" dxfId="69" priority="70"/>
    <cfRule type="duplicateValues" dxfId="68" priority="71"/>
  </conditionalFormatting>
  <conditionalFormatting sqref="B7">
    <cfRule type="duplicateValues" dxfId="67" priority="69"/>
  </conditionalFormatting>
  <conditionalFormatting sqref="B7">
    <cfRule type="duplicateValues" dxfId="66" priority="66"/>
    <cfRule type="duplicateValues" dxfId="65" priority="67"/>
    <cfRule type="duplicateValues" dxfId="64" priority="68"/>
  </conditionalFormatting>
  <conditionalFormatting sqref="B7">
    <cfRule type="duplicateValues" dxfId="63" priority="65"/>
  </conditionalFormatting>
  <conditionalFormatting sqref="B7">
    <cfRule type="duplicateValues" dxfId="62" priority="64"/>
  </conditionalFormatting>
  <conditionalFormatting sqref="B9">
    <cfRule type="duplicateValues" dxfId="61" priority="63"/>
  </conditionalFormatting>
  <conditionalFormatting sqref="B9">
    <cfRule type="duplicateValues" dxfId="60" priority="60"/>
    <cfRule type="duplicateValues" dxfId="59" priority="61"/>
    <cfRule type="duplicateValues" dxfId="58" priority="62"/>
  </conditionalFormatting>
  <conditionalFormatting sqref="B9">
    <cfRule type="duplicateValues" dxfId="57" priority="58"/>
    <cfRule type="duplicateValues" dxfId="56" priority="59"/>
  </conditionalFormatting>
  <conditionalFormatting sqref="B9">
    <cfRule type="duplicateValues" dxfId="55" priority="55"/>
    <cfRule type="duplicateValues" dxfId="54" priority="56"/>
    <cfRule type="duplicateValues" dxfId="53" priority="57"/>
  </conditionalFormatting>
  <conditionalFormatting sqref="B9">
    <cfRule type="duplicateValues" dxfId="52" priority="54"/>
  </conditionalFormatting>
  <conditionalFormatting sqref="B9">
    <cfRule type="duplicateValues" dxfId="51" priority="53"/>
  </conditionalFormatting>
  <conditionalFormatting sqref="B9">
    <cfRule type="duplicateValues" dxfId="50" priority="52"/>
  </conditionalFormatting>
  <conditionalFormatting sqref="B9">
    <cfRule type="duplicateValues" dxfId="49" priority="49"/>
    <cfRule type="duplicateValues" dxfId="48" priority="50"/>
    <cfRule type="duplicateValues" dxfId="47" priority="51"/>
  </conditionalFormatting>
  <conditionalFormatting sqref="B9">
    <cfRule type="duplicateValues" dxfId="46" priority="47"/>
    <cfRule type="duplicateValues" dxfId="45" priority="48"/>
  </conditionalFormatting>
  <conditionalFormatting sqref="C9">
    <cfRule type="duplicateValues" dxfId="44" priority="46"/>
  </conditionalFormatting>
  <conditionalFormatting sqref="E3">
    <cfRule type="duplicateValues" dxfId="43" priority="121658"/>
  </conditionalFormatting>
  <conditionalFormatting sqref="E3">
    <cfRule type="duplicateValues" dxfId="42" priority="121659"/>
    <cfRule type="duplicateValues" dxfId="41" priority="121660"/>
  </conditionalFormatting>
  <conditionalFormatting sqref="E3">
    <cfRule type="duplicateValues" dxfId="40" priority="121661"/>
    <cfRule type="duplicateValues" dxfId="39" priority="121662"/>
    <cfRule type="duplicateValues" dxfId="38" priority="121663"/>
    <cfRule type="duplicateValues" dxfId="37" priority="121664"/>
  </conditionalFormatting>
  <conditionalFormatting sqref="B3">
    <cfRule type="duplicateValues" dxfId="36" priority="121665"/>
  </conditionalFormatting>
  <conditionalFormatting sqref="E4">
    <cfRule type="duplicateValues" dxfId="35" priority="20"/>
  </conditionalFormatting>
  <conditionalFormatting sqref="E4">
    <cfRule type="duplicateValues" dxfId="34" priority="17"/>
    <cfRule type="duplicateValues" dxfId="33" priority="18"/>
    <cfRule type="duplicateValues" dxfId="32" priority="19"/>
  </conditionalFormatting>
  <conditionalFormatting sqref="E4">
    <cfRule type="duplicateValues" dxfId="31" priority="16"/>
  </conditionalFormatting>
  <conditionalFormatting sqref="E4">
    <cfRule type="duplicateValues" dxfId="30" priority="13"/>
    <cfRule type="duplicateValues" dxfId="29" priority="14"/>
    <cfRule type="duplicateValues" dxfId="28" priority="15"/>
  </conditionalFormatting>
  <conditionalFormatting sqref="B4">
    <cfRule type="duplicateValues" dxfId="27" priority="12"/>
  </conditionalFormatting>
  <conditionalFormatting sqref="E4">
    <cfRule type="duplicateValues" dxfId="26" priority="11"/>
  </conditionalFormatting>
  <conditionalFormatting sqref="E5">
    <cfRule type="duplicateValues" dxfId="25" priority="10"/>
  </conditionalFormatting>
  <conditionalFormatting sqref="E5">
    <cfRule type="duplicateValues" dxfId="24" priority="7"/>
    <cfRule type="duplicateValues" dxfId="23" priority="8"/>
    <cfRule type="duplicateValues" dxfId="22" priority="9"/>
  </conditionalFormatting>
  <conditionalFormatting sqref="E5">
    <cfRule type="duplicateValues" dxfId="21" priority="6"/>
  </conditionalFormatting>
  <conditionalFormatting sqref="E5">
    <cfRule type="duplicateValues" dxfId="20" priority="3"/>
    <cfRule type="duplicateValues" dxfId="19" priority="4"/>
    <cfRule type="duplicateValues" dxfId="18" priority="5"/>
  </conditionalFormatting>
  <conditionalFormatting sqref="B5">
    <cfRule type="duplicateValues" dxfId="17" priority="2"/>
  </conditionalFormatting>
  <conditionalFormatting sqref="E5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2557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2567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22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1" t="s">
        <v>0</v>
      </c>
      <c r="B1" s="19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3" t="s">
        <v>8</v>
      </c>
      <c r="B9" s="19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5" t="s">
        <v>9</v>
      </c>
      <c r="B14" s="19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233"/>
  <sheetViews>
    <sheetView tabSelected="1" zoomScale="70" zoomScaleNormal="70" workbookViewId="0">
      <pane ySplit="4" topLeftCell="A5" activePane="bottomLeft" state="frozen"/>
      <selection pane="bottomLeft" activeCell="L184" sqref="L184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bestFit="1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17" ht="18" x14ac:dyDescent="0.25">
      <c r="A1" s="155" t="s">
        <v>2153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7"/>
    </row>
    <row r="2" spans="1:17" ht="18" x14ac:dyDescent="0.25">
      <c r="A2" s="152" t="s">
        <v>2150</v>
      </c>
      <c r="B2" s="153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4"/>
    </row>
    <row r="3" spans="1:17" ht="18.75" thickBot="1" x14ac:dyDescent="0.3">
      <c r="A3" s="158" t="s">
        <v>2595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6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16" t="str">
        <f>VLOOKUP(E5,'LISTADO ATM'!$A$2:$C$898,3,0)</f>
        <v>DISTRITO NACIONAL</v>
      </c>
      <c r="B5" s="137">
        <v>3335932386</v>
      </c>
      <c r="C5" s="110">
        <v>44372.434872685182</v>
      </c>
      <c r="D5" s="110" t="s">
        <v>2180</v>
      </c>
      <c r="E5" s="133">
        <v>387</v>
      </c>
      <c r="F5" s="116" t="str">
        <f>VLOOKUP(E5,VIP!$A$2:$O13958,2,0)</f>
        <v>DRBR387</v>
      </c>
      <c r="G5" s="116" t="str">
        <f>VLOOKUP(E5,'LISTADO ATM'!$A$2:$B$897,2,0)</f>
        <v xml:space="preserve">ATM S/M La Cadena San Vicente de Paul </v>
      </c>
      <c r="H5" s="116" t="str">
        <f>VLOOKUP(E5,VIP!$A$2:$O18919,7,FALSE)</f>
        <v>Si</v>
      </c>
      <c r="I5" s="116" t="str">
        <f>VLOOKUP(E5,VIP!$A$2:$O10884,8,FALSE)</f>
        <v>Si</v>
      </c>
      <c r="J5" s="116" t="str">
        <f>VLOOKUP(E5,VIP!$A$2:$O10834,8,FALSE)</f>
        <v>Si</v>
      </c>
      <c r="K5" s="116" t="str">
        <f>VLOOKUP(E5,VIP!$A$2:$O14408,6,0)</f>
        <v>NO</v>
      </c>
      <c r="L5" s="140" t="s">
        <v>2219</v>
      </c>
      <c r="M5" s="109" t="s">
        <v>2445</v>
      </c>
      <c r="N5" s="109" t="s">
        <v>2555</v>
      </c>
      <c r="O5" s="116" t="s">
        <v>2454</v>
      </c>
      <c r="P5" s="116"/>
      <c r="Q5" s="109" t="s">
        <v>2219</v>
      </c>
    </row>
    <row r="6" spans="1:17" ht="18" x14ac:dyDescent="0.25">
      <c r="A6" s="116" t="str">
        <f>VLOOKUP(E6,'LISTADO ATM'!$A$2:$C$898,3,0)</f>
        <v>DISTRITO NACIONAL</v>
      </c>
      <c r="B6" s="137">
        <v>3335933212</v>
      </c>
      <c r="C6" s="110">
        <v>44373.382476851853</v>
      </c>
      <c r="D6" s="110" t="s">
        <v>2180</v>
      </c>
      <c r="E6" s="133">
        <v>919</v>
      </c>
      <c r="F6" s="116" t="str">
        <f>VLOOKUP(E6,VIP!$A$2:$O13961,2,0)</f>
        <v>DRBR16F</v>
      </c>
      <c r="G6" s="116" t="str">
        <f>VLOOKUP(E6,'LISTADO ATM'!$A$2:$B$897,2,0)</f>
        <v xml:space="preserve">ATM S/M La Cadena Sarasota </v>
      </c>
      <c r="H6" s="116" t="str">
        <f>VLOOKUP(E6,VIP!$A$2:$O18922,7,FALSE)</f>
        <v>Si</v>
      </c>
      <c r="I6" s="116" t="str">
        <f>VLOOKUP(E6,VIP!$A$2:$O10887,8,FALSE)</f>
        <v>Si</v>
      </c>
      <c r="J6" s="116" t="str">
        <f>VLOOKUP(E6,VIP!$A$2:$O10837,8,FALSE)</f>
        <v>Si</v>
      </c>
      <c r="K6" s="116" t="str">
        <f>VLOOKUP(E6,VIP!$A$2:$O14411,6,0)</f>
        <v>SI</v>
      </c>
      <c r="L6" s="140" t="s">
        <v>2245</v>
      </c>
      <c r="M6" s="109" t="s">
        <v>2445</v>
      </c>
      <c r="N6" s="109" t="s">
        <v>2452</v>
      </c>
      <c r="O6" s="116" t="s">
        <v>2454</v>
      </c>
      <c r="P6" s="116"/>
      <c r="Q6" s="109" t="s">
        <v>2245</v>
      </c>
    </row>
    <row r="7" spans="1:17" ht="18" x14ac:dyDescent="0.25">
      <c r="A7" s="116" t="str">
        <f>VLOOKUP(E7,'LISTADO ATM'!$A$2:$C$898,3,0)</f>
        <v>DISTRITO NACIONAL</v>
      </c>
      <c r="B7" s="137">
        <v>3335935214</v>
      </c>
      <c r="C7" s="110">
        <v>44376.327280092592</v>
      </c>
      <c r="D7" s="110" t="s">
        <v>2448</v>
      </c>
      <c r="E7" s="133">
        <v>981</v>
      </c>
      <c r="F7" s="116" t="str">
        <f>VLOOKUP(E7,VIP!$A$2:$O14021,2,0)</f>
        <v>DRBR981</v>
      </c>
      <c r="G7" s="116" t="str">
        <f>VLOOKUP(E7,'LISTADO ATM'!$A$2:$B$897,2,0)</f>
        <v xml:space="preserve">ATM Edificio 911 </v>
      </c>
      <c r="H7" s="116" t="str">
        <f>VLOOKUP(E7,VIP!$A$2:$O18982,7,FALSE)</f>
        <v>Si</v>
      </c>
      <c r="I7" s="116" t="str">
        <f>VLOOKUP(E7,VIP!$A$2:$O10947,8,FALSE)</f>
        <v>Si</v>
      </c>
      <c r="J7" s="116" t="str">
        <f>VLOOKUP(E7,VIP!$A$2:$O10897,8,FALSE)</f>
        <v>Si</v>
      </c>
      <c r="K7" s="116" t="str">
        <f>VLOOKUP(E7,VIP!$A$2:$O14471,6,0)</f>
        <v>NO</v>
      </c>
      <c r="L7" s="140" t="s">
        <v>2441</v>
      </c>
      <c r="M7" s="151" t="s">
        <v>2547</v>
      </c>
      <c r="N7" s="109" t="s">
        <v>2452</v>
      </c>
      <c r="O7" s="116" t="s">
        <v>2453</v>
      </c>
      <c r="P7" s="116"/>
      <c r="Q7" s="150">
        <v>44234.499305555553</v>
      </c>
    </row>
    <row r="8" spans="1:17" ht="18" x14ac:dyDescent="0.25">
      <c r="A8" s="116" t="str">
        <f>VLOOKUP(E8,'LISTADO ATM'!$A$2:$C$898,3,0)</f>
        <v>DISTRITO NACIONAL</v>
      </c>
      <c r="B8" s="137">
        <v>3335935327</v>
      </c>
      <c r="C8" s="110">
        <v>44376.355208333334</v>
      </c>
      <c r="D8" s="110" t="s">
        <v>2180</v>
      </c>
      <c r="E8" s="133">
        <v>183</v>
      </c>
      <c r="F8" s="116" t="str">
        <f>VLOOKUP(E8,VIP!$A$2:$O14018,2,0)</f>
        <v>DRBR183</v>
      </c>
      <c r="G8" s="116" t="str">
        <f>VLOOKUP(E8,'LISTADO ATM'!$A$2:$B$897,2,0)</f>
        <v>ATM Estación Nativa Km. 22 Aut. Duarte.</v>
      </c>
      <c r="H8" s="116" t="str">
        <f>VLOOKUP(E8,VIP!$A$2:$O18979,7,FALSE)</f>
        <v>N/A</v>
      </c>
      <c r="I8" s="116" t="str">
        <f>VLOOKUP(E8,VIP!$A$2:$O10944,8,FALSE)</f>
        <v>N/A</v>
      </c>
      <c r="J8" s="116" t="str">
        <f>VLOOKUP(E8,VIP!$A$2:$O10894,8,FALSE)</f>
        <v>N/A</v>
      </c>
      <c r="K8" s="116" t="str">
        <f>VLOOKUP(E8,VIP!$A$2:$O14468,6,0)</f>
        <v>N/A</v>
      </c>
      <c r="L8" s="140" t="s">
        <v>2219</v>
      </c>
      <c r="M8" s="109" t="s">
        <v>2445</v>
      </c>
      <c r="N8" s="109" t="s">
        <v>2555</v>
      </c>
      <c r="O8" s="116" t="s">
        <v>2454</v>
      </c>
      <c r="P8" s="116"/>
      <c r="Q8" s="109" t="s">
        <v>2219</v>
      </c>
    </row>
    <row r="9" spans="1:17" ht="18" x14ac:dyDescent="0.25">
      <c r="A9" s="116" t="str">
        <f>VLOOKUP(E9,'LISTADO ATM'!$A$2:$C$898,3,0)</f>
        <v>NORTE</v>
      </c>
      <c r="B9" s="137">
        <v>3335936052</v>
      </c>
      <c r="C9" s="110">
        <v>44376.598541666666</v>
      </c>
      <c r="D9" s="110" t="s">
        <v>2181</v>
      </c>
      <c r="E9" s="133">
        <v>638</v>
      </c>
      <c r="F9" s="116" t="str">
        <f>VLOOKUP(E9,VIP!$A$2:$O14000,2,0)</f>
        <v>DRBR638</v>
      </c>
      <c r="G9" s="116" t="str">
        <f>VLOOKUP(E9,'LISTADO ATM'!$A$2:$B$897,2,0)</f>
        <v xml:space="preserve">ATM S/M Yoma </v>
      </c>
      <c r="H9" s="116" t="str">
        <f>VLOOKUP(E9,VIP!$A$2:$O18961,7,FALSE)</f>
        <v>Si</v>
      </c>
      <c r="I9" s="116" t="str">
        <f>VLOOKUP(E9,VIP!$A$2:$O10926,8,FALSE)</f>
        <v>Si</v>
      </c>
      <c r="J9" s="116" t="str">
        <f>VLOOKUP(E9,VIP!$A$2:$O10876,8,FALSE)</f>
        <v>Si</v>
      </c>
      <c r="K9" s="116" t="str">
        <f>VLOOKUP(E9,VIP!$A$2:$O14450,6,0)</f>
        <v>NO</v>
      </c>
      <c r="L9" s="140" t="s">
        <v>2245</v>
      </c>
      <c r="M9" s="151" t="s">
        <v>2547</v>
      </c>
      <c r="N9" s="109" t="s">
        <v>2555</v>
      </c>
      <c r="O9" s="116" t="s">
        <v>2564</v>
      </c>
      <c r="P9" s="116"/>
      <c r="Q9" s="150">
        <v>44234.634027777778</v>
      </c>
    </row>
    <row r="10" spans="1:17" ht="18" x14ac:dyDescent="0.25">
      <c r="A10" s="116" t="str">
        <f>VLOOKUP(E10,'LISTADO ATM'!$A$2:$C$898,3,0)</f>
        <v>ESTE</v>
      </c>
      <c r="B10" s="137">
        <v>3335936255</v>
      </c>
      <c r="C10" s="110">
        <v>44376.672314814816</v>
      </c>
      <c r="D10" s="110" t="s">
        <v>2448</v>
      </c>
      <c r="E10" s="133">
        <v>429</v>
      </c>
      <c r="F10" s="116" t="str">
        <f>VLOOKUP(E10,VIP!$A$2:$O14047,2,0)</f>
        <v>DRBR429</v>
      </c>
      <c r="G10" s="116" t="str">
        <f>VLOOKUP(E10,'LISTADO ATM'!$A$2:$B$897,2,0)</f>
        <v xml:space="preserve">ATM Oficina Jumbo La Romana </v>
      </c>
      <c r="H10" s="116" t="str">
        <f>VLOOKUP(E10,VIP!$A$2:$O19008,7,FALSE)</f>
        <v>Si</v>
      </c>
      <c r="I10" s="116" t="str">
        <f>VLOOKUP(E10,VIP!$A$2:$O10973,8,FALSE)</f>
        <v>Si</v>
      </c>
      <c r="J10" s="116" t="str">
        <f>VLOOKUP(E10,VIP!$A$2:$O10923,8,FALSE)</f>
        <v>Si</v>
      </c>
      <c r="K10" s="116" t="str">
        <f>VLOOKUP(E10,VIP!$A$2:$O14497,6,0)</f>
        <v>NO</v>
      </c>
      <c r="L10" s="140" t="s">
        <v>2417</v>
      </c>
      <c r="M10" s="151" t="s">
        <v>2547</v>
      </c>
      <c r="N10" s="109" t="s">
        <v>2452</v>
      </c>
      <c r="O10" s="116" t="s">
        <v>2453</v>
      </c>
      <c r="P10" s="116"/>
      <c r="Q10" s="150">
        <v>44234.492361111108</v>
      </c>
    </row>
    <row r="11" spans="1:17" ht="18" x14ac:dyDescent="0.25">
      <c r="A11" s="116" t="str">
        <f>VLOOKUP(E11,'LISTADO ATM'!$A$2:$C$898,3,0)</f>
        <v>DISTRITO NACIONAL</v>
      </c>
      <c r="B11" s="137">
        <v>3335936543</v>
      </c>
      <c r="C11" s="110">
        <v>44377.320914351854</v>
      </c>
      <c r="D11" s="110" t="s">
        <v>2469</v>
      </c>
      <c r="E11" s="133">
        <v>567</v>
      </c>
      <c r="F11" s="116" t="str">
        <f>VLOOKUP(E11,VIP!$A$2:$O13994,2,0)</f>
        <v>DRBR015</v>
      </c>
      <c r="G11" s="116" t="str">
        <f>VLOOKUP(E11,'LISTADO ATM'!$A$2:$B$897,2,0)</f>
        <v xml:space="preserve">ATM Oficina Máximo Gómez </v>
      </c>
      <c r="H11" s="116" t="str">
        <f>VLOOKUP(E11,VIP!$A$2:$O18955,7,FALSE)</f>
        <v>Si</v>
      </c>
      <c r="I11" s="116" t="str">
        <f>VLOOKUP(E11,VIP!$A$2:$O10920,8,FALSE)</f>
        <v>Si</v>
      </c>
      <c r="J11" s="116" t="str">
        <f>VLOOKUP(E11,VIP!$A$2:$O10870,8,FALSE)</f>
        <v>Si</v>
      </c>
      <c r="K11" s="116" t="str">
        <f>VLOOKUP(E11,VIP!$A$2:$O14444,6,0)</f>
        <v>NO</v>
      </c>
      <c r="L11" s="140" t="s">
        <v>2441</v>
      </c>
      <c r="M11" s="109" t="s">
        <v>2445</v>
      </c>
      <c r="N11" s="109" t="s">
        <v>2452</v>
      </c>
      <c r="O11" s="116" t="s">
        <v>2470</v>
      </c>
      <c r="P11" s="116"/>
      <c r="Q11" s="109" t="s">
        <v>2441</v>
      </c>
    </row>
    <row r="12" spans="1:17" ht="18" x14ac:dyDescent="0.25">
      <c r="A12" s="116" t="str">
        <f>VLOOKUP(E12,'LISTADO ATM'!$A$2:$C$898,3,0)</f>
        <v>DISTRITO NACIONAL</v>
      </c>
      <c r="B12" s="137">
        <v>3335937303</v>
      </c>
      <c r="C12" s="110">
        <v>44377.550138888888</v>
      </c>
      <c r="D12" s="110" t="s">
        <v>2180</v>
      </c>
      <c r="E12" s="133">
        <v>298</v>
      </c>
      <c r="F12" s="116" t="str">
        <f>VLOOKUP(E12,VIP!$A$2:$O13979,2,0)</f>
        <v>DRBR298</v>
      </c>
      <c r="G12" s="116" t="str">
        <f>VLOOKUP(E12,'LISTADO ATM'!$A$2:$B$897,2,0)</f>
        <v xml:space="preserve">ATM S/M Aprezio Engombe </v>
      </c>
      <c r="H12" s="116" t="str">
        <f>VLOOKUP(E12,VIP!$A$2:$O18940,7,FALSE)</f>
        <v>Si</v>
      </c>
      <c r="I12" s="116" t="str">
        <f>VLOOKUP(E12,VIP!$A$2:$O10905,8,FALSE)</f>
        <v>Si</v>
      </c>
      <c r="J12" s="116" t="str">
        <f>VLOOKUP(E12,VIP!$A$2:$O10855,8,FALSE)</f>
        <v>Si</v>
      </c>
      <c r="K12" s="116" t="str">
        <f>VLOOKUP(E12,VIP!$A$2:$O14429,6,0)</f>
        <v>NO</v>
      </c>
      <c r="L12" s="140" t="s">
        <v>2465</v>
      </c>
      <c r="M12" s="109" t="s">
        <v>2445</v>
      </c>
      <c r="N12" s="109" t="s">
        <v>2555</v>
      </c>
      <c r="O12" s="116" t="s">
        <v>2454</v>
      </c>
      <c r="P12" s="116"/>
      <c r="Q12" s="109" t="s">
        <v>2465</v>
      </c>
    </row>
    <row r="13" spans="1:17" ht="18" x14ac:dyDescent="0.25">
      <c r="A13" s="116" t="str">
        <f>VLOOKUP(E13,'LISTADO ATM'!$A$2:$C$898,3,0)</f>
        <v>DISTRITO NACIONAL</v>
      </c>
      <c r="B13" s="137">
        <v>3335937912</v>
      </c>
      <c r="C13" s="110">
        <v>44377.855023148149</v>
      </c>
      <c r="D13" s="110" t="s">
        <v>2180</v>
      </c>
      <c r="E13" s="133">
        <v>490</v>
      </c>
      <c r="F13" s="116" t="str">
        <f>VLOOKUP(E13,VIP!$A$2:$O14009,2,0)</f>
        <v>DRBR490</v>
      </c>
      <c r="G13" s="116" t="str">
        <f>VLOOKUP(E13,'LISTADO ATM'!$A$2:$B$897,2,0)</f>
        <v xml:space="preserve">ATM Hospital Ney Arias Lora </v>
      </c>
      <c r="H13" s="116" t="str">
        <f>VLOOKUP(E13,VIP!$A$2:$O18970,7,FALSE)</f>
        <v>Si</v>
      </c>
      <c r="I13" s="116" t="str">
        <f>VLOOKUP(E13,VIP!$A$2:$O10935,8,FALSE)</f>
        <v>Si</v>
      </c>
      <c r="J13" s="116" t="str">
        <f>VLOOKUP(E13,VIP!$A$2:$O10885,8,FALSE)</f>
        <v>Si</v>
      </c>
      <c r="K13" s="116" t="str">
        <f>VLOOKUP(E13,VIP!$A$2:$O14459,6,0)</f>
        <v>NO</v>
      </c>
      <c r="L13" s="140" t="s">
        <v>2587</v>
      </c>
      <c r="M13" s="109" t="s">
        <v>2445</v>
      </c>
      <c r="N13" s="109" t="s">
        <v>2452</v>
      </c>
      <c r="O13" s="116" t="s">
        <v>2454</v>
      </c>
      <c r="P13" s="116"/>
      <c r="Q13" s="109" t="s">
        <v>2587</v>
      </c>
    </row>
    <row r="14" spans="1:17" ht="18" x14ac:dyDescent="0.25">
      <c r="A14" s="116" t="str">
        <f>VLOOKUP(E14,'LISTADO ATM'!$A$2:$C$898,3,0)</f>
        <v>SUR</v>
      </c>
      <c r="B14" s="137">
        <v>3335937930</v>
      </c>
      <c r="C14" s="110">
        <v>44378.024317129632</v>
      </c>
      <c r="D14" s="110" t="s">
        <v>2180</v>
      </c>
      <c r="E14" s="133">
        <v>33</v>
      </c>
      <c r="F14" s="116" t="str">
        <f>VLOOKUP(E14,VIP!$A$2:$O14023,2,0)</f>
        <v>DRBR033</v>
      </c>
      <c r="G14" s="116" t="str">
        <f>VLOOKUP(E14,'LISTADO ATM'!$A$2:$B$897,2,0)</f>
        <v xml:space="preserve">ATM UNP Juan de Herrera </v>
      </c>
      <c r="H14" s="116" t="str">
        <f>VLOOKUP(E14,VIP!$A$2:$O18984,7,FALSE)</f>
        <v>Si</v>
      </c>
      <c r="I14" s="116" t="str">
        <f>VLOOKUP(E14,VIP!$A$2:$O10949,8,FALSE)</f>
        <v>Si</v>
      </c>
      <c r="J14" s="116" t="str">
        <f>VLOOKUP(E14,VIP!$A$2:$O10899,8,FALSE)</f>
        <v>Si</v>
      </c>
      <c r="K14" s="116" t="str">
        <f>VLOOKUP(E14,VIP!$A$2:$O14473,6,0)</f>
        <v>NO</v>
      </c>
      <c r="L14" s="140" t="s">
        <v>2590</v>
      </c>
      <c r="M14" s="109" t="s">
        <v>2445</v>
      </c>
      <c r="N14" s="109" t="s">
        <v>2452</v>
      </c>
      <c r="O14" s="116" t="s">
        <v>2454</v>
      </c>
      <c r="P14" s="116"/>
      <c r="Q14" s="109" t="s">
        <v>2590</v>
      </c>
    </row>
    <row r="15" spans="1:17" ht="18" x14ac:dyDescent="0.25">
      <c r="A15" s="116" t="str">
        <f>VLOOKUP(E15,'LISTADO ATM'!$A$2:$C$898,3,0)</f>
        <v>DISTRITO NACIONAL</v>
      </c>
      <c r="B15" s="137">
        <v>3335937938</v>
      </c>
      <c r="C15" s="110">
        <v>44378.074305555558</v>
      </c>
      <c r="D15" s="110" t="s">
        <v>2448</v>
      </c>
      <c r="E15" s="133">
        <v>577</v>
      </c>
      <c r="F15" s="116" t="str">
        <f>VLOOKUP(E15,VIP!$A$2:$O13977,2,0)</f>
        <v>DRBR173</v>
      </c>
      <c r="G15" s="116" t="str">
        <f>VLOOKUP(E15,'LISTADO ATM'!$A$2:$B$897,2,0)</f>
        <v xml:space="preserve">ATM Olé Ave. Duarte </v>
      </c>
      <c r="H15" s="116" t="str">
        <f>VLOOKUP(E15,VIP!$A$2:$O18938,7,FALSE)</f>
        <v>Si</v>
      </c>
      <c r="I15" s="116" t="str">
        <f>VLOOKUP(E15,VIP!$A$2:$O10903,8,FALSE)</f>
        <v>Si</v>
      </c>
      <c r="J15" s="116" t="str">
        <f>VLOOKUP(E15,VIP!$A$2:$O10853,8,FALSE)</f>
        <v>Si</v>
      </c>
      <c r="K15" s="116" t="str">
        <f>VLOOKUP(E15,VIP!$A$2:$O14427,6,0)</f>
        <v>SI</v>
      </c>
      <c r="L15" s="140" t="s">
        <v>2441</v>
      </c>
      <c r="M15" s="151" t="s">
        <v>2547</v>
      </c>
      <c r="N15" s="109" t="s">
        <v>2452</v>
      </c>
      <c r="O15" s="116" t="s">
        <v>2453</v>
      </c>
      <c r="P15" s="116"/>
      <c r="Q15" s="150">
        <v>44234.495138888888</v>
      </c>
    </row>
    <row r="16" spans="1:17" ht="18" x14ac:dyDescent="0.25">
      <c r="A16" s="116" t="str">
        <f>VLOOKUP(E16,'LISTADO ATM'!$A$2:$C$898,3,0)</f>
        <v>SUR</v>
      </c>
      <c r="B16" s="137">
        <v>3335938000</v>
      </c>
      <c r="C16" s="110">
        <v>44378.331875000003</v>
      </c>
      <c r="D16" s="110" t="s">
        <v>2448</v>
      </c>
      <c r="E16" s="133">
        <v>537</v>
      </c>
      <c r="F16" s="116" t="str">
        <f>VLOOKUP(E16,VIP!$A$2:$O14027,2,0)</f>
        <v>DRBR537</v>
      </c>
      <c r="G16" s="116" t="str">
        <f>VLOOKUP(E16,'LISTADO ATM'!$A$2:$B$897,2,0)</f>
        <v xml:space="preserve">ATM Estación Texaco Enriquillo (Barahona) </v>
      </c>
      <c r="H16" s="116" t="str">
        <f>VLOOKUP(E16,VIP!$A$2:$O18988,7,FALSE)</f>
        <v>Si</v>
      </c>
      <c r="I16" s="116" t="str">
        <f>VLOOKUP(E16,VIP!$A$2:$O10953,8,FALSE)</f>
        <v>Si</v>
      </c>
      <c r="J16" s="116" t="str">
        <f>VLOOKUP(E16,VIP!$A$2:$O10903,8,FALSE)</f>
        <v>Si</v>
      </c>
      <c r="K16" s="116" t="str">
        <f>VLOOKUP(E16,VIP!$A$2:$O14477,6,0)</f>
        <v>NO</v>
      </c>
      <c r="L16" s="140" t="s">
        <v>2563</v>
      </c>
      <c r="M16" s="151" t="s">
        <v>2547</v>
      </c>
      <c r="N16" s="109" t="s">
        <v>2452</v>
      </c>
      <c r="O16" s="116" t="s">
        <v>2453</v>
      </c>
      <c r="P16" s="116"/>
      <c r="Q16" s="150">
        <v>44234.638888888891</v>
      </c>
    </row>
    <row r="17" spans="1:17" ht="18" x14ac:dyDescent="0.25">
      <c r="A17" s="116" t="str">
        <f>VLOOKUP(E17,'LISTADO ATM'!$A$2:$C$898,3,0)</f>
        <v>ESTE</v>
      </c>
      <c r="B17" s="137">
        <v>3335938073</v>
      </c>
      <c r="C17" s="110">
        <v>44378.352141203701</v>
      </c>
      <c r="D17" s="110" t="s">
        <v>2448</v>
      </c>
      <c r="E17" s="133">
        <v>495</v>
      </c>
      <c r="F17" s="116" t="str">
        <f>VLOOKUP(E17,VIP!$A$2:$O14074,2,0)</f>
        <v>DRBR495</v>
      </c>
      <c r="G17" s="116" t="str">
        <f>VLOOKUP(E17,'LISTADO ATM'!$A$2:$B$897,2,0)</f>
        <v>ATM Cemento PANAM</v>
      </c>
      <c r="H17" s="116" t="str">
        <f>VLOOKUP(E17,VIP!$A$2:$O19035,7,FALSE)</f>
        <v>SI</v>
      </c>
      <c r="I17" s="116" t="str">
        <f>VLOOKUP(E17,VIP!$A$2:$O11000,8,FALSE)</f>
        <v>SI</v>
      </c>
      <c r="J17" s="116" t="str">
        <f>VLOOKUP(E17,VIP!$A$2:$O10950,8,FALSE)</f>
        <v>SI</v>
      </c>
      <c r="K17" s="116" t="str">
        <f>VLOOKUP(E17,VIP!$A$2:$O14524,6,0)</f>
        <v>NO</v>
      </c>
      <c r="L17" s="140" t="s">
        <v>2441</v>
      </c>
      <c r="M17" s="109" t="s">
        <v>2445</v>
      </c>
      <c r="N17" s="109" t="s">
        <v>2452</v>
      </c>
      <c r="O17" s="116" t="s">
        <v>2453</v>
      </c>
      <c r="P17" s="116"/>
      <c r="Q17" s="109" t="s">
        <v>2441</v>
      </c>
    </row>
    <row r="18" spans="1:17" ht="18" x14ac:dyDescent="0.25">
      <c r="A18" s="116" t="str">
        <f>VLOOKUP(E18,'LISTADO ATM'!$A$2:$C$898,3,0)</f>
        <v>NORTE</v>
      </c>
      <c r="B18" s="137">
        <v>3335938142</v>
      </c>
      <c r="C18" s="110">
        <v>44378.362025462964</v>
      </c>
      <c r="D18" s="110" t="s">
        <v>2448</v>
      </c>
      <c r="E18" s="133">
        <v>851</v>
      </c>
      <c r="F18" s="116" t="str">
        <f>VLOOKUP(E18,VIP!$A$2:$O14071,2,0)</f>
        <v>DRBR851</v>
      </c>
      <c r="G18" s="116" t="str">
        <f>VLOOKUP(E18,'LISTADO ATM'!$A$2:$B$897,2,0)</f>
        <v xml:space="preserve">ATM Hospital Vinicio Calventi </v>
      </c>
      <c r="H18" s="116" t="str">
        <f>VLOOKUP(E18,VIP!$A$2:$O19032,7,FALSE)</f>
        <v>Si</v>
      </c>
      <c r="I18" s="116" t="str">
        <f>VLOOKUP(E18,VIP!$A$2:$O10997,8,FALSE)</f>
        <v>Si</v>
      </c>
      <c r="J18" s="116" t="str">
        <f>VLOOKUP(E18,VIP!$A$2:$O10947,8,FALSE)</f>
        <v>Si</v>
      </c>
      <c r="K18" s="116" t="str">
        <f>VLOOKUP(E18,VIP!$A$2:$O14521,6,0)</f>
        <v>NO</v>
      </c>
      <c r="L18" s="140" t="s">
        <v>2417</v>
      </c>
      <c r="M18" s="109" t="s">
        <v>2445</v>
      </c>
      <c r="N18" s="109" t="s">
        <v>2452</v>
      </c>
      <c r="O18" s="116" t="s">
        <v>2453</v>
      </c>
      <c r="P18" s="116"/>
      <c r="Q18" s="109" t="s">
        <v>2417</v>
      </c>
    </row>
    <row r="19" spans="1:17" ht="18" x14ac:dyDescent="0.25">
      <c r="A19" s="116" t="str">
        <f>VLOOKUP(E19,'LISTADO ATM'!$A$2:$C$898,3,0)</f>
        <v>DISTRITO NACIONAL</v>
      </c>
      <c r="B19" s="137">
        <v>3335938194</v>
      </c>
      <c r="C19" s="110">
        <v>44378.368738425925</v>
      </c>
      <c r="D19" s="110" t="s">
        <v>2180</v>
      </c>
      <c r="E19" s="133">
        <v>569</v>
      </c>
      <c r="F19" s="116" t="str">
        <f>VLOOKUP(E19,VIP!$A$2:$O14066,2,0)</f>
        <v>DRBR03B</v>
      </c>
      <c r="G19" s="116" t="str">
        <f>VLOOKUP(E19,'LISTADO ATM'!$A$2:$B$897,2,0)</f>
        <v xml:space="preserve">ATM Superintendencia de Seguros </v>
      </c>
      <c r="H19" s="116" t="str">
        <f>VLOOKUP(E19,VIP!$A$2:$O19027,7,FALSE)</f>
        <v>Si</v>
      </c>
      <c r="I19" s="116" t="str">
        <f>VLOOKUP(E19,VIP!$A$2:$O10992,8,FALSE)</f>
        <v>Si</v>
      </c>
      <c r="J19" s="116" t="str">
        <f>VLOOKUP(E19,VIP!$A$2:$O10942,8,FALSE)</f>
        <v>Si</v>
      </c>
      <c r="K19" s="116" t="str">
        <f>VLOOKUP(E19,VIP!$A$2:$O14516,6,0)</f>
        <v>NO</v>
      </c>
      <c r="L19" s="140" t="s">
        <v>2219</v>
      </c>
      <c r="M19" s="109" t="s">
        <v>2445</v>
      </c>
      <c r="N19" s="109" t="s">
        <v>2452</v>
      </c>
      <c r="O19" s="116" t="s">
        <v>2454</v>
      </c>
      <c r="P19" s="116"/>
      <c r="Q19" s="109" t="s">
        <v>2592</v>
      </c>
    </row>
    <row r="20" spans="1:17" ht="18" x14ac:dyDescent="0.25">
      <c r="A20" s="116" t="str">
        <f>VLOOKUP(E20,'LISTADO ATM'!$A$2:$C$898,3,0)</f>
        <v>SUR</v>
      </c>
      <c r="B20" s="137">
        <v>3335938208</v>
      </c>
      <c r="C20" s="110">
        <v>44378.370833333334</v>
      </c>
      <c r="D20" s="110" t="s">
        <v>2469</v>
      </c>
      <c r="E20" s="133">
        <v>780</v>
      </c>
      <c r="F20" s="116" t="str">
        <f>VLOOKUP(E20,VIP!$A$2:$O13979,2,0)</f>
        <v>DRBR041</v>
      </c>
      <c r="G20" s="116" t="str">
        <f>VLOOKUP(E20,'LISTADO ATM'!$A$2:$B$897,2,0)</f>
        <v xml:space="preserve">ATM Oficina Barahona I </v>
      </c>
      <c r="H20" s="116" t="str">
        <f>VLOOKUP(E20,VIP!$A$2:$O18940,7,FALSE)</f>
        <v>Si</v>
      </c>
      <c r="I20" s="116" t="str">
        <f>VLOOKUP(E20,VIP!$A$2:$O10905,8,FALSE)</f>
        <v>Si</v>
      </c>
      <c r="J20" s="116" t="str">
        <f>VLOOKUP(E20,VIP!$A$2:$O10855,8,FALSE)</f>
        <v>Si</v>
      </c>
      <c r="K20" s="116" t="str">
        <f>VLOOKUP(E20,VIP!$A$2:$O14429,6,0)</f>
        <v>SI</v>
      </c>
      <c r="L20" s="140" t="s">
        <v>2563</v>
      </c>
      <c r="M20" s="151" t="s">
        <v>2547</v>
      </c>
      <c r="N20" s="109" t="s">
        <v>2452</v>
      </c>
      <c r="O20" s="116" t="s">
        <v>2470</v>
      </c>
      <c r="P20" s="116"/>
      <c r="Q20" s="150">
        <v>44234.500694444447</v>
      </c>
    </row>
    <row r="21" spans="1:17" ht="18" x14ac:dyDescent="0.25">
      <c r="A21" s="116" t="str">
        <f>VLOOKUP(E21,'LISTADO ATM'!$A$2:$C$898,3,0)</f>
        <v>ESTE</v>
      </c>
      <c r="B21" s="137">
        <v>3335938274</v>
      </c>
      <c r="C21" s="110">
        <v>44378.389594907407</v>
      </c>
      <c r="D21" s="110" t="s">
        <v>2448</v>
      </c>
      <c r="E21" s="133">
        <v>612</v>
      </c>
      <c r="F21" s="116" t="str">
        <f>VLOOKUP(E21,VIP!$A$2:$O14052,2,0)</f>
        <v>DRBR220</v>
      </c>
      <c r="G21" s="116" t="str">
        <f>VLOOKUP(E21,'LISTADO ATM'!$A$2:$B$897,2,0)</f>
        <v xml:space="preserve">ATM Plaza Orense (La Romana) </v>
      </c>
      <c r="H21" s="116" t="str">
        <f>VLOOKUP(E21,VIP!$A$2:$O19013,7,FALSE)</f>
        <v>Si</v>
      </c>
      <c r="I21" s="116" t="str">
        <f>VLOOKUP(E21,VIP!$A$2:$O10978,8,FALSE)</f>
        <v>Si</v>
      </c>
      <c r="J21" s="116" t="str">
        <f>VLOOKUP(E21,VIP!$A$2:$O10928,8,FALSE)</f>
        <v>Si</v>
      </c>
      <c r="K21" s="116" t="str">
        <f>VLOOKUP(E21,VIP!$A$2:$O14502,6,0)</f>
        <v>NO</v>
      </c>
      <c r="L21" s="140" t="s">
        <v>2417</v>
      </c>
      <c r="M21" s="151" t="s">
        <v>2547</v>
      </c>
      <c r="N21" s="109" t="s">
        <v>2452</v>
      </c>
      <c r="O21" s="116" t="s">
        <v>2453</v>
      </c>
      <c r="P21" s="116"/>
      <c r="Q21" s="150">
        <v>44234.49722222222</v>
      </c>
    </row>
    <row r="22" spans="1:17" ht="18" x14ac:dyDescent="0.25">
      <c r="A22" s="116" t="str">
        <f>VLOOKUP(E22,'LISTADO ATM'!$A$2:$C$898,3,0)</f>
        <v>ESTE</v>
      </c>
      <c r="B22" s="137">
        <v>3335938423</v>
      </c>
      <c r="C22" s="110">
        <v>44378.429201388892</v>
      </c>
      <c r="D22" s="110" t="s">
        <v>2469</v>
      </c>
      <c r="E22" s="133">
        <v>117</v>
      </c>
      <c r="F22" s="116" t="str">
        <f>VLOOKUP(E22,VIP!$A$2:$O14042,2,0)</f>
        <v>DRBR117</v>
      </c>
      <c r="G22" s="116" t="str">
        <f>VLOOKUP(E22,'LISTADO ATM'!$A$2:$B$897,2,0)</f>
        <v xml:space="preserve">ATM Oficina El Seybo </v>
      </c>
      <c r="H22" s="116" t="str">
        <f>VLOOKUP(E22,VIP!$A$2:$O19003,7,FALSE)</f>
        <v>Si</v>
      </c>
      <c r="I22" s="116" t="str">
        <f>VLOOKUP(E22,VIP!$A$2:$O10968,8,FALSE)</f>
        <v>Si</v>
      </c>
      <c r="J22" s="116" t="str">
        <f>VLOOKUP(E22,VIP!$A$2:$O10918,8,FALSE)</f>
        <v>Si</v>
      </c>
      <c r="K22" s="116" t="str">
        <f>VLOOKUP(E22,VIP!$A$2:$O14492,6,0)</f>
        <v>SI</v>
      </c>
      <c r="L22" s="140" t="s">
        <v>2417</v>
      </c>
      <c r="M22" s="151" t="s">
        <v>2547</v>
      </c>
      <c r="N22" s="109" t="s">
        <v>2452</v>
      </c>
      <c r="O22" s="116" t="s">
        <v>2470</v>
      </c>
      <c r="P22" s="116"/>
      <c r="Q22" s="150">
        <v>44234.484027777777</v>
      </c>
    </row>
    <row r="23" spans="1:17" ht="18" x14ac:dyDescent="0.25">
      <c r="A23" s="116" t="str">
        <f>VLOOKUP(E23,'LISTADO ATM'!$A$2:$C$898,3,0)</f>
        <v>SUR</v>
      </c>
      <c r="B23" s="137">
        <v>3335938443</v>
      </c>
      <c r="C23" s="110">
        <v>44378.431446759256</v>
      </c>
      <c r="D23" s="110" t="s">
        <v>2180</v>
      </c>
      <c r="E23" s="133">
        <v>135</v>
      </c>
      <c r="F23" s="116" t="str">
        <f>VLOOKUP(E23,VIP!$A$2:$O14040,2,0)</f>
        <v>DRBR135</v>
      </c>
      <c r="G23" s="116" t="str">
        <f>VLOOKUP(E23,'LISTADO ATM'!$A$2:$B$897,2,0)</f>
        <v xml:space="preserve">ATM Oficina Las Dunas Baní </v>
      </c>
      <c r="H23" s="116" t="str">
        <f>VLOOKUP(E23,VIP!$A$2:$O19001,7,FALSE)</f>
        <v>Si</v>
      </c>
      <c r="I23" s="116" t="str">
        <f>VLOOKUP(E23,VIP!$A$2:$O10966,8,FALSE)</f>
        <v>Si</v>
      </c>
      <c r="J23" s="116" t="str">
        <f>VLOOKUP(E23,VIP!$A$2:$O10916,8,FALSE)</f>
        <v>Si</v>
      </c>
      <c r="K23" s="116" t="str">
        <f>VLOOKUP(E23,VIP!$A$2:$O14490,6,0)</f>
        <v>SI</v>
      </c>
      <c r="L23" s="140" t="s">
        <v>2245</v>
      </c>
      <c r="M23" s="109" t="s">
        <v>2445</v>
      </c>
      <c r="N23" s="109" t="s">
        <v>2452</v>
      </c>
      <c r="O23" s="116" t="s">
        <v>2454</v>
      </c>
      <c r="P23" s="116"/>
      <c r="Q23" s="109" t="s">
        <v>2245</v>
      </c>
    </row>
    <row r="24" spans="1:17" ht="18" x14ac:dyDescent="0.25">
      <c r="A24" s="116" t="str">
        <f>VLOOKUP(E24,'LISTADO ATM'!$A$2:$C$898,3,0)</f>
        <v>ESTE</v>
      </c>
      <c r="B24" s="137">
        <v>3335938464</v>
      </c>
      <c r="C24" s="110">
        <v>44378.438252314816</v>
      </c>
      <c r="D24" s="110" t="s">
        <v>2448</v>
      </c>
      <c r="E24" s="133">
        <v>651</v>
      </c>
      <c r="F24" s="116" t="str">
        <f>VLOOKUP(E24,VIP!$A$2:$O14037,2,0)</f>
        <v>DRBR651</v>
      </c>
      <c r="G24" s="116" t="str">
        <f>VLOOKUP(E24,'LISTADO ATM'!$A$2:$B$897,2,0)</f>
        <v>ATM Eco Petroleo Romana</v>
      </c>
      <c r="H24" s="116" t="str">
        <f>VLOOKUP(E24,VIP!$A$2:$O18998,7,FALSE)</f>
        <v>Si</v>
      </c>
      <c r="I24" s="116" t="str">
        <f>VLOOKUP(E24,VIP!$A$2:$O10963,8,FALSE)</f>
        <v>Si</v>
      </c>
      <c r="J24" s="116" t="str">
        <f>VLOOKUP(E24,VIP!$A$2:$O10913,8,FALSE)</f>
        <v>Si</v>
      </c>
      <c r="K24" s="116" t="str">
        <f>VLOOKUP(E24,VIP!$A$2:$O14487,6,0)</f>
        <v>NO</v>
      </c>
      <c r="L24" s="140" t="s">
        <v>2417</v>
      </c>
      <c r="M24" s="151" t="s">
        <v>2547</v>
      </c>
      <c r="N24" s="109" t="s">
        <v>2452</v>
      </c>
      <c r="O24" s="116" t="s">
        <v>2453</v>
      </c>
      <c r="P24" s="116"/>
      <c r="Q24" s="150">
        <v>44234.491666666669</v>
      </c>
    </row>
    <row r="25" spans="1:17" ht="18" x14ac:dyDescent="0.25">
      <c r="A25" s="116" t="str">
        <f>VLOOKUP(E25,'LISTADO ATM'!$A$2:$C$898,3,0)</f>
        <v>DISTRITO NACIONAL</v>
      </c>
      <c r="B25" s="137">
        <v>3335938474</v>
      </c>
      <c r="C25" s="110">
        <v>44378.440763888888</v>
      </c>
      <c r="D25" s="110" t="s">
        <v>2180</v>
      </c>
      <c r="E25" s="133">
        <v>238</v>
      </c>
      <c r="F25" s="116" t="str">
        <f>VLOOKUP(E25,VIP!$A$2:$O14034,2,0)</f>
        <v>DRBR238</v>
      </c>
      <c r="G25" s="116" t="str">
        <f>VLOOKUP(E25,'LISTADO ATM'!$A$2:$B$897,2,0)</f>
        <v xml:space="preserve">ATM Multicentro La Sirena Charles de Gaulle </v>
      </c>
      <c r="H25" s="116" t="str">
        <f>VLOOKUP(E25,VIP!$A$2:$O18995,7,FALSE)</f>
        <v>Si</v>
      </c>
      <c r="I25" s="116" t="str">
        <f>VLOOKUP(E25,VIP!$A$2:$O10960,8,FALSE)</f>
        <v>Si</v>
      </c>
      <c r="J25" s="116" t="str">
        <f>VLOOKUP(E25,VIP!$A$2:$O10910,8,FALSE)</f>
        <v>Si</v>
      </c>
      <c r="K25" s="116" t="str">
        <f>VLOOKUP(E25,VIP!$A$2:$O14484,6,0)</f>
        <v>No</v>
      </c>
      <c r="L25" s="140" t="s">
        <v>2465</v>
      </c>
      <c r="M25" s="151" t="s">
        <v>2547</v>
      </c>
      <c r="N25" s="109" t="s">
        <v>2452</v>
      </c>
      <c r="O25" s="116" t="s">
        <v>2454</v>
      </c>
      <c r="P25" s="116"/>
      <c r="Q25" s="150">
        <v>44234.486805555556</v>
      </c>
    </row>
    <row r="26" spans="1:17" ht="18" x14ac:dyDescent="0.25">
      <c r="A26" s="116" t="str">
        <f>VLOOKUP(E26,'LISTADO ATM'!$A$2:$C$898,3,0)</f>
        <v>ESTE</v>
      </c>
      <c r="B26" s="137">
        <v>3335938484</v>
      </c>
      <c r="C26" s="110">
        <v>44378.443101851852</v>
      </c>
      <c r="D26" s="110" t="s">
        <v>2180</v>
      </c>
      <c r="E26" s="133">
        <v>838</v>
      </c>
      <c r="F26" s="116" t="str">
        <f>VLOOKUP(E26,VIP!$A$2:$O14033,2,0)</f>
        <v>DRBR838</v>
      </c>
      <c r="G26" s="116" t="str">
        <f>VLOOKUP(E26,'LISTADO ATM'!$A$2:$B$897,2,0)</f>
        <v xml:space="preserve">ATM UNP Consuelo </v>
      </c>
      <c r="H26" s="116" t="str">
        <f>VLOOKUP(E26,VIP!$A$2:$O18994,7,FALSE)</f>
        <v>Si</v>
      </c>
      <c r="I26" s="116" t="str">
        <f>VLOOKUP(E26,VIP!$A$2:$O10959,8,FALSE)</f>
        <v>Si</v>
      </c>
      <c r="J26" s="116" t="str">
        <f>VLOOKUP(E26,VIP!$A$2:$O10909,8,FALSE)</f>
        <v>Si</v>
      </c>
      <c r="K26" s="116" t="str">
        <f>VLOOKUP(E26,VIP!$A$2:$O14483,6,0)</f>
        <v>NO</v>
      </c>
      <c r="L26" s="140" t="s">
        <v>2465</v>
      </c>
      <c r="M26" s="151" t="s">
        <v>2547</v>
      </c>
      <c r="N26" s="109" t="s">
        <v>2452</v>
      </c>
      <c r="O26" s="116" t="s">
        <v>2454</v>
      </c>
      <c r="P26" s="116"/>
      <c r="Q26" s="150">
        <v>44234.777777777781</v>
      </c>
    </row>
    <row r="27" spans="1:17" ht="18" x14ac:dyDescent="0.25">
      <c r="A27" s="116" t="str">
        <f>VLOOKUP(E27,'LISTADO ATM'!$A$2:$C$898,3,0)</f>
        <v>DISTRITO NACIONAL</v>
      </c>
      <c r="B27" s="137">
        <v>3335938509</v>
      </c>
      <c r="C27" s="110">
        <v>44378.449849537035</v>
      </c>
      <c r="D27" s="110" t="s">
        <v>2180</v>
      </c>
      <c r="E27" s="133">
        <v>542</v>
      </c>
      <c r="F27" s="116" t="str">
        <f>VLOOKUP(E27,VIP!$A$2:$O14032,2,0)</f>
        <v>DRBR542</v>
      </c>
      <c r="G27" s="116" t="str">
        <f>VLOOKUP(E27,'LISTADO ATM'!$A$2:$B$897,2,0)</f>
        <v>ATM S/M la Cadena Carretera Mella</v>
      </c>
      <c r="H27" s="116" t="str">
        <f>VLOOKUP(E27,VIP!$A$2:$O18993,7,FALSE)</f>
        <v>NO</v>
      </c>
      <c r="I27" s="116" t="str">
        <f>VLOOKUP(E27,VIP!$A$2:$O10958,8,FALSE)</f>
        <v>SI</v>
      </c>
      <c r="J27" s="116" t="str">
        <f>VLOOKUP(E27,VIP!$A$2:$O10908,8,FALSE)</f>
        <v>SI</v>
      </c>
      <c r="K27" s="116" t="str">
        <f>VLOOKUP(E27,VIP!$A$2:$O14482,6,0)</f>
        <v>NO</v>
      </c>
      <c r="L27" s="140" t="s">
        <v>2587</v>
      </c>
      <c r="M27" s="151" t="s">
        <v>2547</v>
      </c>
      <c r="N27" s="109" t="s">
        <v>2452</v>
      </c>
      <c r="O27" s="116" t="s">
        <v>2454</v>
      </c>
      <c r="P27" s="116"/>
      <c r="Q27" s="150">
        <v>44234.495138888888</v>
      </c>
    </row>
    <row r="28" spans="1:17" ht="18" x14ac:dyDescent="0.25">
      <c r="A28" s="116" t="str">
        <f>VLOOKUP(E28,'LISTADO ATM'!$A$2:$C$898,3,0)</f>
        <v>DISTRITO NACIONAL</v>
      </c>
      <c r="B28" s="137">
        <v>3335938777</v>
      </c>
      <c r="C28" s="110">
        <v>44378.519942129627</v>
      </c>
      <c r="D28" s="110" t="s">
        <v>2180</v>
      </c>
      <c r="E28" s="133">
        <v>192</v>
      </c>
      <c r="F28" s="116" t="str">
        <f>VLOOKUP(E28,VIP!$A$2:$O14023,2,0)</f>
        <v>DRBR192</v>
      </c>
      <c r="G28" s="116" t="str">
        <f>VLOOKUP(E28,'LISTADO ATM'!$A$2:$B$897,2,0)</f>
        <v xml:space="preserve">ATM Autobanco Luperón II </v>
      </c>
      <c r="H28" s="116" t="str">
        <f>VLOOKUP(E28,VIP!$A$2:$O18984,7,FALSE)</f>
        <v>Si</v>
      </c>
      <c r="I28" s="116" t="str">
        <f>VLOOKUP(E28,VIP!$A$2:$O10949,8,FALSE)</f>
        <v>Si</v>
      </c>
      <c r="J28" s="116" t="str">
        <f>VLOOKUP(E28,VIP!$A$2:$O10899,8,FALSE)</f>
        <v>Si</v>
      </c>
      <c r="K28" s="116" t="str">
        <f>VLOOKUP(E28,VIP!$A$2:$O14473,6,0)</f>
        <v>NO</v>
      </c>
      <c r="L28" s="140" t="s">
        <v>2219</v>
      </c>
      <c r="M28" s="151" t="s">
        <v>2547</v>
      </c>
      <c r="N28" s="109" t="s">
        <v>2555</v>
      </c>
      <c r="O28" s="116" t="s">
        <v>2454</v>
      </c>
      <c r="P28" s="116"/>
      <c r="Q28" s="150">
        <v>44234.486111111109</v>
      </c>
    </row>
    <row r="29" spans="1:17" ht="18" x14ac:dyDescent="0.25">
      <c r="A29" s="116" t="str">
        <f>VLOOKUP(E29,'LISTADO ATM'!$A$2:$C$898,3,0)</f>
        <v>DISTRITO NACIONAL</v>
      </c>
      <c r="B29" s="137">
        <v>3335938809</v>
      </c>
      <c r="C29" s="110">
        <v>44378.536782407406</v>
      </c>
      <c r="D29" s="110" t="s">
        <v>2180</v>
      </c>
      <c r="E29" s="133">
        <v>264</v>
      </c>
      <c r="F29" s="116" t="str">
        <f>VLOOKUP(E29,VIP!$A$2:$O14013,2,0)</f>
        <v>DRBR264</v>
      </c>
      <c r="G29" s="116" t="str">
        <f>VLOOKUP(E29,'LISTADO ATM'!$A$2:$B$897,2,0)</f>
        <v xml:space="preserve">ATM S/M Nacional Independencia </v>
      </c>
      <c r="H29" s="116" t="str">
        <f>VLOOKUP(E29,VIP!$A$2:$O18974,7,FALSE)</f>
        <v>Si</v>
      </c>
      <c r="I29" s="116" t="str">
        <f>VLOOKUP(E29,VIP!$A$2:$O10939,8,FALSE)</f>
        <v>Si</v>
      </c>
      <c r="J29" s="116" t="str">
        <f>VLOOKUP(E29,VIP!$A$2:$O10889,8,FALSE)</f>
        <v>Si</v>
      </c>
      <c r="K29" s="116" t="str">
        <f>VLOOKUP(E29,VIP!$A$2:$O14463,6,0)</f>
        <v>SI</v>
      </c>
      <c r="L29" s="140" t="s">
        <v>2219</v>
      </c>
      <c r="M29" s="151" t="s">
        <v>2547</v>
      </c>
      <c r="N29" s="109" t="s">
        <v>2555</v>
      </c>
      <c r="O29" s="116" t="s">
        <v>2454</v>
      </c>
      <c r="P29" s="116"/>
      <c r="Q29" s="150">
        <v>44234.486805555556</v>
      </c>
    </row>
    <row r="30" spans="1:17" ht="18" x14ac:dyDescent="0.25">
      <c r="A30" s="116" t="str">
        <f>VLOOKUP(E30,'LISTADO ATM'!$A$2:$C$898,3,0)</f>
        <v>ESTE</v>
      </c>
      <c r="B30" s="137">
        <v>3335938815</v>
      </c>
      <c r="C30" s="110">
        <v>44378.538946759261</v>
      </c>
      <c r="D30" s="110" t="s">
        <v>2180</v>
      </c>
      <c r="E30" s="133">
        <v>867</v>
      </c>
      <c r="F30" s="116" t="str">
        <f>VLOOKUP(E30,VIP!$A$2:$O14010,2,0)</f>
        <v>DRBR867</v>
      </c>
      <c r="G30" s="116" t="str">
        <f>VLOOKUP(E30,'LISTADO ATM'!$A$2:$B$897,2,0)</f>
        <v xml:space="preserve">ATM Estación Combustible Autopista El Coral </v>
      </c>
      <c r="H30" s="116" t="str">
        <f>VLOOKUP(E30,VIP!$A$2:$O18971,7,FALSE)</f>
        <v>Si</v>
      </c>
      <c r="I30" s="116" t="str">
        <f>VLOOKUP(E30,VIP!$A$2:$O10936,8,FALSE)</f>
        <v>Si</v>
      </c>
      <c r="J30" s="116" t="str">
        <f>VLOOKUP(E30,VIP!$A$2:$O10886,8,FALSE)</f>
        <v>Si</v>
      </c>
      <c r="K30" s="116" t="str">
        <f>VLOOKUP(E30,VIP!$A$2:$O14460,6,0)</f>
        <v>NO</v>
      </c>
      <c r="L30" s="140" t="s">
        <v>2219</v>
      </c>
      <c r="M30" s="151" t="s">
        <v>2547</v>
      </c>
      <c r="N30" s="109" t="s">
        <v>2555</v>
      </c>
      <c r="O30" s="116" t="s">
        <v>2454</v>
      </c>
      <c r="P30" s="116"/>
      <c r="Q30" s="150">
        <v>44234.635416666664</v>
      </c>
    </row>
    <row r="31" spans="1:17" ht="18" x14ac:dyDescent="0.25">
      <c r="A31" s="116" t="str">
        <f>VLOOKUP(E31,'LISTADO ATM'!$A$2:$C$898,3,0)</f>
        <v>ESTE</v>
      </c>
      <c r="B31" s="137">
        <v>3335938825</v>
      </c>
      <c r="C31" s="110">
        <v>44378.544282407405</v>
      </c>
      <c r="D31" s="110" t="s">
        <v>2448</v>
      </c>
      <c r="E31" s="133">
        <v>660</v>
      </c>
      <c r="F31" s="116" t="str">
        <f>VLOOKUP(E31,VIP!$A$2:$O14008,2,0)</f>
        <v>DRBR660</v>
      </c>
      <c r="G31" s="116" t="str">
        <f>VLOOKUP(E31,'LISTADO ATM'!$A$2:$B$897,2,0)</f>
        <v>ATM Romana Norte II</v>
      </c>
      <c r="H31" s="116" t="str">
        <f>VLOOKUP(E31,VIP!$A$2:$O18969,7,FALSE)</f>
        <v>N/A</v>
      </c>
      <c r="I31" s="116" t="str">
        <f>VLOOKUP(E31,VIP!$A$2:$O10934,8,FALSE)</f>
        <v>N/A</v>
      </c>
      <c r="J31" s="116" t="str">
        <f>VLOOKUP(E31,VIP!$A$2:$O10884,8,FALSE)</f>
        <v>N/A</v>
      </c>
      <c r="K31" s="116" t="str">
        <f>VLOOKUP(E31,VIP!$A$2:$O14458,6,0)</f>
        <v>N/A</v>
      </c>
      <c r="L31" s="140" t="s">
        <v>2417</v>
      </c>
      <c r="M31" s="151" t="s">
        <v>2547</v>
      </c>
      <c r="N31" s="109" t="s">
        <v>2452</v>
      </c>
      <c r="O31" s="116" t="s">
        <v>2453</v>
      </c>
      <c r="P31" s="116"/>
      <c r="Q31" s="150">
        <v>44234.497916666667</v>
      </c>
    </row>
    <row r="32" spans="1:17" ht="18" x14ac:dyDescent="0.25">
      <c r="A32" s="116" t="str">
        <f>VLOOKUP(E32,'LISTADO ATM'!$A$2:$C$898,3,0)</f>
        <v>NORTE</v>
      </c>
      <c r="B32" s="137">
        <v>3335938841</v>
      </c>
      <c r="C32" s="110">
        <v>44378.550034722219</v>
      </c>
      <c r="D32" s="110" t="s">
        <v>2469</v>
      </c>
      <c r="E32" s="133">
        <v>741</v>
      </c>
      <c r="F32" s="116" t="str">
        <f>VLOOKUP(E32,VIP!$A$2:$O14006,2,0)</f>
        <v>DRBR460</v>
      </c>
      <c r="G32" s="116" t="str">
        <f>VLOOKUP(E32,'LISTADO ATM'!$A$2:$B$897,2,0)</f>
        <v>ATM CURNE UASD San Francisco de Macorís</v>
      </c>
      <c r="H32" s="116" t="str">
        <f>VLOOKUP(E32,VIP!$A$2:$O18967,7,FALSE)</f>
        <v>Si</v>
      </c>
      <c r="I32" s="116" t="str">
        <f>VLOOKUP(E32,VIP!$A$2:$O10932,8,FALSE)</f>
        <v>Si</v>
      </c>
      <c r="J32" s="116" t="str">
        <f>VLOOKUP(E32,VIP!$A$2:$O10882,8,FALSE)</f>
        <v>Si</v>
      </c>
      <c r="K32" s="116" t="str">
        <f>VLOOKUP(E32,VIP!$A$2:$O14456,6,0)</f>
        <v>NO</v>
      </c>
      <c r="L32" s="140" t="s">
        <v>2563</v>
      </c>
      <c r="M32" s="109" t="s">
        <v>2445</v>
      </c>
      <c r="N32" s="109" t="s">
        <v>2452</v>
      </c>
      <c r="O32" s="116" t="s">
        <v>2470</v>
      </c>
      <c r="P32" s="116"/>
      <c r="Q32" s="109" t="s">
        <v>2563</v>
      </c>
    </row>
    <row r="33" spans="1:17" ht="18" x14ac:dyDescent="0.25">
      <c r="A33" s="116" t="str">
        <f>VLOOKUP(E33,'LISTADO ATM'!$A$2:$C$898,3,0)</f>
        <v>DISTRITO NACIONAL</v>
      </c>
      <c r="B33" s="137">
        <v>3335938842</v>
      </c>
      <c r="C33" s="110">
        <v>44378.550775462965</v>
      </c>
      <c r="D33" s="110" t="s">
        <v>2180</v>
      </c>
      <c r="E33" s="133">
        <v>446</v>
      </c>
      <c r="F33" s="116" t="str">
        <f>VLOOKUP(E33,VIP!$A$2:$O14005,2,0)</f>
        <v>DRBR446</v>
      </c>
      <c r="G33" s="116" t="str">
        <f>VLOOKUP(E33,'LISTADO ATM'!$A$2:$B$897,2,0)</f>
        <v>ATM Hipodromo V Centenario</v>
      </c>
      <c r="H33" s="116" t="str">
        <f>VLOOKUP(E33,VIP!$A$2:$O18966,7,FALSE)</f>
        <v>Si</v>
      </c>
      <c r="I33" s="116" t="str">
        <f>VLOOKUP(E33,VIP!$A$2:$O10931,8,FALSE)</f>
        <v>Si</v>
      </c>
      <c r="J33" s="116" t="str">
        <f>VLOOKUP(E33,VIP!$A$2:$O10881,8,FALSE)</f>
        <v>Si</v>
      </c>
      <c r="K33" s="116" t="str">
        <f>VLOOKUP(E33,VIP!$A$2:$O14455,6,0)</f>
        <v>NO</v>
      </c>
      <c r="L33" s="140" t="s">
        <v>2219</v>
      </c>
      <c r="M33" s="109" t="s">
        <v>2445</v>
      </c>
      <c r="N33" s="109" t="s">
        <v>2555</v>
      </c>
      <c r="O33" s="116" t="s">
        <v>2454</v>
      </c>
      <c r="P33" s="116"/>
      <c r="Q33" s="109" t="s">
        <v>2219</v>
      </c>
    </row>
    <row r="34" spans="1:17" ht="18" x14ac:dyDescent="0.25">
      <c r="A34" s="116" t="str">
        <f>VLOOKUP(E34,'LISTADO ATM'!$A$2:$C$898,3,0)</f>
        <v>DISTRITO NACIONAL</v>
      </c>
      <c r="B34" s="137">
        <v>3335938910</v>
      </c>
      <c r="C34" s="110">
        <v>44378.580567129633</v>
      </c>
      <c r="D34" s="110" t="s">
        <v>2180</v>
      </c>
      <c r="E34" s="133">
        <v>169</v>
      </c>
      <c r="F34" s="116" t="str">
        <f>VLOOKUP(E34,VIP!$A$2:$O13988,2,0)</f>
        <v>DRBR169</v>
      </c>
      <c r="G34" s="116" t="str">
        <f>VLOOKUP(E34,'LISTADO ATM'!$A$2:$B$897,2,0)</f>
        <v xml:space="preserve">ATM Oficina Caonabo </v>
      </c>
      <c r="H34" s="116" t="str">
        <f>VLOOKUP(E34,VIP!$A$2:$O18949,7,FALSE)</f>
        <v>Si</v>
      </c>
      <c r="I34" s="116" t="str">
        <f>VLOOKUP(E34,VIP!$A$2:$O10914,8,FALSE)</f>
        <v>Si</v>
      </c>
      <c r="J34" s="116" t="str">
        <f>VLOOKUP(E34,VIP!$A$2:$O10864,8,FALSE)</f>
        <v>Si</v>
      </c>
      <c r="K34" s="116" t="str">
        <f>VLOOKUP(E34,VIP!$A$2:$O14438,6,0)</f>
        <v>NO</v>
      </c>
      <c r="L34" s="140" t="s">
        <v>2465</v>
      </c>
      <c r="M34" s="151" t="s">
        <v>2547</v>
      </c>
      <c r="N34" s="109" t="s">
        <v>2555</v>
      </c>
      <c r="O34" s="116" t="s">
        <v>2454</v>
      </c>
      <c r="P34" s="116"/>
      <c r="Q34" s="150">
        <v>44234.486805555556</v>
      </c>
    </row>
    <row r="35" spans="1:17" ht="18" x14ac:dyDescent="0.25">
      <c r="A35" s="116" t="str">
        <f>VLOOKUP(E35,'LISTADO ATM'!$A$2:$C$898,3,0)</f>
        <v>DISTRITO NACIONAL</v>
      </c>
      <c r="B35" s="137">
        <v>3335938927</v>
      </c>
      <c r="C35" s="110">
        <v>44378.58803240741</v>
      </c>
      <c r="D35" s="110" t="s">
        <v>2180</v>
      </c>
      <c r="E35" s="133">
        <v>583</v>
      </c>
      <c r="F35" s="116" t="str">
        <f>VLOOKUP(E35,VIP!$A$2:$O13985,2,0)</f>
        <v>DRBR431</v>
      </c>
      <c r="G35" s="116" t="str">
        <f>VLOOKUP(E35,'LISTADO ATM'!$A$2:$B$897,2,0)</f>
        <v xml:space="preserve">ATM Ministerio Fuerzas Armadas I </v>
      </c>
      <c r="H35" s="116" t="str">
        <f>VLOOKUP(E35,VIP!$A$2:$O18946,7,FALSE)</f>
        <v>Si</v>
      </c>
      <c r="I35" s="116" t="str">
        <f>VLOOKUP(E35,VIP!$A$2:$O10911,8,FALSE)</f>
        <v>Si</v>
      </c>
      <c r="J35" s="116" t="str">
        <f>VLOOKUP(E35,VIP!$A$2:$O10861,8,FALSE)</f>
        <v>Si</v>
      </c>
      <c r="K35" s="116" t="str">
        <f>VLOOKUP(E35,VIP!$A$2:$O14435,6,0)</f>
        <v>NO</v>
      </c>
      <c r="L35" s="140" t="s">
        <v>2593</v>
      </c>
      <c r="M35" s="109" t="s">
        <v>2445</v>
      </c>
      <c r="N35" s="109" t="s">
        <v>2555</v>
      </c>
      <c r="O35" s="116" t="s">
        <v>2454</v>
      </c>
      <c r="P35" s="116" t="s">
        <v>2594</v>
      </c>
      <c r="Q35" s="109" t="s">
        <v>2593</v>
      </c>
    </row>
    <row r="36" spans="1:17" ht="18" x14ac:dyDescent="0.25">
      <c r="A36" s="116" t="str">
        <f>VLOOKUP(E36,'LISTADO ATM'!$A$2:$C$898,3,0)</f>
        <v>DISTRITO NACIONAL</v>
      </c>
      <c r="B36" s="137">
        <v>3335938930</v>
      </c>
      <c r="C36" s="110">
        <v>44378.589085648149</v>
      </c>
      <c r="D36" s="110" t="s">
        <v>2180</v>
      </c>
      <c r="E36" s="133">
        <v>562</v>
      </c>
      <c r="F36" s="116" t="str">
        <f>VLOOKUP(E36,VIP!$A$2:$O13984,2,0)</f>
        <v>DRBR226</v>
      </c>
      <c r="G36" s="116" t="str">
        <f>VLOOKUP(E36,'LISTADO ATM'!$A$2:$B$897,2,0)</f>
        <v xml:space="preserve">ATM S/M Jumbo Carretera Mella </v>
      </c>
      <c r="H36" s="116" t="str">
        <f>VLOOKUP(E36,VIP!$A$2:$O18945,7,FALSE)</f>
        <v>Si</v>
      </c>
      <c r="I36" s="116" t="str">
        <f>VLOOKUP(E36,VIP!$A$2:$O10910,8,FALSE)</f>
        <v>Si</v>
      </c>
      <c r="J36" s="116" t="str">
        <f>VLOOKUP(E36,VIP!$A$2:$O10860,8,FALSE)</f>
        <v>Si</v>
      </c>
      <c r="K36" s="116" t="str">
        <f>VLOOKUP(E36,VIP!$A$2:$O14434,6,0)</f>
        <v>SI</v>
      </c>
      <c r="L36" s="140" t="s">
        <v>2465</v>
      </c>
      <c r="M36" s="151" t="s">
        <v>2547</v>
      </c>
      <c r="N36" s="109" t="s">
        <v>2555</v>
      </c>
      <c r="O36" s="116" t="s">
        <v>2454</v>
      </c>
      <c r="P36" s="116"/>
      <c r="Q36" s="150">
        <v>44234.647222222222</v>
      </c>
    </row>
    <row r="37" spans="1:17" ht="18" x14ac:dyDescent="0.25">
      <c r="A37" s="116" t="str">
        <f>VLOOKUP(E37,'LISTADO ATM'!$A$2:$C$898,3,0)</f>
        <v>DISTRITO NACIONAL</v>
      </c>
      <c r="B37" s="137">
        <v>3335938933</v>
      </c>
      <c r="C37" s="110">
        <v>44378.590833333335</v>
      </c>
      <c r="D37" s="110" t="s">
        <v>2180</v>
      </c>
      <c r="E37" s="133">
        <v>377</v>
      </c>
      <c r="F37" s="116" t="str">
        <f>VLOOKUP(E37,VIP!$A$2:$O13983,2,0)</f>
        <v>DRBR377</v>
      </c>
      <c r="G37" s="116" t="str">
        <f>VLOOKUP(E37,'LISTADO ATM'!$A$2:$B$897,2,0)</f>
        <v>ATM Estación del Metro Eduardo Brito</v>
      </c>
      <c r="H37" s="116" t="str">
        <f>VLOOKUP(E37,VIP!$A$2:$O18944,7,FALSE)</f>
        <v>Si</v>
      </c>
      <c r="I37" s="116" t="str">
        <f>VLOOKUP(E37,VIP!$A$2:$O10909,8,FALSE)</f>
        <v>Si</v>
      </c>
      <c r="J37" s="116" t="str">
        <f>VLOOKUP(E37,VIP!$A$2:$O10859,8,FALSE)</f>
        <v>Si</v>
      </c>
      <c r="K37" s="116" t="str">
        <f>VLOOKUP(E37,VIP!$A$2:$O14433,6,0)</f>
        <v>NO</v>
      </c>
      <c r="L37" s="140" t="s">
        <v>2593</v>
      </c>
      <c r="M37" s="151" t="s">
        <v>2547</v>
      </c>
      <c r="N37" s="109" t="s">
        <v>2555</v>
      </c>
      <c r="O37" s="116" t="s">
        <v>2454</v>
      </c>
      <c r="P37" s="116" t="s">
        <v>2594</v>
      </c>
      <c r="Q37" s="150">
        <v>44234.490277777775</v>
      </c>
    </row>
    <row r="38" spans="1:17" ht="18" x14ac:dyDescent="0.25">
      <c r="A38" s="116" t="str">
        <f>VLOOKUP(E38,'LISTADO ATM'!$A$2:$C$898,3,0)</f>
        <v>DISTRITO NACIONAL</v>
      </c>
      <c r="B38" s="137">
        <v>3335938989</v>
      </c>
      <c r="C38" s="110">
        <v>44378.602037037039</v>
      </c>
      <c r="D38" s="110" t="s">
        <v>2180</v>
      </c>
      <c r="E38" s="133">
        <v>686</v>
      </c>
      <c r="F38" s="116" t="str">
        <f>VLOOKUP(E38,VIP!$A$2:$O13980,2,0)</f>
        <v>DRBR686</v>
      </c>
      <c r="G38" s="116" t="str">
        <f>VLOOKUP(E38,'LISTADO ATM'!$A$2:$B$897,2,0)</f>
        <v>ATM Autoservicio Oficina Máximo Gómez</v>
      </c>
      <c r="H38" s="116" t="str">
        <f>VLOOKUP(E38,VIP!$A$2:$O18941,7,FALSE)</f>
        <v>Si</v>
      </c>
      <c r="I38" s="116" t="str">
        <f>VLOOKUP(E38,VIP!$A$2:$O10906,8,FALSE)</f>
        <v>Si</v>
      </c>
      <c r="J38" s="116" t="str">
        <f>VLOOKUP(E38,VIP!$A$2:$O10856,8,FALSE)</f>
        <v>Si</v>
      </c>
      <c r="K38" s="116" t="str">
        <f>VLOOKUP(E38,VIP!$A$2:$O14430,6,0)</f>
        <v>NO</v>
      </c>
      <c r="L38" s="140" t="s">
        <v>2219</v>
      </c>
      <c r="M38" s="109" t="s">
        <v>2445</v>
      </c>
      <c r="N38" s="109" t="s">
        <v>2555</v>
      </c>
      <c r="O38" s="116" t="s">
        <v>2454</v>
      </c>
      <c r="P38" s="116"/>
      <c r="Q38" s="109" t="s">
        <v>2219</v>
      </c>
    </row>
    <row r="39" spans="1:17" ht="18" x14ac:dyDescent="0.25">
      <c r="A39" s="116" t="str">
        <f>VLOOKUP(E39,'LISTADO ATM'!$A$2:$C$898,3,0)</f>
        <v>DISTRITO NACIONAL</v>
      </c>
      <c r="B39" s="137">
        <v>3335938994</v>
      </c>
      <c r="C39" s="110">
        <v>44378.603067129632</v>
      </c>
      <c r="D39" s="110" t="s">
        <v>2180</v>
      </c>
      <c r="E39" s="133">
        <v>300</v>
      </c>
      <c r="F39" s="116" t="str">
        <f>VLOOKUP(E39,VIP!$A$2:$O13978,2,0)</f>
        <v>DRBR300</v>
      </c>
      <c r="G39" s="116" t="str">
        <f>VLOOKUP(E39,'LISTADO ATM'!$A$2:$B$897,2,0)</f>
        <v xml:space="preserve">ATM S/M Aprezio Los Guaricanos </v>
      </c>
      <c r="H39" s="116" t="str">
        <f>VLOOKUP(E39,VIP!$A$2:$O18939,7,FALSE)</f>
        <v>Si</v>
      </c>
      <c r="I39" s="116" t="str">
        <f>VLOOKUP(E39,VIP!$A$2:$O10904,8,FALSE)</f>
        <v>Si</v>
      </c>
      <c r="J39" s="116" t="str">
        <f>VLOOKUP(E39,VIP!$A$2:$O10854,8,FALSE)</f>
        <v>Si</v>
      </c>
      <c r="K39" s="116" t="str">
        <f>VLOOKUP(E39,VIP!$A$2:$O14428,6,0)</f>
        <v>NO</v>
      </c>
      <c r="L39" s="140" t="s">
        <v>2465</v>
      </c>
      <c r="M39" s="151" t="s">
        <v>2547</v>
      </c>
      <c r="N39" s="109" t="s">
        <v>2555</v>
      </c>
      <c r="O39" s="116" t="s">
        <v>2454</v>
      </c>
      <c r="P39" s="116"/>
      <c r="Q39" s="150">
        <v>44234.643055555556</v>
      </c>
    </row>
    <row r="40" spans="1:17" ht="18" x14ac:dyDescent="0.25">
      <c r="A40" s="116" t="str">
        <f>VLOOKUP(E40,'LISTADO ATM'!$A$2:$C$898,3,0)</f>
        <v>DISTRITO NACIONAL</v>
      </c>
      <c r="B40" s="137">
        <v>3335939001</v>
      </c>
      <c r="C40" s="110">
        <v>44378.604224537034</v>
      </c>
      <c r="D40" s="110" t="s">
        <v>2180</v>
      </c>
      <c r="E40" s="133">
        <v>335</v>
      </c>
      <c r="F40" s="116" t="str">
        <f>VLOOKUP(E40,VIP!$A$2:$O13977,2,0)</f>
        <v>DRBR335</v>
      </c>
      <c r="G40" s="116" t="str">
        <f>VLOOKUP(E40,'LISTADO ATM'!$A$2:$B$897,2,0)</f>
        <v>ATM Edificio Aster</v>
      </c>
      <c r="H40" s="116" t="str">
        <f>VLOOKUP(E40,VIP!$A$2:$O18938,7,FALSE)</f>
        <v>Si</v>
      </c>
      <c r="I40" s="116" t="str">
        <f>VLOOKUP(E40,VIP!$A$2:$O10903,8,FALSE)</f>
        <v>Si</v>
      </c>
      <c r="J40" s="116" t="str">
        <f>VLOOKUP(E40,VIP!$A$2:$O10853,8,FALSE)</f>
        <v>Si</v>
      </c>
      <c r="K40" s="116" t="str">
        <f>VLOOKUP(E40,VIP!$A$2:$O14427,6,0)</f>
        <v>NO</v>
      </c>
      <c r="L40" s="140" t="s">
        <v>2465</v>
      </c>
      <c r="M40" s="109" t="s">
        <v>2445</v>
      </c>
      <c r="N40" s="109" t="s">
        <v>2555</v>
      </c>
      <c r="O40" s="116" t="s">
        <v>2454</v>
      </c>
      <c r="P40" s="116"/>
      <c r="Q40" s="109" t="s">
        <v>2465</v>
      </c>
    </row>
    <row r="41" spans="1:17" ht="18" x14ac:dyDescent="0.25">
      <c r="A41" s="116" t="str">
        <f>VLOOKUP(E41,'LISTADO ATM'!$A$2:$C$898,3,0)</f>
        <v>DISTRITO NACIONAL</v>
      </c>
      <c r="B41" s="137">
        <v>3335939020</v>
      </c>
      <c r="C41" s="110">
        <v>44378.607974537037</v>
      </c>
      <c r="D41" s="110" t="s">
        <v>2180</v>
      </c>
      <c r="E41" s="133">
        <v>676</v>
      </c>
      <c r="F41" s="116" t="str">
        <f>VLOOKUP(E41,VIP!$A$2:$O13976,2,0)</f>
        <v>DRBR676</v>
      </c>
      <c r="G41" s="116" t="str">
        <f>VLOOKUP(E41,'LISTADO ATM'!$A$2:$B$897,2,0)</f>
        <v>ATM S/M Bravo Colina Del Oeste</v>
      </c>
      <c r="H41" s="116" t="str">
        <f>VLOOKUP(E41,VIP!$A$2:$O18937,7,FALSE)</f>
        <v>Si</v>
      </c>
      <c r="I41" s="116" t="str">
        <f>VLOOKUP(E41,VIP!$A$2:$O10902,8,FALSE)</f>
        <v>Si</v>
      </c>
      <c r="J41" s="116" t="str">
        <f>VLOOKUP(E41,VIP!$A$2:$O10852,8,FALSE)</f>
        <v>Si</v>
      </c>
      <c r="K41" s="116" t="str">
        <f>VLOOKUP(E41,VIP!$A$2:$O14426,6,0)</f>
        <v>NO</v>
      </c>
      <c r="L41" s="140" t="s">
        <v>2465</v>
      </c>
      <c r="M41" s="151" t="s">
        <v>2547</v>
      </c>
      <c r="N41" s="109" t="s">
        <v>2555</v>
      </c>
      <c r="O41" s="116" t="s">
        <v>2454</v>
      </c>
      <c r="P41" s="116"/>
      <c r="Q41" s="150">
        <v>44234.775000000001</v>
      </c>
    </row>
    <row r="42" spans="1:17" s="117" customFormat="1" ht="18" x14ac:dyDescent="0.25">
      <c r="A42" s="116" t="str">
        <f>VLOOKUP(E42,'LISTADO ATM'!$A$2:$C$898,3,0)</f>
        <v>NORTE</v>
      </c>
      <c r="B42" s="137">
        <v>3335939031</v>
      </c>
      <c r="C42" s="110">
        <v>44378.61146990741</v>
      </c>
      <c r="D42" s="110" t="s">
        <v>2586</v>
      </c>
      <c r="E42" s="133">
        <v>304</v>
      </c>
      <c r="F42" s="116" t="str">
        <f>VLOOKUP(E42,VIP!$A$2:$O13975,2,0)</f>
        <v>DRBR304</v>
      </c>
      <c r="G42" s="116" t="str">
        <f>VLOOKUP(E42,'LISTADO ATM'!$A$2:$B$897,2,0)</f>
        <v xml:space="preserve">ATM Multicentro La Sirena Estrella Sadhala </v>
      </c>
      <c r="H42" s="116" t="str">
        <f>VLOOKUP(E42,VIP!$A$2:$O18936,7,FALSE)</f>
        <v>Si</v>
      </c>
      <c r="I42" s="116" t="str">
        <f>VLOOKUP(E42,VIP!$A$2:$O10901,8,FALSE)</f>
        <v>Si</v>
      </c>
      <c r="J42" s="116" t="str">
        <f>VLOOKUP(E42,VIP!$A$2:$O10851,8,FALSE)</f>
        <v>Si</v>
      </c>
      <c r="K42" s="116" t="str">
        <f>VLOOKUP(E42,VIP!$A$2:$O14425,6,0)</f>
        <v>NO</v>
      </c>
      <c r="L42" s="140" t="s">
        <v>2417</v>
      </c>
      <c r="M42" s="151" t="s">
        <v>2547</v>
      </c>
      <c r="N42" s="109" t="s">
        <v>2452</v>
      </c>
      <c r="O42" s="116" t="s">
        <v>2591</v>
      </c>
      <c r="P42" s="116"/>
      <c r="Q42" s="150">
        <v>44234.631249999999</v>
      </c>
    </row>
    <row r="43" spans="1:17" s="117" customFormat="1" ht="18" x14ac:dyDescent="0.25">
      <c r="A43" s="116" t="str">
        <f>VLOOKUP(E43,'LISTADO ATM'!$A$2:$C$898,3,0)</f>
        <v>SUR</v>
      </c>
      <c r="B43" s="137">
        <v>3335939040</v>
      </c>
      <c r="C43" s="110">
        <v>44378.616319444445</v>
      </c>
      <c r="D43" s="110" t="s">
        <v>2448</v>
      </c>
      <c r="E43" s="133">
        <v>182</v>
      </c>
      <c r="F43" s="116" t="str">
        <f>VLOOKUP(E43,VIP!$A$2:$O13972,2,0)</f>
        <v>DRBR182</v>
      </c>
      <c r="G43" s="116" t="str">
        <f>VLOOKUP(E43,'LISTADO ATM'!$A$2:$B$897,2,0)</f>
        <v xml:space="preserve">ATM Barahona Comb </v>
      </c>
      <c r="H43" s="116" t="str">
        <f>VLOOKUP(E43,VIP!$A$2:$O18933,7,FALSE)</f>
        <v>Si</v>
      </c>
      <c r="I43" s="116" t="str">
        <f>VLOOKUP(E43,VIP!$A$2:$O10898,8,FALSE)</f>
        <v>Si</v>
      </c>
      <c r="J43" s="116" t="str">
        <f>VLOOKUP(E43,VIP!$A$2:$O10848,8,FALSE)</f>
        <v>Si</v>
      </c>
      <c r="K43" s="116" t="str">
        <f>VLOOKUP(E43,VIP!$A$2:$O14422,6,0)</f>
        <v>NO</v>
      </c>
      <c r="L43" s="140" t="s">
        <v>2417</v>
      </c>
      <c r="M43" s="151" t="s">
        <v>2547</v>
      </c>
      <c r="N43" s="109" t="s">
        <v>2452</v>
      </c>
      <c r="O43" s="116" t="s">
        <v>2453</v>
      </c>
      <c r="P43" s="116"/>
      <c r="Q43" s="150">
        <v>44234.484722222223</v>
      </c>
    </row>
    <row r="44" spans="1:17" s="117" customFormat="1" ht="18" x14ac:dyDescent="0.25">
      <c r="A44" s="116" t="str">
        <f>VLOOKUP(E44,'LISTADO ATM'!$A$2:$C$898,3,0)</f>
        <v>NORTE</v>
      </c>
      <c r="B44" s="137">
        <v>3335939046</v>
      </c>
      <c r="C44" s="110">
        <v>44378.618819444448</v>
      </c>
      <c r="D44" s="110" t="s">
        <v>2586</v>
      </c>
      <c r="E44" s="133">
        <v>878</v>
      </c>
      <c r="F44" s="116" t="str">
        <f>VLOOKUP(E44,VIP!$A$2:$O13971,2,0)</f>
        <v>DRBR878</v>
      </c>
      <c r="G44" s="116" t="str">
        <f>VLOOKUP(E44,'LISTADO ATM'!$A$2:$B$897,2,0)</f>
        <v>ATM UNP Cabral Y Baez</v>
      </c>
      <c r="H44" s="116" t="str">
        <f>VLOOKUP(E44,VIP!$A$2:$O18932,7,FALSE)</f>
        <v>N/A</v>
      </c>
      <c r="I44" s="116" t="str">
        <f>VLOOKUP(E44,VIP!$A$2:$O10897,8,FALSE)</f>
        <v>N/A</v>
      </c>
      <c r="J44" s="116" t="str">
        <f>VLOOKUP(E44,VIP!$A$2:$O10847,8,FALSE)</f>
        <v>N/A</v>
      </c>
      <c r="K44" s="116" t="str">
        <f>VLOOKUP(E44,VIP!$A$2:$O14421,6,0)</f>
        <v>N/A</v>
      </c>
      <c r="L44" s="140" t="s">
        <v>2417</v>
      </c>
      <c r="M44" s="151" t="s">
        <v>2547</v>
      </c>
      <c r="N44" s="109" t="s">
        <v>2452</v>
      </c>
      <c r="O44" s="116" t="s">
        <v>2591</v>
      </c>
      <c r="P44" s="116"/>
      <c r="Q44" s="150">
        <v>44234.642361111109</v>
      </c>
    </row>
    <row r="45" spans="1:17" s="117" customFormat="1" ht="18" x14ac:dyDescent="0.25">
      <c r="A45" s="116" t="str">
        <f>VLOOKUP(E45,'LISTADO ATM'!$A$2:$C$898,3,0)</f>
        <v>DISTRITO NACIONAL</v>
      </c>
      <c r="B45" s="137">
        <v>3335939079</v>
      </c>
      <c r="C45" s="110">
        <v>44378.624583333331</v>
      </c>
      <c r="D45" s="110" t="s">
        <v>2448</v>
      </c>
      <c r="E45" s="133">
        <v>821</v>
      </c>
      <c r="F45" s="116" t="str">
        <f>VLOOKUP(E45,VIP!$A$2:$O13970,2,0)</f>
        <v>DRBR821</v>
      </c>
      <c r="G45" s="116" t="str">
        <f>VLOOKUP(E45,'LISTADO ATM'!$A$2:$B$897,2,0)</f>
        <v xml:space="preserve">ATM S/M Bravo Churchill </v>
      </c>
      <c r="H45" s="116" t="str">
        <f>VLOOKUP(E45,VIP!$A$2:$O18931,7,FALSE)</f>
        <v>Si</v>
      </c>
      <c r="I45" s="116" t="str">
        <f>VLOOKUP(E45,VIP!$A$2:$O10896,8,FALSE)</f>
        <v>No</v>
      </c>
      <c r="J45" s="116" t="str">
        <f>VLOOKUP(E45,VIP!$A$2:$O10846,8,FALSE)</f>
        <v>No</v>
      </c>
      <c r="K45" s="116" t="str">
        <f>VLOOKUP(E45,VIP!$A$2:$O14420,6,0)</f>
        <v>SI</v>
      </c>
      <c r="L45" s="140" t="s">
        <v>2417</v>
      </c>
      <c r="M45" s="151" t="s">
        <v>2547</v>
      </c>
      <c r="N45" s="109" t="s">
        <v>2452</v>
      </c>
      <c r="O45" s="116" t="s">
        <v>2453</v>
      </c>
      <c r="P45" s="116"/>
      <c r="Q45" s="150">
        <v>44234.642361111109</v>
      </c>
    </row>
    <row r="46" spans="1:17" s="117" customFormat="1" ht="18" x14ac:dyDescent="0.25">
      <c r="A46" s="116" t="str">
        <f>VLOOKUP(E46,'LISTADO ATM'!$A$2:$C$898,3,0)</f>
        <v>DISTRITO NACIONAL</v>
      </c>
      <c r="B46" s="137">
        <v>3335939173</v>
      </c>
      <c r="C46" s="110">
        <v>44378.656493055554</v>
      </c>
      <c r="D46" s="110" t="s">
        <v>2180</v>
      </c>
      <c r="E46" s="133">
        <v>336</v>
      </c>
      <c r="F46" s="116" t="str">
        <f>VLOOKUP(E46,VIP!$A$2:$O13990,2,0)</f>
        <v>DRBR336</v>
      </c>
      <c r="G46" s="116" t="str">
        <f>VLOOKUP(E46,'LISTADO ATM'!$A$2:$B$897,2,0)</f>
        <v>ATM Instituto Nacional de Cancer (incart)</v>
      </c>
      <c r="H46" s="116" t="str">
        <f>VLOOKUP(E46,VIP!$A$2:$O18951,7,FALSE)</f>
        <v>Si</v>
      </c>
      <c r="I46" s="116" t="str">
        <f>VLOOKUP(E46,VIP!$A$2:$O10916,8,FALSE)</f>
        <v>Si</v>
      </c>
      <c r="J46" s="116" t="str">
        <f>VLOOKUP(E46,VIP!$A$2:$O10866,8,FALSE)</f>
        <v>Si</v>
      </c>
      <c r="K46" s="116" t="str">
        <f>VLOOKUP(E46,VIP!$A$2:$O14440,6,0)</f>
        <v>NO</v>
      </c>
      <c r="L46" s="140" t="s">
        <v>2219</v>
      </c>
      <c r="M46" s="109" t="s">
        <v>2445</v>
      </c>
      <c r="N46" s="109" t="s">
        <v>2452</v>
      </c>
      <c r="O46" s="116" t="s">
        <v>2454</v>
      </c>
      <c r="P46" s="116"/>
      <c r="Q46" s="109" t="s">
        <v>2219</v>
      </c>
    </row>
    <row r="47" spans="1:17" s="117" customFormat="1" ht="18" x14ac:dyDescent="0.25">
      <c r="A47" s="116" t="str">
        <f>VLOOKUP(E47,'LISTADO ATM'!$A$2:$C$898,3,0)</f>
        <v>DISTRITO NACIONAL</v>
      </c>
      <c r="B47" s="137">
        <v>3335939174</v>
      </c>
      <c r="C47" s="110">
        <v>44378.656921296293</v>
      </c>
      <c r="D47" s="110" t="s">
        <v>2180</v>
      </c>
      <c r="E47" s="133">
        <v>435</v>
      </c>
      <c r="F47" s="116" t="str">
        <f>VLOOKUP(E47,VIP!$A$2:$O13989,2,0)</f>
        <v>DRBR435</v>
      </c>
      <c r="G47" s="116" t="str">
        <f>VLOOKUP(E47,'LISTADO ATM'!$A$2:$B$897,2,0)</f>
        <v xml:space="preserve">ATM Autobanco Torre I </v>
      </c>
      <c r="H47" s="116" t="str">
        <f>VLOOKUP(E47,VIP!$A$2:$O18950,7,FALSE)</f>
        <v>Si</v>
      </c>
      <c r="I47" s="116" t="str">
        <f>VLOOKUP(E47,VIP!$A$2:$O10915,8,FALSE)</f>
        <v>Si</v>
      </c>
      <c r="J47" s="116" t="str">
        <f>VLOOKUP(E47,VIP!$A$2:$O10865,8,FALSE)</f>
        <v>Si</v>
      </c>
      <c r="K47" s="116" t="str">
        <f>VLOOKUP(E47,VIP!$A$2:$O14439,6,0)</f>
        <v>SI</v>
      </c>
      <c r="L47" s="140" t="s">
        <v>2219</v>
      </c>
      <c r="M47" s="151" t="s">
        <v>2547</v>
      </c>
      <c r="N47" s="109" t="s">
        <v>2452</v>
      </c>
      <c r="O47" s="116" t="s">
        <v>2454</v>
      </c>
      <c r="P47" s="116"/>
      <c r="Q47" s="150">
        <v>44234.493055555555</v>
      </c>
    </row>
    <row r="48" spans="1:17" s="117" customFormat="1" ht="18" x14ac:dyDescent="0.25">
      <c r="A48" s="116" t="str">
        <f>VLOOKUP(E48,'LISTADO ATM'!$A$2:$C$898,3,0)</f>
        <v>NORTE</v>
      </c>
      <c r="B48" s="137">
        <v>3335939179</v>
      </c>
      <c r="C48" s="110">
        <v>44378.65792824074</v>
      </c>
      <c r="D48" s="110" t="s">
        <v>2181</v>
      </c>
      <c r="E48" s="133">
        <v>40</v>
      </c>
      <c r="F48" s="116" t="str">
        <f>VLOOKUP(E48,VIP!$A$2:$O13988,2,0)</f>
        <v>DRBR040</v>
      </c>
      <c r="G48" s="116" t="str">
        <f>VLOOKUP(E48,'LISTADO ATM'!$A$2:$B$897,2,0)</f>
        <v xml:space="preserve">ATM Oficina El Puñal </v>
      </c>
      <c r="H48" s="116" t="str">
        <f>VLOOKUP(E48,VIP!$A$2:$O18949,7,FALSE)</f>
        <v>Si</v>
      </c>
      <c r="I48" s="116" t="str">
        <f>VLOOKUP(E48,VIP!$A$2:$O10914,8,FALSE)</f>
        <v>Si</v>
      </c>
      <c r="J48" s="116" t="str">
        <f>VLOOKUP(E48,VIP!$A$2:$O10864,8,FALSE)</f>
        <v>Si</v>
      </c>
      <c r="K48" s="116" t="str">
        <f>VLOOKUP(E48,VIP!$A$2:$O14438,6,0)</f>
        <v>NO</v>
      </c>
      <c r="L48" s="140" t="s">
        <v>2219</v>
      </c>
      <c r="M48" s="151" t="s">
        <v>2547</v>
      </c>
      <c r="N48" s="109" t="s">
        <v>2452</v>
      </c>
      <c r="O48" s="116" t="s">
        <v>2581</v>
      </c>
      <c r="P48" s="116"/>
      <c r="Q48" s="150">
        <v>44234.729166666664</v>
      </c>
    </row>
    <row r="49" spans="1:17" s="117" customFormat="1" ht="18" x14ac:dyDescent="0.25">
      <c r="A49" s="116" t="str">
        <f>VLOOKUP(E49,'LISTADO ATM'!$A$2:$C$898,3,0)</f>
        <v>DISTRITO NACIONAL</v>
      </c>
      <c r="B49" s="137">
        <v>3335939197</v>
      </c>
      <c r="C49" s="110">
        <v>44378.662199074075</v>
      </c>
      <c r="D49" s="110" t="s">
        <v>2180</v>
      </c>
      <c r="E49" s="133">
        <v>525</v>
      </c>
      <c r="F49" s="116" t="str">
        <f>VLOOKUP(E49,VIP!$A$2:$O13986,2,0)</f>
        <v>DRBR525</v>
      </c>
      <c r="G49" s="116" t="str">
        <f>VLOOKUP(E49,'LISTADO ATM'!$A$2:$B$897,2,0)</f>
        <v>ATM S/M Bravo Las Americas</v>
      </c>
      <c r="H49" s="116" t="str">
        <f>VLOOKUP(E49,VIP!$A$2:$O18947,7,FALSE)</f>
        <v>Si</v>
      </c>
      <c r="I49" s="116" t="str">
        <f>VLOOKUP(E49,VIP!$A$2:$O10912,8,FALSE)</f>
        <v>Si</v>
      </c>
      <c r="J49" s="116" t="str">
        <f>VLOOKUP(E49,VIP!$A$2:$O10862,8,FALSE)</f>
        <v>Si</v>
      </c>
      <c r="K49" s="116" t="str">
        <f>VLOOKUP(E49,VIP!$A$2:$O14436,6,0)</f>
        <v>NO</v>
      </c>
      <c r="L49" s="140" t="s">
        <v>2465</v>
      </c>
      <c r="M49" s="151" t="s">
        <v>2547</v>
      </c>
      <c r="N49" s="109" t="s">
        <v>2452</v>
      </c>
      <c r="O49" s="116" t="s">
        <v>2454</v>
      </c>
      <c r="P49" s="116"/>
      <c r="Q49" s="150">
        <v>44234.494444444441</v>
      </c>
    </row>
    <row r="50" spans="1:17" s="117" customFormat="1" ht="18" x14ac:dyDescent="0.25">
      <c r="A50" s="116" t="str">
        <f>VLOOKUP(E50,'LISTADO ATM'!$A$2:$C$898,3,0)</f>
        <v>DISTRITO NACIONAL</v>
      </c>
      <c r="B50" s="137">
        <v>3335939201</v>
      </c>
      <c r="C50" s="110">
        <v>44378.66302083333</v>
      </c>
      <c r="D50" s="110" t="s">
        <v>2448</v>
      </c>
      <c r="E50" s="133">
        <v>931</v>
      </c>
      <c r="F50" s="116" t="str">
        <f>VLOOKUP(E50,VIP!$A$2:$O13985,2,0)</f>
        <v>DRBR24N</v>
      </c>
      <c r="G50" s="116" t="str">
        <f>VLOOKUP(E50,'LISTADO ATM'!$A$2:$B$897,2,0)</f>
        <v xml:space="preserve">ATM Autobanco Luperón I </v>
      </c>
      <c r="H50" s="116" t="str">
        <f>VLOOKUP(E50,VIP!$A$2:$O18946,7,FALSE)</f>
        <v>Si</v>
      </c>
      <c r="I50" s="116" t="str">
        <f>VLOOKUP(E50,VIP!$A$2:$O10911,8,FALSE)</f>
        <v>Si</v>
      </c>
      <c r="J50" s="116" t="str">
        <f>VLOOKUP(E50,VIP!$A$2:$O10861,8,FALSE)</f>
        <v>Si</v>
      </c>
      <c r="K50" s="116" t="str">
        <f>VLOOKUP(E50,VIP!$A$2:$O14435,6,0)</f>
        <v>NO</v>
      </c>
      <c r="L50" s="140" t="s">
        <v>2441</v>
      </c>
      <c r="M50" s="151" t="s">
        <v>2547</v>
      </c>
      <c r="N50" s="109" t="s">
        <v>2452</v>
      </c>
      <c r="O50" s="116" t="s">
        <v>2453</v>
      </c>
      <c r="P50" s="116"/>
      <c r="Q50" s="150">
        <v>44234.503472222219</v>
      </c>
    </row>
    <row r="51" spans="1:17" s="117" customFormat="1" ht="18" x14ac:dyDescent="0.25">
      <c r="A51" s="116" t="str">
        <f>VLOOKUP(E51,'LISTADO ATM'!$A$2:$C$898,3,0)</f>
        <v>ESTE</v>
      </c>
      <c r="B51" s="137">
        <v>3335939368</v>
      </c>
      <c r="C51" s="110">
        <v>44378.712013888886</v>
      </c>
      <c r="D51" s="110" t="s">
        <v>2180</v>
      </c>
      <c r="E51" s="133">
        <v>824</v>
      </c>
      <c r="F51" s="116" t="str">
        <f>VLOOKUP(E51,VIP!$A$2:$O13984,2,0)</f>
        <v>DRBR824</v>
      </c>
      <c r="G51" s="116" t="str">
        <f>VLOOKUP(E51,'LISTADO ATM'!$A$2:$B$897,2,0)</f>
        <v xml:space="preserve">ATM Multiplaza (Higuey) </v>
      </c>
      <c r="H51" s="116" t="str">
        <f>VLOOKUP(E51,VIP!$A$2:$O18945,7,FALSE)</f>
        <v>Si</v>
      </c>
      <c r="I51" s="116" t="str">
        <f>VLOOKUP(E51,VIP!$A$2:$O10910,8,FALSE)</f>
        <v>Si</v>
      </c>
      <c r="J51" s="116" t="str">
        <f>VLOOKUP(E51,VIP!$A$2:$O10860,8,FALSE)</f>
        <v>Si</v>
      </c>
      <c r="K51" s="116" t="str">
        <f>VLOOKUP(E51,VIP!$A$2:$O14434,6,0)</f>
        <v>NO</v>
      </c>
      <c r="L51" s="140" t="s">
        <v>2219</v>
      </c>
      <c r="M51" s="151" t="s">
        <v>2547</v>
      </c>
      <c r="N51" s="109" t="s">
        <v>2452</v>
      </c>
      <c r="O51" s="116" t="s">
        <v>2454</v>
      </c>
      <c r="P51" s="116"/>
      <c r="Q51" s="150">
        <v>44234.636111111111</v>
      </c>
    </row>
    <row r="52" spans="1:17" s="117" customFormat="1" ht="18" x14ac:dyDescent="0.25">
      <c r="A52" s="116" t="str">
        <f>VLOOKUP(E52,'LISTADO ATM'!$A$2:$C$898,3,0)</f>
        <v>SUR</v>
      </c>
      <c r="B52" s="137">
        <v>3335939378</v>
      </c>
      <c r="C52" s="110">
        <v>44378.715219907404</v>
      </c>
      <c r="D52" s="110" t="s">
        <v>2180</v>
      </c>
      <c r="E52" s="133">
        <v>134</v>
      </c>
      <c r="F52" s="116" t="str">
        <f>VLOOKUP(E52,VIP!$A$2:$O13983,2,0)</f>
        <v>DRBR134</v>
      </c>
      <c r="G52" s="116" t="str">
        <f>VLOOKUP(E52,'LISTADO ATM'!$A$2:$B$897,2,0)</f>
        <v xml:space="preserve">ATM Oficina San José de Ocoa </v>
      </c>
      <c r="H52" s="116" t="str">
        <f>VLOOKUP(E52,VIP!$A$2:$O18944,7,FALSE)</f>
        <v>Si</v>
      </c>
      <c r="I52" s="116" t="str">
        <f>VLOOKUP(E52,VIP!$A$2:$O10909,8,FALSE)</f>
        <v>Si</v>
      </c>
      <c r="J52" s="116" t="str">
        <f>VLOOKUP(E52,VIP!$A$2:$O10859,8,FALSE)</f>
        <v>Si</v>
      </c>
      <c r="K52" s="116" t="str">
        <f>VLOOKUP(E52,VIP!$A$2:$O14433,6,0)</f>
        <v>SI</v>
      </c>
      <c r="L52" s="140" t="s">
        <v>2587</v>
      </c>
      <c r="M52" s="151" t="s">
        <v>2547</v>
      </c>
      <c r="N52" s="109" t="s">
        <v>2452</v>
      </c>
      <c r="O52" s="116" t="s">
        <v>2454</v>
      </c>
      <c r="P52" s="116"/>
      <c r="Q52" s="150">
        <v>44234.640972222223</v>
      </c>
    </row>
    <row r="53" spans="1:17" s="117" customFormat="1" ht="18" x14ac:dyDescent="0.25">
      <c r="A53" s="116" t="str">
        <f>VLOOKUP(E53,'LISTADO ATM'!$A$2:$C$898,3,0)</f>
        <v>DISTRITO NACIONAL</v>
      </c>
      <c r="B53" s="137">
        <v>3335939405</v>
      </c>
      <c r="C53" s="110">
        <v>44378.733576388891</v>
      </c>
      <c r="D53" s="110" t="s">
        <v>2448</v>
      </c>
      <c r="E53" s="133">
        <v>39</v>
      </c>
      <c r="F53" s="116" t="str">
        <f>VLOOKUP(E53,VIP!$A$2:$O13982,2,0)</f>
        <v>DRBR039</v>
      </c>
      <c r="G53" s="116" t="str">
        <f>VLOOKUP(E53,'LISTADO ATM'!$A$2:$B$897,2,0)</f>
        <v xml:space="preserve">ATM Oficina Ovando </v>
      </c>
      <c r="H53" s="116" t="str">
        <f>VLOOKUP(E53,VIP!$A$2:$O18943,7,FALSE)</f>
        <v>Si</v>
      </c>
      <c r="I53" s="116" t="str">
        <f>VLOOKUP(E53,VIP!$A$2:$O10908,8,FALSE)</f>
        <v>No</v>
      </c>
      <c r="J53" s="116" t="str">
        <f>VLOOKUP(E53,VIP!$A$2:$O10858,8,FALSE)</f>
        <v>No</v>
      </c>
      <c r="K53" s="116" t="str">
        <f>VLOOKUP(E53,VIP!$A$2:$O14432,6,0)</f>
        <v>NO</v>
      </c>
      <c r="L53" s="140" t="s">
        <v>2563</v>
      </c>
      <c r="M53" s="109" t="s">
        <v>2445</v>
      </c>
      <c r="N53" s="109" t="s">
        <v>2452</v>
      </c>
      <c r="O53" s="116" t="s">
        <v>2453</v>
      </c>
      <c r="P53" s="116"/>
      <c r="Q53" s="109" t="s">
        <v>2563</v>
      </c>
    </row>
    <row r="54" spans="1:17" s="117" customFormat="1" ht="18" x14ac:dyDescent="0.25">
      <c r="A54" s="116" t="str">
        <f>VLOOKUP(E54,'LISTADO ATM'!$A$2:$C$898,3,0)</f>
        <v>NORTE</v>
      </c>
      <c r="B54" s="137">
        <v>3335939406</v>
      </c>
      <c r="C54" s="110">
        <v>44378.7344212963</v>
      </c>
      <c r="D54" s="110" t="s">
        <v>2181</v>
      </c>
      <c r="E54" s="133">
        <v>333</v>
      </c>
      <c r="F54" s="116" t="str">
        <f>VLOOKUP(E54,VIP!$A$2:$O13981,2,0)</f>
        <v>DRBR333</v>
      </c>
      <c r="G54" s="116" t="str">
        <f>VLOOKUP(E54,'LISTADO ATM'!$A$2:$B$897,2,0)</f>
        <v>ATM Oficina Turey Maimón</v>
      </c>
      <c r="H54" s="116" t="str">
        <f>VLOOKUP(E54,VIP!$A$2:$O18942,7,FALSE)</f>
        <v>Si</v>
      </c>
      <c r="I54" s="116" t="str">
        <f>VLOOKUP(E54,VIP!$A$2:$O10907,8,FALSE)</f>
        <v>Si</v>
      </c>
      <c r="J54" s="116" t="str">
        <f>VLOOKUP(E54,VIP!$A$2:$O10857,8,FALSE)</f>
        <v>Si</v>
      </c>
      <c r="K54" s="116" t="str">
        <f>VLOOKUP(E54,VIP!$A$2:$O14431,6,0)</f>
        <v>NO</v>
      </c>
      <c r="L54" s="140" t="s">
        <v>2587</v>
      </c>
      <c r="M54" s="151" t="s">
        <v>2547</v>
      </c>
      <c r="N54" s="109" t="s">
        <v>2452</v>
      </c>
      <c r="O54" s="116" t="s">
        <v>2564</v>
      </c>
      <c r="P54" s="116"/>
      <c r="Q54" s="150">
        <v>44234.490277777775</v>
      </c>
    </row>
    <row r="55" spans="1:17" s="117" customFormat="1" ht="18" x14ac:dyDescent="0.25">
      <c r="A55" s="116" t="str">
        <f>VLOOKUP(E55,'LISTADO ATM'!$A$2:$C$898,3,0)</f>
        <v>DISTRITO NACIONAL</v>
      </c>
      <c r="B55" s="137">
        <v>3335939414</v>
      </c>
      <c r="C55" s="110">
        <v>44378.7421875</v>
      </c>
      <c r="D55" s="110" t="s">
        <v>2469</v>
      </c>
      <c r="E55" s="133">
        <v>715</v>
      </c>
      <c r="F55" s="116" t="str">
        <f>VLOOKUP(E55,VIP!$A$2:$O13980,2,0)</f>
        <v>DRBR992</v>
      </c>
      <c r="G55" s="116" t="str">
        <f>VLOOKUP(E55,'LISTADO ATM'!$A$2:$B$897,2,0)</f>
        <v xml:space="preserve">ATM Oficina 27 de Febrero (Lobby) </v>
      </c>
      <c r="H55" s="116" t="str">
        <f>VLOOKUP(E55,VIP!$A$2:$O18941,7,FALSE)</f>
        <v>Si</v>
      </c>
      <c r="I55" s="116" t="str">
        <f>VLOOKUP(E55,VIP!$A$2:$O10906,8,FALSE)</f>
        <v>Si</v>
      </c>
      <c r="J55" s="116" t="str">
        <f>VLOOKUP(E55,VIP!$A$2:$O10856,8,FALSE)</f>
        <v>Si</v>
      </c>
      <c r="K55" s="116" t="str">
        <f>VLOOKUP(E55,VIP!$A$2:$O14430,6,0)</f>
        <v>NO</v>
      </c>
      <c r="L55" s="140" t="s">
        <v>2417</v>
      </c>
      <c r="M55" s="151" t="s">
        <v>2547</v>
      </c>
      <c r="N55" s="109" t="s">
        <v>2452</v>
      </c>
      <c r="O55" s="116" t="s">
        <v>2470</v>
      </c>
      <c r="P55" s="116"/>
      <c r="Q55" s="150">
        <v>44234.640972222223</v>
      </c>
    </row>
    <row r="56" spans="1:17" s="117" customFormat="1" ht="18" x14ac:dyDescent="0.25">
      <c r="A56" s="116" t="str">
        <f>VLOOKUP(E56,'LISTADO ATM'!$A$2:$C$898,3,0)</f>
        <v>DISTRITO NACIONAL</v>
      </c>
      <c r="B56" s="137">
        <v>3335939425</v>
      </c>
      <c r="C56" s="110">
        <v>44378.74732638889</v>
      </c>
      <c r="D56" s="110" t="s">
        <v>2448</v>
      </c>
      <c r="E56" s="133">
        <v>900</v>
      </c>
      <c r="F56" s="116" t="str">
        <f>VLOOKUP(E56,VIP!$A$2:$O13979,2,0)</f>
        <v>DRBR900</v>
      </c>
      <c r="G56" s="116" t="str">
        <f>VLOOKUP(E56,'LISTADO ATM'!$A$2:$B$897,2,0)</f>
        <v xml:space="preserve">ATM UNP Merca Santo Domingo </v>
      </c>
      <c r="H56" s="116" t="str">
        <f>VLOOKUP(E56,VIP!$A$2:$O18940,7,FALSE)</f>
        <v>Si</v>
      </c>
      <c r="I56" s="116" t="str">
        <f>VLOOKUP(E56,VIP!$A$2:$O10905,8,FALSE)</f>
        <v>Si</v>
      </c>
      <c r="J56" s="116" t="str">
        <f>VLOOKUP(E56,VIP!$A$2:$O10855,8,FALSE)</f>
        <v>Si</v>
      </c>
      <c r="K56" s="116" t="str">
        <f>VLOOKUP(E56,VIP!$A$2:$O14429,6,0)</f>
        <v>NO</v>
      </c>
      <c r="L56" s="140" t="s">
        <v>2417</v>
      </c>
      <c r="M56" s="151" t="s">
        <v>2547</v>
      </c>
      <c r="N56" s="109" t="s">
        <v>2452</v>
      </c>
      <c r="O56" s="116" t="s">
        <v>2453</v>
      </c>
      <c r="P56" s="116"/>
      <c r="Q56" s="150">
        <v>44234.743055555555</v>
      </c>
    </row>
    <row r="57" spans="1:17" s="117" customFormat="1" ht="18" x14ac:dyDescent="0.25">
      <c r="A57" s="116" t="str">
        <f>VLOOKUP(E57,'LISTADO ATM'!$A$2:$C$898,3,0)</f>
        <v>NORTE</v>
      </c>
      <c r="B57" s="137">
        <v>3335939428</v>
      </c>
      <c r="C57" s="110">
        <v>44378.750717592593</v>
      </c>
      <c r="D57" s="110" t="s">
        <v>2181</v>
      </c>
      <c r="E57" s="133">
        <v>405</v>
      </c>
      <c r="F57" s="116" t="str">
        <f>VLOOKUP(E57,VIP!$A$2:$O13978,2,0)</f>
        <v>DRBR405</v>
      </c>
      <c r="G57" s="116" t="str">
        <f>VLOOKUP(E57,'LISTADO ATM'!$A$2:$B$897,2,0)</f>
        <v xml:space="preserve">ATM UNP Loma de Cabrera </v>
      </c>
      <c r="H57" s="116" t="str">
        <f>VLOOKUP(E57,VIP!$A$2:$O18939,7,FALSE)</f>
        <v>Si</v>
      </c>
      <c r="I57" s="116" t="str">
        <f>VLOOKUP(E57,VIP!$A$2:$O10904,8,FALSE)</f>
        <v>Si</v>
      </c>
      <c r="J57" s="116" t="str">
        <f>VLOOKUP(E57,VIP!$A$2:$O10854,8,FALSE)</f>
        <v>Si</v>
      </c>
      <c r="K57" s="116" t="str">
        <f>VLOOKUP(E57,VIP!$A$2:$O14428,6,0)</f>
        <v>NO</v>
      </c>
      <c r="L57" s="140" t="s">
        <v>2587</v>
      </c>
      <c r="M57" s="151" t="s">
        <v>2547</v>
      </c>
      <c r="N57" s="109" t="s">
        <v>2452</v>
      </c>
      <c r="O57" s="116" t="s">
        <v>2564</v>
      </c>
      <c r="P57" s="116"/>
      <c r="Q57" s="150">
        <v>44234.487500000003</v>
      </c>
    </row>
    <row r="58" spans="1:17" s="117" customFormat="1" ht="18" x14ac:dyDescent="0.25">
      <c r="A58" s="116" t="str">
        <f>VLOOKUP(E58,'LISTADO ATM'!$A$2:$C$898,3,0)</f>
        <v>DISTRITO NACIONAL</v>
      </c>
      <c r="B58" s="137">
        <v>3335939429</v>
      </c>
      <c r="C58" s="110">
        <v>44378.752303240741</v>
      </c>
      <c r="D58" s="110" t="s">
        <v>2448</v>
      </c>
      <c r="E58" s="133">
        <v>235</v>
      </c>
      <c r="F58" s="116" t="str">
        <f>VLOOKUP(E58,VIP!$A$2:$O13977,2,0)</f>
        <v>DRBR235</v>
      </c>
      <c r="G58" s="116" t="str">
        <f>VLOOKUP(E58,'LISTADO ATM'!$A$2:$B$897,2,0)</f>
        <v xml:space="preserve">ATM Oficina Multicentro La Sirena San Isidro </v>
      </c>
      <c r="H58" s="116" t="str">
        <f>VLOOKUP(E58,VIP!$A$2:$O18938,7,FALSE)</f>
        <v>Si</v>
      </c>
      <c r="I58" s="116" t="str">
        <f>VLOOKUP(E58,VIP!$A$2:$O10903,8,FALSE)</f>
        <v>Si</v>
      </c>
      <c r="J58" s="116" t="str">
        <f>VLOOKUP(E58,VIP!$A$2:$O10853,8,FALSE)</f>
        <v>Si</v>
      </c>
      <c r="K58" s="116" t="str">
        <f>VLOOKUP(E58,VIP!$A$2:$O14427,6,0)</f>
        <v>SI</v>
      </c>
      <c r="L58" s="140" t="s">
        <v>2417</v>
      </c>
      <c r="M58" s="151" t="s">
        <v>2547</v>
      </c>
      <c r="N58" s="109" t="s">
        <v>2452</v>
      </c>
      <c r="O58" s="116" t="s">
        <v>2453</v>
      </c>
      <c r="P58" s="116"/>
      <c r="Q58" s="150">
        <v>44234.643750000003</v>
      </c>
    </row>
    <row r="59" spans="1:17" s="117" customFormat="1" ht="18" x14ac:dyDescent="0.25">
      <c r="A59" s="116" t="str">
        <f>VLOOKUP(E59,'LISTADO ATM'!$A$2:$C$898,3,0)</f>
        <v>ESTE</v>
      </c>
      <c r="B59" s="137">
        <v>3335939431</v>
      </c>
      <c r="C59" s="110">
        <v>44378.753148148149</v>
      </c>
      <c r="D59" s="110" t="s">
        <v>2180</v>
      </c>
      <c r="E59" s="133">
        <v>330</v>
      </c>
      <c r="F59" s="116" t="str">
        <f>VLOOKUP(E59,VIP!$A$2:$O13976,2,0)</f>
        <v>DRBR330</v>
      </c>
      <c r="G59" s="116" t="str">
        <f>VLOOKUP(E59,'LISTADO ATM'!$A$2:$B$897,2,0)</f>
        <v xml:space="preserve">ATM Oficina Boulevard (Higuey) </v>
      </c>
      <c r="H59" s="116" t="str">
        <f>VLOOKUP(E59,VIP!$A$2:$O18937,7,FALSE)</f>
        <v>Si</v>
      </c>
      <c r="I59" s="116" t="str">
        <f>VLOOKUP(E59,VIP!$A$2:$O10902,8,FALSE)</f>
        <v>Si</v>
      </c>
      <c r="J59" s="116" t="str">
        <f>VLOOKUP(E59,VIP!$A$2:$O10852,8,FALSE)</f>
        <v>Si</v>
      </c>
      <c r="K59" s="116" t="str">
        <f>VLOOKUP(E59,VIP!$A$2:$O14426,6,0)</f>
        <v>SI</v>
      </c>
      <c r="L59" s="140" t="s">
        <v>2587</v>
      </c>
      <c r="M59" s="151" t="s">
        <v>2547</v>
      </c>
      <c r="N59" s="109" t="s">
        <v>2452</v>
      </c>
      <c r="O59" s="116" t="s">
        <v>2454</v>
      </c>
      <c r="P59" s="116"/>
      <c r="Q59" s="150">
        <v>44234.487500000003</v>
      </c>
    </row>
    <row r="60" spans="1:17" s="117" customFormat="1" ht="18" x14ac:dyDescent="0.25">
      <c r="A60" s="116" t="str">
        <f>VLOOKUP(E60,'LISTADO ATM'!$A$2:$C$898,3,0)</f>
        <v>DISTRITO NACIONAL</v>
      </c>
      <c r="B60" s="137">
        <v>3335939441</v>
      </c>
      <c r="C60" s="110">
        <v>44378.765219907407</v>
      </c>
      <c r="D60" s="110" t="s">
        <v>2448</v>
      </c>
      <c r="E60" s="133">
        <v>967</v>
      </c>
      <c r="F60" s="116" t="str">
        <f>VLOOKUP(E60,VIP!$A$2:$O13974,2,0)</f>
        <v>DRBR967</v>
      </c>
      <c r="G60" s="116" t="str">
        <f>VLOOKUP(E60,'LISTADO ATM'!$A$2:$B$897,2,0)</f>
        <v xml:space="preserve">ATM UNP Hiper Olé Autopista Duarte </v>
      </c>
      <c r="H60" s="116" t="str">
        <f>VLOOKUP(E60,VIP!$A$2:$O18935,7,FALSE)</f>
        <v>Si</v>
      </c>
      <c r="I60" s="116" t="str">
        <f>VLOOKUP(E60,VIP!$A$2:$O10900,8,FALSE)</f>
        <v>Si</v>
      </c>
      <c r="J60" s="116" t="str">
        <f>VLOOKUP(E60,VIP!$A$2:$O10850,8,FALSE)</f>
        <v>Si</v>
      </c>
      <c r="K60" s="116" t="str">
        <f>VLOOKUP(E60,VIP!$A$2:$O14424,6,0)</f>
        <v>NO</v>
      </c>
      <c r="L60" s="140" t="s">
        <v>2417</v>
      </c>
      <c r="M60" s="151" t="s">
        <v>2547</v>
      </c>
      <c r="N60" s="109" t="s">
        <v>2452</v>
      </c>
      <c r="O60" s="116" t="s">
        <v>2453</v>
      </c>
      <c r="P60" s="116"/>
      <c r="Q60" s="150">
        <v>44234.772222222222</v>
      </c>
    </row>
    <row r="61" spans="1:17" s="117" customFormat="1" ht="18" x14ac:dyDescent="0.25">
      <c r="A61" s="116" t="str">
        <f>VLOOKUP(E61,'LISTADO ATM'!$A$2:$C$898,3,0)</f>
        <v>ESTE</v>
      </c>
      <c r="B61" s="137">
        <v>3335939448</v>
      </c>
      <c r="C61" s="110">
        <v>44378.77547453704</v>
      </c>
      <c r="D61" s="110" t="s">
        <v>2448</v>
      </c>
      <c r="E61" s="133">
        <v>399</v>
      </c>
      <c r="F61" s="116" t="str">
        <f>VLOOKUP(E61,VIP!$A$2:$O13973,2,0)</f>
        <v>DRBR399</v>
      </c>
      <c r="G61" s="116" t="str">
        <f>VLOOKUP(E61,'LISTADO ATM'!$A$2:$B$897,2,0)</f>
        <v xml:space="preserve">ATM Oficina La Romana II </v>
      </c>
      <c r="H61" s="116" t="str">
        <f>VLOOKUP(E61,VIP!$A$2:$O18934,7,FALSE)</f>
        <v>Si</v>
      </c>
      <c r="I61" s="116" t="str">
        <f>VLOOKUP(E61,VIP!$A$2:$O10899,8,FALSE)</f>
        <v>Si</v>
      </c>
      <c r="J61" s="116" t="str">
        <f>VLOOKUP(E61,VIP!$A$2:$O10849,8,FALSE)</f>
        <v>Si</v>
      </c>
      <c r="K61" s="116" t="str">
        <f>VLOOKUP(E61,VIP!$A$2:$O14423,6,0)</f>
        <v>NO</v>
      </c>
      <c r="L61" s="140" t="s">
        <v>2417</v>
      </c>
      <c r="M61" s="151" t="s">
        <v>2547</v>
      </c>
      <c r="N61" s="109" t="s">
        <v>2452</v>
      </c>
      <c r="O61" s="116" t="s">
        <v>2453</v>
      </c>
      <c r="P61" s="116"/>
      <c r="Q61" s="150">
        <v>44234.490972222222</v>
      </c>
    </row>
    <row r="62" spans="1:17" s="117" customFormat="1" ht="18" x14ac:dyDescent="0.25">
      <c r="A62" s="116" t="str">
        <f>VLOOKUP(E62,'LISTADO ATM'!$A$2:$C$898,3,0)</f>
        <v>DISTRITO NACIONAL</v>
      </c>
      <c r="B62" s="137">
        <v>3335939457</v>
      </c>
      <c r="C62" s="110">
        <v>44378.791770833333</v>
      </c>
      <c r="D62" s="110" t="s">
        <v>2469</v>
      </c>
      <c r="E62" s="133">
        <v>743</v>
      </c>
      <c r="F62" s="116" t="str">
        <f>VLOOKUP(E62,VIP!$A$2:$O13972,2,0)</f>
        <v>DRBR287</v>
      </c>
      <c r="G62" s="116" t="str">
        <f>VLOOKUP(E62,'LISTADO ATM'!$A$2:$B$897,2,0)</f>
        <v xml:space="preserve">ATM Oficina Los Frailes </v>
      </c>
      <c r="H62" s="116" t="str">
        <f>VLOOKUP(E62,VIP!$A$2:$O18933,7,FALSE)</f>
        <v>Si</v>
      </c>
      <c r="I62" s="116" t="str">
        <f>VLOOKUP(E62,VIP!$A$2:$O10898,8,FALSE)</f>
        <v>Si</v>
      </c>
      <c r="J62" s="116" t="str">
        <f>VLOOKUP(E62,VIP!$A$2:$O10848,8,FALSE)</f>
        <v>Si</v>
      </c>
      <c r="K62" s="116" t="str">
        <f>VLOOKUP(E62,VIP!$A$2:$O14422,6,0)</f>
        <v>SI</v>
      </c>
      <c r="L62" s="140" t="s">
        <v>2417</v>
      </c>
      <c r="M62" s="151" t="s">
        <v>2547</v>
      </c>
      <c r="N62" s="109" t="s">
        <v>2452</v>
      </c>
      <c r="O62" s="116" t="s">
        <v>2470</v>
      </c>
      <c r="P62" s="116"/>
      <c r="Q62" s="150">
        <v>44234.756249999999</v>
      </c>
    </row>
    <row r="63" spans="1:17" s="117" customFormat="1" ht="18" x14ac:dyDescent="0.25">
      <c r="A63" s="116" t="str">
        <f>VLOOKUP(E63,'LISTADO ATM'!$A$2:$C$898,3,0)</f>
        <v>NORTE</v>
      </c>
      <c r="B63" s="137">
        <v>3335939476</v>
      </c>
      <c r="C63" s="110">
        <v>44378.820902777778</v>
      </c>
      <c r="D63" s="110" t="s">
        <v>2586</v>
      </c>
      <c r="E63" s="133">
        <v>728</v>
      </c>
      <c r="F63" s="116" t="str">
        <f>VLOOKUP(E63,VIP!$A$2:$O14027,2,0)</f>
        <v>DRBR051</v>
      </c>
      <c r="G63" s="116" t="str">
        <f>VLOOKUP(E63,'LISTADO ATM'!$A$2:$B$897,2,0)</f>
        <v xml:space="preserve">ATM UNP La Vega Oficina Regional Norcentral </v>
      </c>
      <c r="H63" s="116" t="str">
        <f>VLOOKUP(E63,VIP!$A$2:$O18988,7,FALSE)</f>
        <v>Si</v>
      </c>
      <c r="I63" s="116" t="str">
        <f>VLOOKUP(E63,VIP!$A$2:$O10953,8,FALSE)</f>
        <v>Si</v>
      </c>
      <c r="J63" s="116" t="str">
        <f>VLOOKUP(E63,VIP!$A$2:$O10903,8,FALSE)</f>
        <v>Si</v>
      </c>
      <c r="K63" s="116" t="str">
        <f>VLOOKUP(E63,VIP!$A$2:$O14477,6,0)</f>
        <v>SI</v>
      </c>
      <c r="L63" s="140" t="s">
        <v>2417</v>
      </c>
      <c r="M63" s="151" t="s">
        <v>2547</v>
      </c>
      <c r="N63" s="109" t="s">
        <v>2452</v>
      </c>
      <c r="O63" s="116" t="s">
        <v>2588</v>
      </c>
      <c r="P63" s="116"/>
      <c r="Q63" s="150">
        <v>44234.499305555553</v>
      </c>
    </row>
    <row r="64" spans="1:17" s="117" customFormat="1" ht="18" x14ac:dyDescent="0.25">
      <c r="A64" s="116" t="str">
        <f>VLOOKUP(E64,'LISTADO ATM'!$A$2:$C$898,3,0)</f>
        <v>DISTRITO NACIONAL</v>
      </c>
      <c r="B64" s="137">
        <v>3335939477</v>
      </c>
      <c r="C64" s="110">
        <v>44378.824826388889</v>
      </c>
      <c r="D64" s="110" t="s">
        <v>2469</v>
      </c>
      <c r="E64" s="133">
        <v>378</v>
      </c>
      <c r="F64" s="116" t="str">
        <f>VLOOKUP(E64,VIP!$A$2:$O14026,2,0)</f>
        <v>DRBR378</v>
      </c>
      <c r="G64" s="116" t="str">
        <f>VLOOKUP(E64,'LISTADO ATM'!$A$2:$B$897,2,0)</f>
        <v>ATM UNP Villa Flores</v>
      </c>
      <c r="H64" s="116" t="str">
        <f>VLOOKUP(E64,VIP!$A$2:$O18987,7,FALSE)</f>
        <v>N/A</v>
      </c>
      <c r="I64" s="116" t="str">
        <f>VLOOKUP(E64,VIP!$A$2:$O10952,8,FALSE)</f>
        <v>N/A</v>
      </c>
      <c r="J64" s="116" t="str">
        <f>VLOOKUP(E64,VIP!$A$2:$O10902,8,FALSE)</f>
        <v>N/A</v>
      </c>
      <c r="K64" s="116" t="str">
        <f>VLOOKUP(E64,VIP!$A$2:$O14476,6,0)</f>
        <v>N/A</v>
      </c>
      <c r="L64" s="140" t="s">
        <v>2417</v>
      </c>
      <c r="M64" s="109" t="s">
        <v>2445</v>
      </c>
      <c r="N64" s="109" t="s">
        <v>2452</v>
      </c>
      <c r="O64" s="116" t="s">
        <v>2470</v>
      </c>
      <c r="P64" s="116"/>
      <c r="Q64" s="109" t="s">
        <v>2417</v>
      </c>
    </row>
    <row r="65" spans="1:17" s="117" customFormat="1" ht="18" x14ac:dyDescent="0.25">
      <c r="A65" s="116" t="str">
        <f>VLOOKUP(E65,'LISTADO ATM'!$A$2:$C$898,3,0)</f>
        <v>NORTE</v>
      </c>
      <c r="B65" s="137">
        <v>3335939478</v>
      </c>
      <c r="C65" s="110">
        <v>44378.828252314815</v>
      </c>
      <c r="D65" s="110" t="s">
        <v>2586</v>
      </c>
      <c r="E65" s="133">
        <v>633</v>
      </c>
      <c r="F65" s="116" t="str">
        <f>VLOOKUP(E65,VIP!$A$2:$O14025,2,0)</f>
        <v>DRBR260</v>
      </c>
      <c r="G65" s="116" t="str">
        <f>VLOOKUP(E65,'LISTADO ATM'!$A$2:$B$897,2,0)</f>
        <v xml:space="preserve">ATM Autobanco Las Colinas </v>
      </c>
      <c r="H65" s="116" t="str">
        <f>VLOOKUP(E65,VIP!$A$2:$O18986,7,FALSE)</f>
        <v>Si</v>
      </c>
      <c r="I65" s="116" t="str">
        <f>VLOOKUP(E65,VIP!$A$2:$O10951,8,FALSE)</f>
        <v>Si</v>
      </c>
      <c r="J65" s="116" t="str">
        <f>VLOOKUP(E65,VIP!$A$2:$O10901,8,FALSE)</f>
        <v>Si</v>
      </c>
      <c r="K65" s="116" t="str">
        <f>VLOOKUP(E65,VIP!$A$2:$O14475,6,0)</f>
        <v>SI</v>
      </c>
      <c r="L65" s="140" t="s">
        <v>2417</v>
      </c>
      <c r="M65" s="151" t="s">
        <v>2547</v>
      </c>
      <c r="N65" s="109" t="s">
        <v>2452</v>
      </c>
      <c r="O65" s="116" t="s">
        <v>2588</v>
      </c>
      <c r="P65" s="116"/>
      <c r="Q65" s="150">
        <v>44234.626388888886</v>
      </c>
    </row>
    <row r="66" spans="1:17" s="117" customFormat="1" ht="18" x14ac:dyDescent="0.25">
      <c r="A66" s="116" t="str">
        <f>VLOOKUP(E66,'LISTADO ATM'!$A$2:$C$898,3,0)</f>
        <v>DISTRITO NACIONAL</v>
      </c>
      <c r="B66" s="137">
        <v>3335939481</v>
      </c>
      <c r="C66" s="110">
        <v>44378.832905092589</v>
      </c>
      <c r="D66" s="110" t="s">
        <v>2469</v>
      </c>
      <c r="E66" s="133">
        <v>957</v>
      </c>
      <c r="F66" s="116" t="str">
        <f>VLOOKUP(E66,VIP!$A$2:$O14023,2,0)</f>
        <v>DRBR23F</v>
      </c>
      <c r="G66" s="116" t="str">
        <f>VLOOKUP(E66,'LISTADO ATM'!$A$2:$B$897,2,0)</f>
        <v xml:space="preserve">ATM Oficina Venezuela </v>
      </c>
      <c r="H66" s="116" t="str">
        <f>VLOOKUP(E66,VIP!$A$2:$O18984,7,FALSE)</f>
        <v>Si</v>
      </c>
      <c r="I66" s="116" t="str">
        <f>VLOOKUP(E66,VIP!$A$2:$O10949,8,FALSE)</f>
        <v>Si</v>
      </c>
      <c r="J66" s="116" t="str">
        <f>VLOOKUP(E66,VIP!$A$2:$O10899,8,FALSE)</f>
        <v>Si</v>
      </c>
      <c r="K66" s="116" t="str">
        <f>VLOOKUP(E66,VIP!$A$2:$O14473,6,0)</f>
        <v>SI</v>
      </c>
      <c r="L66" s="140" t="s">
        <v>2417</v>
      </c>
      <c r="M66" s="151" t="s">
        <v>2547</v>
      </c>
      <c r="N66" s="109" t="s">
        <v>2452</v>
      </c>
      <c r="O66" s="116" t="s">
        <v>2470</v>
      </c>
      <c r="P66" s="116"/>
      <c r="Q66" s="150">
        <v>44234.503472222219</v>
      </c>
    </row>
    <row r="67" spans="1:17" s="117" customFormat="1" ht="18" x14ac:dyDescent="0.25">
      <c r="A67" s="116" t="str">
        <f>VLOOKUP(E67,'LISTADO ATM'!$A$2:$C$898,3,0)</f>
        <v>ESTE</v>
      </c>
      <c r="B67" s="137">
        <v>3335939482</v>
      </c>
      <c r="C67" s="110">
        <v>44378.833749999998</v>
      </c>
      <c r="D67" s="110" t="s">
        <v>2180</v>
      </c>
      <c r="E67" s="133">
        <v>385</v>
      </c>
      <c r="F67" s="116" t="str">
        <f>VLOOKUP(E67,VIP!$A$2:$O14022,2,0)</f>
        <v>DRBR385</v>
      </c>
      <c r="G67" s="116" t="str">
        <f>VLOOKUP(E67,'LISTADO ATM'!$A$2:$B$897,2,0)</f>
        <v xml:space="preserve">ATM Plaza Verón I </v>
      </c>
      <c r="H67" s="116" t="str">
        <f>VLOOKUP(E67,VIP!$A$2:$O18983,7,FALSE)</f>
        <v>Si</v>
      </c>
      <c r="I67" s="116" t="str">
        <f>VLOOKUP(E67,VIP!$A$2:$O10948,8,FALSE)</f>
        <v>Si</v>
      </c>
      <c r="J67" s="116" t="str">
        <f>VLOOKUP(E67,VIP!$A$2:$O10898,8,FALSE)</f>
        <v>Si</v>
      </c>
      <c r="K67" s="116" t="str">
        <f>VLOOKUP(E67,VIP!$A$2:$O14472,6,0)</f>
        <v>NO</v>
      </c>
      <c r="L67" s="140" t="s">
        <v>2465</v>
      </c>
      <c r="M67" s="151" t="s">
        <v>2547</v>
      </c>
      <c r="N67" s="109" t="s">
        <v>2452</v>
      </c>
      <c r="O67" s="116" t="s">
        <v>2454</v>
      </c>
      <c r="P67" s="116"/>
      <c r="Q67" s="150">
        <v>44234.491666666669</v>
      </c>
    </row>
    <row r="68" spans="1:17" s="117" customFormat="1" ht="18" x14ac:dyDescent="0.25">
      <c r="A68" s="116" t="str">
        <f>VLOOKUP(E68,'LISTADO ATM'!$A$2:$C$898,3,0)</f>
        <v>SUR</v>
      </c>
      <c r="B68" s="137">
        <v>3335939484</v>
      </c>
      <c r="C68" s="110">
        <v>44378.836261574077</v>
      </c>
      <c r="D68" s="110" t="s">
        <v>2180</v>
      </c>
      <c r="E68" s="133">
        <v>890</v>
      </c>
      <c r="F68" s="116" t="str">
        <f>VLOOKUP(E68,VIP!$A$2:$O14020,2,0)</f>
        <v>DRBR890</v>
      </c>
      <c r="G68" s="116" t="str">
        <f>VLOOKUP(E68,'LISTADO ATM'!$A$2:$B$897,2,0)</f>
        <v xml:space="preserve">ATM Escuela Penitenciaria (San Cristóbal) </v>
      </c>
      <c r="H68" s="116" t="str">
        <f>VLOOKUP(E68,VIP!$A$2:$O18981,7,FALSE)</f>
        <v>Si</v>
      </c>
      <c r="I68" s="116" t="str">
        <f>VLOOKUP(E68,VIP!$A$2:$O10946,8,FALSE)</f>
        <v>Si</v>
      </c>
      <c r="J68" s="116" t="str">
        <f>VLOOKUP(E68,VIP!$A$2:$O10896,8,FALSE)</f>
        <v>Si</v>
      </c>
      <c r="K68" s="116" t="str">
        <f>VLOOKUP(E68,VIP!$A$2:$O14470,6,0)</f>
        <v>NO</v>
      </c>
      <c r="L68" s="140" t="s">
        <v>2245</v>
      </c>
      <c r="M68" s="151" t="s">
        <v>2547</v>
      </c>
      <c r="N68" s="109" t="s">
        <v>2452</v>
      </c>
      <c r="O68" s="116" t="s">
        <v>2454</v>
      </c>
      <c r="P68" s="116"/>
      <c r="Q68" s="150">
        <v>44234.609722222223</v>
      </c>
    </row>
    <row r="69" spans="1:17" s="117" customFormat="1" ht="18" x14ac:dyDescent="0.25">
      <c r="A69" s="116" t="e">
        <f>VLOOKUP(E69,'LISTADO ATM'!$A$2:$C$898,3,0)</f>
        <v>#N/A</v>
      </c>
      <c r="B69" s="137">
        <v>3335939487</v>
      </c>
      <c r="C69" s="110">
        <v>44378.840925925928</v>
      </c>
      <c r="D69" s="110" t="s">
        <v>2180</v>
      </c>
      <c r="E69" s="133">
        <v>367</v>
      </c>
      <c r="F69" s="116" t="str">
        <f>VLOOKUP(E69,VIP!$A$2:$O14017,2,0)</f>
        <v xml:space="preserve">DRBR367 </v>
      </c>
      <c r="G69" s="116" t="e">
        <f>VLOOKUP(E69,'LISTADO ATM'!$A$2:$B$897,2,0)</f>
        <v>#N/A</v>
      </c>
      <c r="H69" s="116" t="str">
        <f>VLOOKUP(E69,VIP!$A$2:$O18978,7,FALSE)</f>
        <v>N/A</v>
      </c>
      <c r="I69" s="116" t="str">
        <f>VLOOKUP(E69,VIP!$A$2:$O10943,8,FALSE)</f>
        <v>N/A</v>
      </c>
      <c r="J69" s="116" t="str">
        <f>VLOOKUP(E69,VIP!$A$2:$O10893,8,FALSE)</f>
        <v>N/A</v>
      </c>
      <c r="K69" s="116" t="str">
        <f>VLOOKUP(E69,VIP!$A$2:$O14467,6,0)</f>
        <v>N/A</v>
      </c>
      <c r="L69" s="140" t="s">
        <v>2245</v>
      </c>
      <c r="M69" s="151" t="s">
        <v>2547</v>
      </c>
      <c r="N69" s="109" t="s">
        <v>2452</v>
      </c>
      <c r="O69" s="116" t="s">
        <v>2454</v>
      </c>
      <c r="P69" s="116"/>
      <c r="Q69" s="150">
        <v>44234.486111111109</v>
      </c>
    </row>
    <row r="70" spans="1:17" s="117" customFormat="1" ht="18" x14ac:dyDescent="0.25">
      <c r="A70" s="116" t="str">
        <f>VLOOKUP(E70,'LISTADO ATM'!$A$2:$C$898,3,0)</f>
        <v>ESTE</v>
      </c>
      <c r="B70" s="137">
        <v>3335939491</v>
      </c>
      <c r="C70" s="110">
        <v>44378.848530092589</v>
      </c>
      <c r="D70" s="110" t="s">
        <v>2448</v>
      </c>
      <c r="E70" s="133">
        <v>114</v>
      </c>
      <c r="F70" s="116" t="str">
        <f>VLOOKUP(E70,VIP!$A$2:$O14014,2,0)</f>
        <v>DRBR114</v>
      </c>
      <c r="G70" s="116" t="str">
        <f>VLOOKUP(E70,'LISTADO ATM'!$A$2:$B$897,2,0)</f>
        <v xml:space="preserve">ATM Oficina Hato Mayor </v>
      </c>
      <c r="H70" s="116" t="str">
        <f>VLOOKUP(E70,VIP!$A$2:$O18975,7,FALSE)</f>
        <v>Si</v>
      </c>
      <c r="I70" s="116" t="str">
        <f>VLOOKUP(E70,VIP!$A$2:$O10940,8,FALSE)</f>
        <v>Si</v>
      </c>
      <c r="J70" s="116" t="str">
        <f>VLOOKUP(E70,VIP!$A$2:$O10890,8,FALSE)</f>
        <v>Si</v>
      </c>
      <c r="K70" s="116" t="str">
        <f>VLOOKUP(E70,VIP!$A$2:$O14464,6,0)</f>
        <v>NO</v>
      </c>
      <c r="L70" s="140" t="s">
        <v>2417</v>
      </c>
      <c r="M70" s="151" t="s">
        <v>2547</v>
      </c>
      <c r="N70" s="109" t="s">
        <v>2452</v>
      </c>
      <c r="O70" s="116" t="s">
        <v>2453</v>
      </c>
      <c r="P70" s="116"/>
      <c r="Q70" s="150">
        <v>44234.474305555559</v>
      </c>
    </row>
    <row r="71" spans="1:17" s="117" customFormat="1" ht="18" x14ac:dyDescent="0.25">
      <c r="A71" s="116" t="str">
        <f>VLOOKUP(E71,'LISTADO ATM'!$A$2:$C$898,3,0)</f>
        <v>ESTE</v>
      </c>
      <c r="B71" s="137">
        <v>3335939497</v>
      </c>
      <c r="C71" s="110">
        <v>44378.863032407404</v>
      </c>
      <c r="D71" s="110" t="s">
        <v>2180</v>
      </c>
      <c r="E71" s="133">
        <v>630</v>
      </c>
      <c r="F71" s="116" t="str">
        <f>VLOOKUP(E71,VIP!$A$2:$O14012,2,0)</f>
        <v>DRBR112</v>
      </c>
      <c r="G71" s="116" t="str">
        <f>VLOOKUP(E71,'LISTADO ATM'!$A$2:$B$897,2,0)</f>
        <v xml:space="preserve">ATM Oficina Plaza Zaglul (SPM) </v>
      </c>
      <c r="H71" s="116" t="str">
        <f>VLOOKUP(E71,VIP!$A$2:$O18973,7,FALSE)</f>
        <v>Si</v>
      </c>
      <c r="I71" s="116" t="str">
        <f>VLOOKUP(E71,VIP!$A$2:$O10938,8,FALSE)</f>
        <v>Si</v>
      </c>
      <c r="J71" s="116" t="str">
        <f>VLOOKUP(E71,VIP!$A$2:$O10888,8,FALSE)</f>
        <v>Si</v>
      </c>
      <c r="K71" s="116" t="str">
        <f>VLOOKUP(E71,VIP!$A$2:$O14462,6,0)</f>
        <v>NO</v>
      </c>
      <c r="L71" s="140" t="s">
        <v>2587</v>
      </c>
      <c r="M71" s="151" t="s">
        <v>2547</v>
      </c>
      <c r="N71" s="109" t="s">
        <v>2452</v>
      </c>
      <c r="O71" s="116" t="s">
        <v>2454</v>
      </c>
      <c r="P71" s="116"/>
      <c r="Q71" s="150">
        <v>44234.495138888888</v>
      </c>
    </row>
    <row r="72" spans="1:17" s="117" customFormat="1" ht="18" x14ac:dyDescent="0.25">
      <c r="A72" s="116" t="str">
        <f>VLOOKUP(E72,'LISTADO ATM'!$A$2:$C$898,3,0)</f>
        <v>SUR</v>
      </c>
      <c r="B72" s="137">
        <v>3335939498</v>
      </c>
      <c r="C72" s="110">
        <v>44378.865405092591</v>
      </c>
      <c r="D72" s="110" t="s">
        <v>2180</v>
      </c>
      <c r="E72" s="133">
        <v>885</v>
      </c>
      <c r="F72" s="116" t="str">
        <f>VLOOKUP(E72,VIP!$A$2:$O14011,2,0)</f>
        <v>DRBR885</v>
      </c>
      <c r="G72" s="116" t="str">
        <f>VLOOKUP(E72,'LISTADO ATM'!$A$2:$B$897,2,0)</f>
        <v xml:space="preserve">ATM UNP Rancho Arriba </v>
      </c>
      <c r="H72" s="116" t="str">
        <f>VLOOKUP(E72,VIP!$A$2:$O18972,7,FALSE)</f>
        <v>Si</v>
      </c>
      <c r="I72" s="116" t="str">
        <f>VLOOKUP(E72,VIP!$A$2:$O10937,8,FALSE)</f>
        <v>Si</v>
      </c>
      <c r="J72" s="116" t="str">
        <f>VLOOKUP(E72,VIP!$A$2:$O10887,8,FALSE)</f>
        <v>Si</v>
      </c>
      <c r="K72" s="116" t="str">
        <f>VLOOKUP(E72,VIP!$A$2:$O14461,6,0)</f>
        <v>NO</v>
      </c>
      <c r="L72" s="140" t="s">
        <v>2245</v>
      </c>
      <c r="M72" s="151" t="s">
        <v>2547</v>
      </c>
      <c r="N72" s="109" t="s">
        <v>2452</v>
      </c>
      <c r="O72" s="116" t="s">
        <v>2454</v>
      </c>
      <c r="P72" s="116"/>
      <c r="Q72" s="150">
        <v>44234.492361111108</v>
      </c>
    </row>
    <row r="73" spans="1:17" s="117" customFormat="1" ht="18" x14ac:dyDescent="0.25">
      <c r="A73" s="116" t="str">
        <f>VLOOKUP(E73,'LISTADO ATM'!$A$2:$C$898,3,0)</f>
        <v>NORTE</v>
      </c>
      <c r="B73" s="137">
        <v>3335939500</v>
      </c>
      <c r="C73" s="110">
        <v>44378.867268518516</v>
      </c>
      <c r="D73" s="110" t="s">
        <v>2469</v>
      </c>
      <c r="E73" s="133">
        <v>307</v>
      </c>
      <c r="F73" s="116" t="str">
        <f>VLOOKUP(E73,VIP!$A$2:$O14009,2,0)</f>
        <v>DRBR307</v>
      </c>
      <c r="G73" s="116" t="str">
        <f>VLOOKUP(E73,'LISTADO ATM'!$A$2:$B$897,2,0)</f>
        <v>ATM Oficina Nagua II</v>
      </c>
      <c r="H73" s="116" t="str">
        <f>VLOOKUP(E73,VIP!$A$2:$O18970,7,FALSE)</f>
        <v>Si</v>
      </c>
      <c r="I73" s="116" t="str">
        <f>VLOOKUP(E73,VIP!$A$2:$O10935,8,FALSE)</f>
        <v>Si</v>
      </c>
      <c r="J73" s="116" t="str">
        <f>VLOOKUP(E73,VIP!$A$2:$O10885,8,FALSE)</f>
        <v>Si</v>
      </c>
      <c r="K73" s="116" t="str">
        <f>VLOOKUP(E73,VIP!$A$2:$O14459,6,0)</f>
        <v>SI</v>
      </c>
      <c r="L73" s="140" t="s">
        <v>2417</v>
      </c>
      <c r="M73" s="151" t="s">
        <v>2547</v>
      </c>
      <c r="N73" s="109" t="s">
        <v>2452</v>
      </c>
      <c r="O73" s="116" t="s">
        <v>2589</v>
      </c>
      <c r="P73" s="116"/>
      <c r="Q73" s="150">
        <v>44234.489583333336</v>
      </c>
    </row>
    <row r="74" spans="1:17" s="117" customFormat="1" ht="18" x14ac:dyDescent="0.25">
      <c r="A74" s="116" t="str">
        <f>VLOOKUP(E74,'LISTADO ATM'!$A$2:$C$898,3,0)</f>
        <v>SUR</v>
      </c>
      <c r="B74" s="137">
        <v>3335939502</v>
      </c>
      <c r="C74" s="110">
        <v>44378.877418981479</v>
      </c>
      <c r="D74" s="110" t="s">
        <v>2448</v>
      </c>
      <c r="E74" s="133">
        <v>6</v>
      </c>
      <c r="F74" s="116" t="str">
        <f>VLOOKUP(E74,VIP!$A$2:$O14008,2,0)</f>
        <v>DRBR006</v>
      </c>
      <c r="G74" s="116" t="str">
        <f>VLOOKUP(E74,'LISTADO ATM'!$A$2:$B$897,2,0)</f>
        <v xml:space="preserve">ATM Plaza WAO San Juan </v>
      </c>
      <c r="H74" s="116" t="str">
        <f>VLOOKUP(E74,VIP!$A$2:$O18969,7,FALSE)</f>
        <v>N/A</v>
      </c>
      <c r="I74" s="116" t="str">
        <f>VLOOKUP(E74,VIP!$A$2:$O10934,8,FALSE)</f>
        <v>N/A</v>
      </c>
      <c r="J74" s="116" t="str">
        <f>VLOOKUP(E74,VIP!$A$2:$O10884,8,FALSE)</f>
        <v>N/A</v>
      </c>
      <c r="K74" s="116" t="str">
        <f>VLOOKUP(E74,VIP!$A$2:$O14458,6,0)</f>
        <v/>
      </c>
      <c r="L74" s="140" t="s">
        <v>2417</v>
      </c>
      <c r="M74" s="109" t="s">
        <v>2445</v>
      </c>
      <c r="N74" s="109" t="s">
        <v>2452</v>
      </c>
      <c r="O74" s="116" t="s">
        <v>2453</v>
      </c>
      <c r="P74" s="116"/>
      <c r="Q74" s="109" t="s">
        <v>2417</v>
      </c>
    </row>
    <row r="75" spans="1:17" s="117" customFormat="1" ht="18" x14ac:dyDescent="0.25">
      <c r="A75" s="116" t="str">
        <f>VLOOKUP(E75,'LISTADO ATM'!$A$2:$C$898,3,0)</f>
        <v>DISTRITO NACIONAL</v>
      </c>
      <c r="B75" s="137">
        <v>3335939503</v>
      </c>
      <c r="C75" s="110">
        <v>44378.889398148145</v>
      </c>
      <c r="D75" s="110" t="s">
        <v>2469</v>
      </c>
      <c r="E75" s="133">
        <v>194</v>
      </c>
      <c r="F75" s="116" t="str">
        <f>VLOOKUP(E75,VIP!$A$2:$O14007,2,0)</f>
        <v>DRBR194</v>
      </c>
      <c r="G75" s="116" t="str">
        <f>VLOOKUP(E75,'LISTADO ATM'!$A$2:$B$897,2,0)</f>
        <v xml:space="preserve">ATM UNP Pantoja </v>
      </c>
      <c r="H75" s="116" t="str">
        <f>VLOOKUP(E75,VIP!$A$2:$O18968,7,FALSE)</f>
        <v>Si</v>
      </c>
      <c r="I75" s="116" t="str">
        <f>VLOOKUP(E75,VIP!$A$2:$O10933,8,FALSE)</f>
        <v>No</v>
      </c>
      <c r="J75" s="116" t="str">
        <f>VLOOKUP(E75,VIP!$A$2:$O10883,8,FALSE)</f>
        <v>No</v>
      </c>
      <c r="K75" s="116" t="str">
        <f>VLOOKUP(E75,VIP!$A$2:$O14457,6,0)</f>
        <v>NO</v>
      </c>
      <c r="L75" s="140" t="s">
        <v>2441</v>
      </c>
      <c r="M75" s="151" t="s">
        <v>2547</v>
      </c>
      <c r="N75" s="109" t="s">
        <v>2452</v>
      </c>
      <c r="O75" s="116" t="s">
        <v>2589</v>
      </c>
      <c r="P75" s="116"/>
      <c r="Q75" s="150">
        <v>44234.769444444442</v>
      </c>
    </row>
    <row r="76" spans="1:17" s="117" customFormat="1" ht="18" x14ac:dyDescent="0.25">
      <c r="A76" s="116" t="str">
        <f>VLOOKUP(E76,'LISTADO ATM'!$A$2:$C$898,3,0)</f>
        <v>NORTE</v>
      </c>
      <c r="B76" s="137">
        <v>3335939504</v>
      </c>
      <c r="C76" s="110">
        <v>44378.890150462961</v>
      </c>
      <c r="D76" s="110" t="s">
        <v>2469</v>
      </c>
      <c r="E76" s="133">
        <v>290</v>
      </c>
      <c r="F76" s="116" t="str">
        <f>VLOOKUP(E76,VIP!$A$2:$O14006,2,0)</f>
        <v>DRBR290</v>
      </c>
      <c r="G76" s="116" t="str">
        <f>VLOOKUP(E76,'LISTADO ATM'!$A$2:$B$897,2,0)</f>
        <v xml:space="preserve">ATM Oficina San Francisco de Macorís </v>
      </c>
      <c r="H76" s="116" t="str">
        <f>VLOOKUP(E76,VIP!$A$2:$O18967,7,FALSE)</f>
        <v>Si</v>
      </c>
      <c r="I76" s="116" t="str">
        <f>VLOOKUP(E76,VIP!$A$2:$O10932,8,FALSE)</f>
        <v>Si</v>
      </c>
      <c r="J76" s="116" t="str">
        <f>VLOOKUP(E76,VIP!$A$2:$O10882,8,FALSE)</f>
        <v>Si</v>
      </c>
      <c r="K76" s="116" t="str">
        <f>VLOOKUP(E76,VIP!$A$2:$O14456,6,0)</f>
        <v>NO</v>
      </c>
      <c r="L76" s="140" t="s">
        <v>2441</v>
      </c>
      <c r="M76" s="151" t="s">
        <v>2547</v>
      </c>
      <c r="N76" s="109" t="s">
        <v>2452</v>
      </c>
      <c r="O76" s="116" t="s">
        <v>2470</v>
      </c>
      <c r="P76" s="116"/>
      <c r="Q76" s="150">
        <v>44234.48541666667</v>
      </c>
    </row>
    <row r="77" spans="1:17" s="117" customFormat="1" ht="18" x14ac:dyDescent="0.25">
      <c r="A77" s="116" t="str">
        <f>VLOOKUP(E77,'LISTADO ATM'!$A$2:$C$898,3,0)</f>
        <v>DISTRITO NACIONAL</v>
      </c>
      <c r="B77" s="137">
        <v>3335939505</v>
      </c>
      <c r="C77" s="110">
        <v>44378.89203703704</v>
      </c>
      <c r="D77" s="110" t="s">
        <v>2448</v>
      </c>
      <c r="E77" s="133">
        <v>515</v>
      </c>
      <c r="F77" s="116" t="str">
        <f>VLOOKUP(E77,VIP!$A$2:$O14005,2,0)</f>
        <v>DRBR515</v>
      </c>
      <c r="G77" s="116" t="str">
        <f>VLOOKUP(E77,'LISTADO ATM'!$A$2:$B$897,2,0)</f>
        <v xml:space="preserve">ATM Oficina Agora Mall I </v>
      </c>
      <c r="H77" s="116" t="str">
        <f>VLOOKUP(E77,VIP!$A$2:$O18966,7,FALSE)</f>
        <v>Si</v>
      </c>
      <c r="I77" s="116" t="str">
        <f>VLOOKUP(E77,VIP!$A$2:$O10931,8,FALSE)</f>
        <v>Si</v>
      </c>
      <c r="J77" s="116" t="str">
        <f>VLOOKUP(E77,VIP!$A$2:$O10881,8,FALSE)</f>
        <v>Si</v>
      </c>
      <c r="K77" s="116" t="str">
        <f>VLOOKUP(E77,VIP!$A$2:$O14455,6,0)</f>
        <v>SI</v>
      </c>
      <c r="L77" s="140" t="s">
        <v>2441</v>
      </c>
      <c r="M77" s="151" t="s">
        <v>2547</v>
      </c>
      <c r="N77" s="109" t="s">
        <v>2452</v>
      </c>
      <c r="O77" s="116" t="s">
        <v>2453</v>
      </c>
      <c r="P77" s="116"/>
      <c r="Q77" s="150">
        <v>44234.490277777775</v>
      </c>
    </row>
    <row r="78" spans="1:17" s="117" customFormat="1" ht="18" x14ac:dyDescent="0.25">
      <c r="A78" s="116" t="str">
        <f>VLOOKUP(E78,'LISTADO ATM'!$A$2:$C$898,3,0)</f>
        <v>DISTRITO NACIONAL</v>
      </c>
      <c r="B78" s="137">
        <v>3335939511</v>
      </c>
      <c r="C78" s="110">
        <v>44378.907280092593</v>
      </c>
      <c r="D78" s="110" t="s">
        <v>2469</v>
      </c>
      <c r="E78" s="133">
        <v>911</v>
      </c>
      <c r="F78" s="116" t="str">
        <f>VLOOKUP(E78,VIP!$A$2:$O14000,2,0)</f>
        <v>DRBR911</v>
      </c>
      <c r="G78" s="116" t="str">
        <f>VLOOKUP(E78,'LISTADO ATM'!$A$2:$B$897,2,0)</f>
        <v xml:space="preserve">ATM Oficina Venezuela II </v>
      </c>
      <c r="H78" s="116" t="str">
        <f>VLOOKUP(E78,VIP!$A$2:$O18961,7,FALSE)</f>
        <v>Si</v>
      </c>
      <c r="I78" s="116" t="str">
        <f>VLOOKUP(E78,VIP!$A$2:$O10926,8,FALSE)</f>
        <v>Si</v>
      </c>
      <c r="J78" s="116" t="str">
        <f>VLOOKUP(E78,VIP!$A$2:$O10876,8,FALSE)</f>
        <v>Si</v>
      </c>
      <c r="K78" s="116" t="str">
        <f>VLOOKUP(E78,VIP!$A$2:$O14450,6,0)</f>
        <v>SI</v>
      </c>
      <c r="L78" s="140" t="s">
        <v>2441</v>
      </c>
      <c r="M78" s="151" t="s">
        <v>2547</v>
      </c>
      <c r="N78" s="109" t="s">
        <v>2452</v>
      </c>
      <c r="O78" s="116" t="s">
        <v>2470</v>
      </c>
      <c r="P78" s="116"/>
      <c r="Q78" s="150">
        <v>44234.495138888888</v>
      </c>
    </row>
    <row r="79" spans="1:17" s="117" customFormat="1" ht="18" x14ac:dyDescent="0.25">
      <c r="A79" s="116" t="str">
        <f>VLOOKUP(E79,'LISTADO ATM'!$A$2:$C$898,3,0)</f>
        <v>ESTE</v>
      </c>
      <c r="B79" s="137">
        <v>3335939515</v>
      </c>
      <c r="C79" s="110">
        <v>44378.914861111109</v>
      </c>
      <c r="D79" s="110" t="s">
        <v>2448</v>
      </c>
      <c r="E79" s="133">
        <v>843</v>
      </c>
      <c r="F79" s="116" t="str">
        <f>VLOOKUP(E79,VIP!$A$2:$O13997,2,0)</f>
        <v>DRBR843</v>
      </c>
      <c r="G79" s="116" t="str">
        <f>VLOOKUP(E79,'LISTADO ATM'!$A$2:$B$897,2,0)</f>
        <v xml:space="preserve">ATM Oficina Romana Centro </v>
      </c>
      <c r="H79" s="116" t="str">
        <f>VLOOKUP(E79,VIP!$A$2:$O18958,7,FALSE)</f>
        <v>Si</v>
      </c>
      <c r="I79" s="116" t="str">
        <f>VLOOKUP(E79,VIP!$A$2:$O10923,8,FALSE)</f>
        <v>Si</v>
      </c>
      <c r="J79" s="116" t="str">
        <f>VLOOKUP(E79,VIP!$A$2:$O10873,8,FALSE)</f>
        <v>Si</v>
      </c>
      <c r="K79" s="116" t="str">
        <f>VLOOKUP(E79,VIP!$A$2:$O14447,6,0)</f>
        <v>NO</v>
      </c>
      <c r="L79" s="140" t="s">
        <v>2417</v>
      </c>
      <c r="M79" s="151" t="s">
        <v>2547</v>
      </c>
      <c r="N79" s="109" t="s">
        <v>2452</v>
      </c>
      <c r="O79" s="116" t="s">
        <v>2453</v>
      </c>
      <c r="P79" s="116"/>
      <c r="Q79" s="150">
        <v>44234.772916666669</v>
      </c>
    </row>
    <row r="80" spans="1:17" s="117" customFormat="1" ht="18" x14ac:dyDescent="0.25">
      <c r="A80" s="116" t="str">
        <f>VLOOKUP(E80,'LISTADO ATM'!$A$2:$C$898,3,0)</f>
        <v>SUR</v>
      </c>
      <c r="B80" s="137">
        <v>3335939518</v>
      </c>
      <c r="C80" s="110">
        <v>44378.922685185185</v>
      </c>
      <c r="D80" s="110" t="s">
        <v>2469</v>
      </c>
      <c r="E80" s="133">
        <v>871</v>
      </c>
      <c r="F80" s="116" t="str">
        <f>VLOOKUP(E80,VIP!$A$2:$O13995,2,0)</f>
        <v>DRBR871</v>
      </c>
      <c r="G80" s="116" t="str">
        <f>VLOOKUP(E80,'LISTADO ATM'!$A$2:$B$897,2,0)</f>
        <v>ATM Plaza Cultural San Juan</v>
      </c>
      <c r="H80" s="116" t="str">
        <f>VLOOKUP(E80,VIP!$A$2:$O18956,7,FALSE)</f>
        <v>N/A</v>
      </c>
      <c r="I80" s="116" t="str">
        <f>VLOOKUP(E80,VIP!$A$2:$O10921,8,FALSE)</f>
        <v>N/A</v>
      </c>
      <c r="J80" s="116" t="str">
        <f>VLOOKUP(E80,VIP!$A$2:$O10871,8,FALSE)</f>
        <v>N/A</v>
      </c>
      <c r="K80" s="116" t="str">
        <f>VLOOKUP(E80,VIP!$A$2:$O14445,6,0)</f>
        <v>N/A</v>
      </c>
      <c r="L80" s="140" t="s">
        <v>2441</v>
      </c>
      <c r="M80" s="109" t="s">
        <v>2445</v>
      </c>
      <c r="N80" s="109" t="s">
        <v>2452</v>
      </c>
      <c r="O80" s="116" t="s">
        <v>2589</v>
      </c>
      <c r="P80" s="116"/>
      <c r="Q80" s="109" t="s">
        <v>2441</v>
      </c>
    </row>
    <row r="81" spans="1:17" s="117" customFormat="1" ht="18" x14ac:dyDescent="0.25">
      <c r="A81" s="116" t="str">
        <f>VLOOKUP(E81,'LISTADO ATM'!$A$2:$C$898,3,0)</f>
        <v>DISTRITO NACIONAL</v>
      </c>
      <c r="B81" s="137">
        <v>3335939519</v>
      </c>
      <c r="C81" s="110">
        <v>44378.923738425925</v>
      </c>
      <c r="D81" s="110" t="s">
        <v>2448</v>
      </c>
      <c r="E81" s="133">
        <v>443</v>
      </c>
      <c r="F81" s="116" t="str">
        <f>VLOOKUP(E81,VIP!$A$2:$O13994,2,0)</f>
        <v>DRBR443</v>
      </c>
      <c r="G81" s="116" t="str">
        <f>VLOOKUP(E81,'LISTADO ATM'!$A$2:$B$897,2,0)</f>
        <v xml:space="preserve">ATM Edificio San Rafael </v>
      </c>
      <c r="H81" s="116" t="str">
        <f>VLOOKUP(E81,VIP!$A$2:$O18955,7,FALSE)</f>
        <v>Si</v>
      </c>
      <c r="I81" s="116" t="str">
        <f>VLOOKUP(E81,VIP!$A$2:$O10920,8,FALSE)</f>
        <v>Si</v>
      </c>
      <c r="J81" s="116" t="str">
        <f>VLOOKUP(E81,VIP!$A$2:$O10870,8,FALSE)</f>
        <v>Si</v>
      </c>
      <c r="K81" s="116" t="str">
        <f>VLOOKUP(E81,VIP!$A$2:$O14444,6,0)</f>
        <v>NO</v>
      </c>
      <c r="L81" s="140" t="s">
        <v>2417</v>
      </c>
      <c r="M81" s="151" t="s">
        <v>2547</v>
      </c>
      <c r="N81" s="109" t="s">
        <v>2452</v>
      </c>
      <c r="O81" s="116" t="s">
        <v>2453</v>
      </c>
      <c r="P81" s="116"/>
      <c r="Q81" s="150">
        <v>44234.643750000003</v>
      </c>
    </row>
    <row r="82" spans="1:17" s="117" customFormat="1" ht="18" x14ac:dyDescent="0.25">
      <c r="A82" s="116" t="str">
        <f>VLOOKUP(E82,'LISTADO ATM'!$A$2:$C$898,3,0)</f>
        <v>DISTRITO NACIONAL</v>
      </c>
      <c r="B82" s="137">
        <v>3335939520</v>
      </c>
      <c r="C82" s="110">
        <v>44378.924803240741</v>
      </c>
      <c r="D82" s="110" t="s">
        <v>2448</v>
      </c>
      <c r="E82" s="133">
        <v>139</v>
      </c>
      <c r="F82" s="116" t="str">
        <f>VLOOKUP(E82,VIP!$A$2:$O13993,2,0)</f>
        <v>DRBR139</v>
      </c>
      <c r="G82" s="116" t="str">
        <f>VLOOKUP(E82,'LISTADO ATM'!$A$2:$B$897,2,0)</f>
        <v xml:space="preserve">ATM Oficina Plaza Lama Zona Oriental I </v>
      </c>
      <c r="H82" s="116" t="str">
        <f>VLOOKUP(E82,VIP!$A$2:$O18954,7,FALSE)</f>
        <v>Si</v>
      </c>
      <c r="I82" s="116" t="str">
        <f>VLOOKUP(E82,VIP!$A$2:$O10919,8,FALSE)</f>
        <v>Si</v>
      </c>
      <c r="J82" s="116" t="str">
        <f>VLOOKUP(E82,VIP!$A$2:$O10869,8,FALSE)</f>
        <v>Si</v>
      </c>
      <c r="K82" s="116" t="str">
        <f>VLOOKUP(E82,VIP!$A$2:$O14443,6,0)</f>
        <v>NO</v>
      </c>
      <c r="L82" s="140" t="s">
        <v>2441</v>
      </c>
      <c r="M82" s="151" t="s">
        <v>2547</v>
      </c>
      <c r="N82" s="109" t="s">
        <v>2452</v>
      </c>
      <c r="O82" s="116" t="s">
        <v>2453</v>
      </c>
      <c r="P82" s="116"/>
      <c r="Q82" s="150">
        <v>44234.640277777777</v>
      </c>
    </row>
    <row r="83" spans="1:17" s="117" customFormat="1" ht="18" x14ac:dyDescent="0.25">
      <c r="A83" s="116" t="str">
        <f>VLOOKUP(E83,'LISTADO ATM'!$A$2:$C$898,3,0)</f>
        <v>DISTRITO NACIONAL</v>
      </c>
      <c r="B83" s="137">
        <v>3335939521</v>
      </c>
      <c r="C83" s="110">
        <v>44378.926724537036</v>
      </c>
      <c r="D83" s="110" t="s">
        <v>2448</v>
      </c>
      <c r="E83" s="133">
        <v>836</v>
      </c>
      <c r="F83" s="116" t="str">
        <f>VLOOKUP(E83,VIP!$A$2:$O13992,2,0)</f>
        <v>DRBR836</v>
      </c>
      <c r="G83" s="116" t="str">
        <f>VLOOKUP(E83,'LISTADO ATM'!$A$2:$B$897,2,0)</f>
        <v xml:space="preserve">ATM UNP Plaza Luperón </v>
      </c>
      <c r="H83" s="116" t="str">
        <f>VLOOKUP(E83,VIP!$A$2:$O18953,7,FALSE)</f>
        <v>Si</v>
      </c>
      <c r="I83" s="116" t="str">
        <f>VLOOKUP(E83,VIP!$A$2:$O10918,8,FALSE)</f>
        <v>Si</v>
      </c>
      <c r="J83" s="116" t="str">
        <f>VLOOKUP(E83,VIP!$A$2:$O10868,8,FALSE)</f>
        <v>Si</v>
      </c>
      <c r="K83" s="116" t="str">
        <f>VLOOKUP(E83,VIP!$A$2:$O14442,6,0)</f>
        <v>NO</v>
      </c>
      <c r="L83" s="140" t="s">
        <v>2417</v>
      </c>
      <c r="M83" s="151" t="s">
        <v>2547</v>
      </c>
      <c r="N83" s="109" t="s">
        <v>2452</v>
      </c>
      <c r="O83" s="116" t="s">
        <v>2453</v>
      </c>
      <c r="P83" s="116"/>
      <c r="Q83" s="150">
        <v>44203.743750000001</v>
      </c>
    </row>
    <row r="84" spans="1:17" s="117" customFormat="1" ht="18" x14ac:dyDescent="0.25">
      <c r="A84" s="116" t="str">
        <f>VLOOKUP(E84,'LISTADO ATM'!$A$2:$C$898,3,0)</f>
        <v>NORTE</v>
      </c>
      <c r="B84" s="137">
        <v>3335939522</v>
      </c>
      <c r="C84" s="110">
        <v>44378.92827546296</v>
      </c>
      <c r="D84" s="110" t="s">
        <v>2469</v>
      </c>
      <c r="E84" s="133">
        <v>256</v>
      </c>
      <c r="F84" s="116" t="str">
        <f>VLOOKUP(E84,VIP!$A$2:$O13991,2,0)</f>
        <v>DRBR256</v>
      </c>
      <c r="G84" s="116" t="str">
        <f>VLOOKUP(E84,'LISTADO ATM'!$A$2:$B$897,2,0)</f>
        <v xml:space="preserve">ATM Oficina Licey Al Medio </v>
      </c>
      <c r="H84" s="116" t="str">
        <f>VLOOKUP(E84,VIP!$A$2:$O18952,7,FALSE)</f>
        <v>Si</v>
      </c>
      <c r="I84" s="116" t="str">
        <f>VLOOKUP(E84,VIP!$A$2:$O10917,8,FALSE)</f>
        <v>Si</v>
      </c>
      <c r="J84" s="116" t="str">
        <f>VLOOKUP(E84,VIP!$A$2:$O10867,8,FALSE)</f>
        <v>Si</v>
      </c>
      <c r="K84" s="116" t="str">
        <f>VLOOKUP(E84,VIP!$A$2:$O14441,6,0)</f>
        <v>NO</v>
      </c>
      <c r="L84" s="140" t="s">
        <v>2417</v>
      </c>
      <c r="M84" s="151" t="s">
        <v>2547</v>
      </c>
      <c r="N84" s="109" t="s">
        <v>2452</v>
      </c>
      <c r="O84" s="116" t="s">
        <v>2589</v>
      </c>
      <c r="P84" s="116"/>
      <c r="Q84" s="150">
        <v>44234.486805555556</v>
      </c>
    </row>
    <row r="85" spans="1:17" s="117" customFormat="1" ht="18" x14ac:dyDescent="0.25">
      <c r="A85" s="116" t="str">
        <f>VLOOKUP(E85,'LISTADO ATM'!$A$2:$C$898,3,0)</f>
        <v>NORTE</v>
      </c>
      <c r="B85" s="137">
        <v>3335939523</v>
      </c>
      <c r="C85" s="110">
        <v>44378.929699074077</v>
      </c>
      <c r="D85" s="110" t="s">
        <v>2586</v>
      </c>
      <c r="E85" s="133">
        <v>606</v>
      </c>
      <c r="F85" s="116" t="str">
        <f>VLOOKUP(E85,VIP!$A$2:$O13990,2,0)</f>
        <v>DRBR704</v>
      </c>
      <c r="G85" s="116" t="str">
        <f>VLOOKUP(E85,'LISTADO ATM'!$A$2:$B$897,2,0)</f>
        <v xml:space="preserve">ATM UNP Manolo Tavarez Justo </v>
      </c>
      <c r="H85" s="116" t="str">
        <f>VLOOKUP(E85,VIP!$A$2:$O18951,7,FALSE)</f>
        <v>Si</v>
      </c>
      <c r="I85" s="116" t="str">
        <f>VLOOKUP(E85,VIP!$A$2:$O10916,8,FALSE)</f>
        <v>Si</v>
      </c>
      <c r="J85" s="116" t="str">
        <f>VLOOKUP(E85,VIP!$A$2:$O10866,8,FALSE)</f>
        <v>Si</v>
      </c>
      <c r="K85" s="116" t="str">
        <f>VLOOKUP(E85,VIP!$A$2:$O14440,6,0)</f>
        <v>NO</v>
      </c>
      <c r="L85" s="140" t="s">
        <v>2417</v>
      </c>
      <c r="M85" s="151" t="s">
        <v>2547</v>
      </c>
      <c r="N85" s="109" t="s">
        <v>2452</v>
      </c>
      <c r="O85" s="116" t="s">
        <v>2588</v>
      </c>
      <c r="P85" s="116"/>
      <c r="Q85" s="150">
        <v>44234.496527777781</v>
      </c>
    </row>
    <row r="86" spans="1:17" s="117" customFormat="1" ht="18" x14ac:dyDescent="0.25">
      <c r="A86" s="116" t="str">
        <f>VLOOKUP(E86,'LISTADO ATM'!$A$2:$C$898,3,0)</f>
        <v>ESTE</v>
      </c>
      <c r="B86" s="137">
        <v>3335939524</v>
      </c>
      <c r="C86" s="110">
        <v>44378.931122685186</v>
      </c>
      <c r="D86" s="110" t="s">
        <v>2448</v>
      </c>
      <c r="E86" s="133">
        <v>211</v>
      </c>
      <c r="F86" s="116" t="str">
        <f>VLOOKUP(E86,VIP!$A$2:$O13989,2,0)</f>
        <v>DRBR211</v>
      </c>
      <c r="G86" s="116" t="str">
        <f>VLOOKUP(E86,'LISTADO ATM'!$A$2:$B$897,2,0)</f>
        <v xml:space="preserve">ATM Oficina La Romana I </v>
      </c>
      <c r="H86" s="116" t="str">
        <f>VLOOKUP(E86,VIP!$A$2:$O18950,7,FALSE)</f>
        <v>Si</v>
      </c>
      <c r="I86" s="116" t="str">
        <f>VLOOKUP(E86,VIP!$A$2:$O10915,8,FALSE)</f>
        <v>Si</v>
      </c>
      <c r="J86" s="116" t="str">
        <f>VLOOKUP(E86,VIP!$A$2:$O10865,8,FALSE)</f>
        <v>Si</v>
      </c>
      <c r="K86" s="116" t="str">
        <f>VLOOKUP(E86,VIP!$A$2:$O14439,6,0)</f>
        <v>NO</v>
      </c>
      <c r="L86" s="140" t="s">
        <v>2417</v>
      </c>
      <c r="M86" s="151" t="s">
        <v>2547</v>
      </c>
      <c r="N86" s="109" t="s">
        <v>2452</v>
      </c>
      <c r="O86" s="116" t="s">
        <v>2453</v>
      </c>
      <c r="P86" s="116"/>
      <c r="Q86" s="150">
        <v>44234.487500000003</v>
      </c>
    </row>
    <row r="87" spans="1:17" s="117" customFormat="1" ht="18" x14ac:dyDescent="0.25">
      <c r="A87" s="116" t="str">
        <f>VLOOKUP(E87,'LISTADO ATM'!$A$2:$C$898,3,0)</f>
        <v>NORTE</v>
      </c>
      <c r="B87" s="137">
        <v>3335939525</v>
      </c>
      <c r="C87" s="110">
        <v>44378.932002314818</v>
      </c>
      <c r="D87" s="110" t="s">
        <v>2586</v>
      </c>
      <c r="E87" s="133">
        <v>351</v>
      </c>
      <c r="F87" s="116" t="str">
        <f>VLOOKUP(E87,VIP!$A$2:$O13988,2,0)</f>
        <v>DRBR351</v>
      </c>
      <c r="G87" s="116" t="str">
        <f>VLOOKUP(E87,'LISTADO ATM'!$A$2:$B$897,2,0)</f>
        <v xml:space="preserve">ATM S/M José Luís (Puerto Plata) </v>
      </c>
      <c r="H87" s="116" t="str">
        <f>VLOOKUP(E87,VIP!$A$2:$O18949,7,FALSE)</f>
        <v>Si</v>
      </c>
      <c r="I87" s="116" t="str">
        <f>VLOOKUP(E87,VIP!$A$2:$O10914,8,FALSE)</f>
        <v>Si</v>
      </c>
      <c r="J87" s="116" t="str">
        <f>VLOOKUP(E87,VIP!$A$2:$O10864,8,FALSE)</f>
        <v>Si</v>
      </c>
      <c r="K87" s="116" t="str">
        <f>VLOOKUP(E87,VIP!$A$2:$O14438,6,0)</f>
        <v>NO</v>
      </c>
      <c r="L87" s="140" t="s">
        <v>2441</v>
      </c>
      <c r="M87" s="151" t="s">
        <v>2547</v>
      </c>
      <c r="N87" s="109" t="s">
        <v>2452</v>
      </c>
      <c r="O87" s="116" t="s">
        <v>2588</v>
      </c>
      <c r="P87" s="116"/>
      <c r="Q87" s="150">
        <v>44234.490277777775</v>
      </c>
    </row>
    <row r="88" spans="1:17" s="117" customFormat="1" ht="18" x14ac:dyDescent="0.25">
      <c r="A88" s="116" t="str">
        <f>VLOOKUP(E88,'LISTADO ATM'!$A$2:$C$898,3,0)</f>
        <v>SUR</v>
      </c>
      <c r="B88" s="137">
        <v>3335939526</v>
      </c>
      <c r="C88" s="110">
        <v>44378.934606481482</v>
      </c>
      <c r="D88" s="110" t="s">
        <v>2448</v>
      </c>
      <c r="E88" s="133">
        <v>984</v>
      </c>
      <c r="F88" s="116" t="str">
        <f>VLOOKUP(E88,VIP!$A$2:$O13987,2,0)</f>
        <v>DRBR984</v>
      </c>
      <c r="G88" s="116" t="str">
        <f>VLOOKUP(E88,'LISTADO ATM'!$A$2:$B$897,2,0)</f>
        <v xml:space="preserve">ATM Oficina Neiba II </v>
      </c>
      <c r="H88" s="116" t="str">
        <f>VLOOKUP(E88,VIP!$A$2:$O18948,7,FALSE)</f>
        <v>Si</v>
      </c>
      <c r="I88" s="116" t="str">
        <f>VLOOKUP(E88,VIP!$A$2:$O10913,8,FALSE)</f>
        <v>Si</v>
      </c>
      <c r="J88" s="116" t="str">
        <f>VLOOKUP(E88,VIP!$A$2:$O10863,8,FALSE)</f>
        <v>Si</v>
      </c>
      <c r="K88" s="116" t="str">
        <f>VLOOKUP(E88,VIP!$A$2:$O14437,6,0)</f>
        <v>NO</v>
      </c>
      <c r="L88" s="140" t="s">
        <v>2417</v>
      </c>
      <c r="M88" s="151" t="s">
        <v>2547</v>
      </c>
      <c r="N88" s="109" t="s">
        <v>2452</v>
      </c>
      <c r="O88" s="116" t="s">
        <v>2453</v>
      </c>
      <c r="P88" s="116"/>
      <c r="Q88" s="150">
        <v>44234.499305555553</v>
      </c>
    </row>
    <row r="89" spans="1:17" s="117" customFormat="1" ht="18" x14ac:dyDescent="0.25">
      <c r="A89" s="116" t="str">
        <f>VLOOKUP(E89,'LISTADO ATM'!$A$2:$C$898,3,0)</f>
        <v>SUR</v>
      </c>
      <c r="B89" s="137">
        <v>3335939527</v>
      </c>
      <c r="C89" s="110">
        <v>44378.935983796298</v>
      </c>
      <c r="D89" s="110" t="s">
        <v>2448</v>
      </c>
      <c r="E89" s="133">
        <v>84</v>
      </c>
      <c r="F89" s="116" t="str">
        <f>VLOOKUP(E89,VIP!$A$2:$O13986,2,0)</f>
        <v>DRBR084</v>
      </c>
      <c r="G89" s="116" t="str">
        <f>VLOOKUP(E89,'LISTADO ATM'!$A$2:$B$897,2,0)</f>
        <v xml:space="preserve">ATM Oficina Multicentro Sirena San Cristóbal </v>
      </c>
      <c r="H89" s="116" t="str">
        <f>VLOOKUP(E89,VIP!$A$2:$O18947,7,FALSE)</f>
        <v>Si</v>
      </c>
      <c r="I89" s="116" t="str">
        <f>VLOOKUP(E89,VIP!$A$2:$O10912,8,FALSE)</f>
        <v>Si</v>
      </c>
      <c r="J89" s="116" t="str">
        <f>VLOOKUP(E89,VIP!$A$2:$O10862,8,FALSE)</f>
        <v>Si</v>
      </c>
      <c r="K89" s="116" t="str">
        <f>VLOOKUP(E89,VIP!$A$2:$O14436,6,0)</f>
        <v>SI</v>
      </c>
      <c r="L89" s="140" t="s">
        <v>2417</v>
      </c>
      <c r="M89" s="151" t="s">
        <v>2547</v>
      </c>
      <c r="N89" s="109" t="s">
        <v>2452</v>
      </c>
      <c r="O89" s="116" t="s">
        <v>2453</v>
      </c>
      <c r="P89" s="116"/>
      <c r="Q89" s="150">
        <v>44234.643055555556</v>
      </c>
    </row>
    <row r="90" spans="1:17" s="117" customFormat="1" ht="18" x14ac:dyDescent="0.25">
      <c r="A90" s="116" t="str">
        <f>VLOOKUP(E90,'LISTADO ATM'!$A$2:$C$898,3,0)</f>
        <v>DISTRITO NACIONAL</v>
      </c>
      <c r="B90" s="137">
        <v>3335939528</v>
      </c>
      <c r="C90" s="110">
        <v>44378.936724537038</v>
      </c>
      <c r="D90" s="110" t="s">
        <v>2469</v>
      </c>
      <c r="E90" s="133">
        <v>23</v>
      </c>
      <c r="F90" s="116" t="str">
        <f>VLOOKUP(E90,VIP!$A$2:$O13985,2,0)</f>
        <v>DRBR023</v>
      </c>
      <c r="G90" s="116" t="str">
        <f>VLOOKUP(E90,'LISTADO ATM'!$A$2:$B$897,2,0)</f>
        <v xml:space="preserve">ATM Oficina México </v>
      </c>
      <c r="H90" s="116" t="str">
        <f>VLOOKUP(E90,VIP!$A$2:$O18946,7,FALSE)</f>
        <v>Si</v>
      </c>
      <c r="I90" s="116" t="str">
        <f>VLOOKUP(E90,VIP!$A$2:$O10911,8,FALSE)</f>
        <v>Si</v>
      </c>
      <c r="J90" s="116" t="str">
        <f>VLOOKUP(E90,VIP!$A$2:$O10861,8,FALSE)</f>
        <v>Si</v>
      </c>
      <c r="K90" s="116" t="str">
        <f>VLOOKUP(E90,VIP!$A$2:$O14435,6,0)</f>
        <v>NO</v>
      </c>
      <c r="L90" s="140" t="s">
        <v>2441</v>
      </c>
      <c r="M90" s="151" t="s">
        <v>2547</v>
      </c>
      <c r="N90" s="109" t="s">
        <v>2452</v>
      </c>
      <c r="O90" s="116" t="s">
        <v>2589</v>
      </c>
      <c r="P90" s="116"/>
      <c r="Q90" s="150">
        <v>44234.478472222225</v>
      </c>
    </row>
    <row r="91" spans="1:17" s="117" customFormat="1" ht="18" x14ac:dyDescent="0.25">
      <c r="A91" s="116" t="str">
        <f>VLOOKUP(E91,'LISTADO ATM'!$A$2:$C$898,3,0)</f>
        <v>ESTE</v>
      </c>
      <c r="B91" s="137">
        <v>3335939529</v>
      </c>
      <c r="C91" s="110">
        <v>44378.937731481485</v>
      </c>
      <c r="D91" s="110" t="s">
        <v>2448</v>
      </c>
      <c r="E91" s="133">
        <v>386</v>
      </c>
      <c r="F91" s="116" t="str">
        <f>VLOOKUP(E91,VIP!$A$2:$O13984,2,0)</f>
        <v>DRBR386</v>
      </c>
      <c r="G91" s="116" t="str">
        <f>VLOOKUP(E91,'LISTADO ATM'!$A$2:$B$897,2,0)</f>
        <v xml:space="preserve">ATM Plaza Verón II </v>
      </c>
      <c r="H91" s="116" t="str">
        <f>VLOOKUP(E91,VIP!$A$2:$O18945,7,FALSE)</f>
        <v>Si</v>
      </c>
      <c r="I91" s="116" t="str">
        <f>VLOOKUP(E91,VIP!$A$2:$O10910,8,FALSE)</f>
        <v>Si</v>
      </c>
      <c r="J91" s="116" t="str">
        <f>VLOOKUP(E91,VIP!$A$2:$O10860,8,FALSE)</f>
        <v>Si</v>
      </c>
      <c r="K91" s="116" t="str">
        <f>VLOOKUP(E91,VIP!$A$2:$O14434,6,0)</f>
        <v>NO</v>
      </c>
      <c r="L91" s="140" t="s">
        <v>2441</v>
      </c>
      <c r="M91" s="151" t="s">
        <v>2547</v>
      </c>
      <c r="N91" s="109" t="s">
        <v>2452</v>
      </c>
      <c r="O91" s="116" t="s">
        <v>2453</v>
      </c>
      <c r="P91" s="116"/>
      <c r="Q91" s="150">
        <v>44234.491666666669</v>
      </c>
    </row>
    <row r="92" spans="1:17" s="117" customFormat="1" ht="18" x14ac:dyDescent="0.25">
      <c r="A92" s="116" t="str">
        <f>VLOOKUP(E92,'LISTADO ATM'!$A$2:$C$898,3,0)</f>
        <v>DISTRITO NACIONAL</v>
      </c>
      <c r="B92" s="137">
        <v>3335939530</v>
      </c>
      <c r="C92" s="110">
        <v>44378.938622685186</v>
      </c>
      <c r="D92" s="110" t="s">
        <v>2448</v>
      </c>
      <c r="E92" s="133">
        <v>13</v>
      </c>
      <c r="F92" s="116" t="str">
        <f>VLOOKUP(E92,VIP!$A$2:$O13983,2,0)</f>
        <v>DRBR013</v>
      </c>
      <c r="G92" s="116" t="str">
        <f>VLOOKUP(E92,'LISTADO ATM'!$A$2:$B$897,2,0)</f>
        <v xml:space="preserve">ATM CDEEE </v>
      </c>
      <c r="H92" s="116" t="str">
        <f>VLOOKUP(E92,VIP!$A$2:$O18944,7,FALSE)</f>
        <v>Si</v>
      </c>
      <c r="I92" s="116" t="str">
        <f>VLOOKUP(E92,VIP!$A$2:$O10909,8,FALSE)</f>
        <v>Si</v>
      </c>
      <c r="J92" s="116" t="str">
        <f>VLOOKUP(E92,VIP!$A$2:$O10859,8,FALSE)</f>
        <v>Si</v>
      </c>
      <c r="K92" s="116" t="str">
        <f>VLOOKUP(E92,VIP!$A$2:$O14433,6,0)</f>
        <v>NO</v>
      </c>
      <c r="L92" s="140" t="s">
        <v>2417</v>
      </c>
      <c r="M92" s="151" t="s">
        <v>2547</v>
      </c>
      <c r="N92" s="109" t="s">
        <v>2452</v>
      </c>
      <c r="O92" s="116" t="s">
        <v>2453</v>
      </c>
      <c r="P92" s="116"/>
      <c r="Q92" s="150">
        <v>44234.477083333331</v>
      </c>
    </row>
    <row r="93" spans="1:17" s="117" customFormat="1" ht="18" x14ac:dyDescent="0.25">
      <c r="A93" s="116" t="str">
        <f>VLOOKUP(E93,'LISTADO ATM'!$A$2:$C$898,3,0)</f>
        <v>ESTE</v>
      </c>
      <c r="B93" s="137">
        <v>3335939531</v>
      </c>
      <c r="C93" s="110">
        <v>44378.939664351848</v>
      </c>
      <c r="D93" s="110" t="s">
        <v>2469</v>
      </c>
      <c r="E93" s="133">
        <v>268</v>
      </c>
      <c r="F93" s="116" t="str">
        <f>VLOOKUP(E93,VIP!$A$2:$O13982,2,0)</f>
        <v>DRBR268</v>
      </c>
      <c r="G93" s="116" t="str">
        <f>VLOOKUP(E93,'LISTADO ATM'!$A$2:$B$897,2,0)</f>
        <v xml:space="preserve">ATM Autobanco La Altagracia (Higuey) </v>
      </c>
      <c r="H93" s="116" t="str">
        <f>VLOOKUP(E93,VIP!$A$2:$O18943,7,FALSE)</f>
        <v>Si</v>
      </c>
      <c r="I93" s="116" t="str">
        <f>VLOOKUP(E93,VIP!$A$2:$O10908,8,FALSE)</f>
        <v>Si</v>
      </c>
      <c r="J93" s="116" t="str">
        <f>VLOOKUP(E93,VIP!$A$2:$O10858,8,FALSE)</f>
        <v>Si</v>
      </c>
      <c r="K93" s="116" t="str">
        <f>VLOOKUP(E93,VIP!$A$2:$O14432,6,0)</f>
        <v>NO</v>
      </c>
      <c r="L93" s="140" t="s">
        <v>2417</v>
      </c>
      <c r="M93" s="151" t="s">
        <v>2547</v>
      </c>
      <c r="N93" s="109" t="s">
        <v>2452</v>
      </c>
      <c r="O93" s="116" t="s">
        <v>2470</v>
      </c>
      <c r="P93" s="116"/>
      <c r="Q93" s="150">
        <v>44234.590277777781</v>
      </c>
    </row>
    <row r="94" spans="1:17" s="117" customFormat="1" ht="18" x14ac:dyDescent="0.25">
      <c r="A94" s="116" t="str">
        <f>VLOOKUP(E94,'LISTADO ATM'!$A$2:$C$898,3,0)</f>
        <v>SUR</v>
      </c>
      <c r="B94" s="137">
        <v>3335939532</v>
      </c>
      <c r="C94" s="110">
        <v>44378.940462962964</v>
      </c>
      <c r="D94" s="110" t="s">
        <v>2469</v>
      </c>
      <c r="E94" s="133">
        <v>751</v>
      </c>
      <c r="F94" s="116" t="str">
        <f>VLOOKUP(E94,VIP!$A$2:$O13981,2,0)</f>
        <v>DRBR751</v>
      </c>
      <c r="G94" s="116" t="str">
        <f>VLOOKUP(E94,'LISTADO ATM'!$A$2:$B$897,2,0)</f>
        <v>ATM Eco Petroleo Camilo</v>
      </c>
      <c r="H94" s="116" t="str">
        <f>VLOOKUP(E94,VIP!$A$2:$O18942,7,FALSE)</f>
        <v>N/A</v>
      </c>
      <c r="I94" s="116" t="str">
        <f>VLOOKUP(E94,VIP!$A$2:$O10907,8,FALSE)</f>
        <v>N/A</v>
      </c>
      <c r="J94" s="116" t="str">
        <f>VLOOKUP(E94,VIP!$A$2:$O10857,8,FALSE)</f>
        <v>N/A</v>
      </c>
      <c r="K94" s="116" t="str">
        <f>VLOOKUP(E94,VIP!$A$2:$O14431,6,0)</f>
        <v>N/A</v>
      </c>
      <c r="L94" s="140" t="s">
        <v>2417</v>
      </c>
      <c r="M94" s="109" t="s">
        <v>2445</v>
      </c>
      <c r="N94" s="109" t="s">
        <v>2452</v>
      </c>
      <c r="O94" s="116" t="s">
        <v>2470</v>
      </c>
      <c r="P94" s="116"/>
      <c r="Q94" s="109" t="s">
        <v>2417</v>
      </c>
    </row>
    <row r="95" spans="1:17" s="117" customFormat="1" ht="18" x14ac:dyDescent="0.25">
      <c r="A95" s="116" t="str">
        <f>VLOOKUP(E95,'LISTADO ATM'!$A$2:$C$898,3,0)</f>
        <v>ESTE</v>
      </c>
      <c r="B95" s="137">
        <v>3335939534</v>
      </c>
      <c r="C95" s="110">
        <v>44378.941331018519</v>
      </c>
      <c r="D95" s="110" t="s">
        <v>2448</v>
      </c>
      <c r="E95" s="133">
        <v>844</v>
      </c>
      <c r="F95" s="116" t="str">
        <f>VLOOKUP(E95,VIP!$A$2:$O13980,2,0)</f>
        <v>DRBR844</v>
      </c>
      <c r="G95" s="116" t="str">
        <f>VLOOKUP(E95,'LISTADO ATM'!$A$2:$B$897,2,0)</f>
        <v xml:space="preserve">ATM San Juan Shopping Center (Bávaro) </v>
      </c>
      <c r="H95" s="116" t="str">
        <f>VLOOKUP(E95,VIP!$A$2:$O18941,7,FALSE)</f>
        <v>Si</v>
      </c>
      <c r="I95" s="116" t="str">
        <f>VLOOKUP(E95,VIP!$A$2:$O10906,8,FALSE)</f>
        <v>Si</v>
      </c>
      <c r="J95" s="116" t="str">
        <f>VLOOKUP(E95,VIP!$A$2:$O10856,8,FALSE)</f>
        <v>Si</v>
      </c>
      <c r="K95" s="116" t="str">
        <f>VLOOKUP(E95,VIP!$A$2:$O14430,6,0)</f>
        <v>NO</v>
      </c>
      <c r="L95" s="140" t="s">
        <v>2441</v>
      </c>
      <c r="M95" s="151" t="s">
        <v>2547</v>
      </c>
      <c r="N95" s="109" t="s">
        <v>2452</v>
      </c>
      <c r="O95" s="116" t="s">
        <v>2453</v>
      </c>
      <c r="P95" s="116"/>
      <c r="Q95" s="150">
        <v>44234.501388888886</v>
      </c>
    </row>
    <row r="96" spans="1:17" s="117" customFormat="1" ht="18" x14ac:dyDescent="0.25">
      <c r="A96" s="116" t="str">
        <f>VLOOKUP(E96,'LISTADO ATM'!$A$2:$C$898,3,0)</f>
        <v>ESTE</v>
      </c>
      <c r="B96" s="137">
        <v>3335939535</v>
      </c>
      <c r="C96" s="110">
        <v>44378.942696759259</v>
      </c>
      <c r="D96" s="110" t="s">
        <v>2448</v>
      </c>
      <c r="E96" s="133">
        <v>673</v>
      </c>
      <c r="F96" s="116" t="str">
        <f>VLOOKUP(E96,VIP!$A$2:$O13979,2,0)</f>
        <v>DRBR673</v>
      </c>
      <c r="G96" s="116" t="str">
        <f>VLOOKUP(E96,'LISTADO ATM'!$A$2:$B$897,2,0)</f>
        <v>ATM Clínica Dr. Cruz Jiminián</v>
      </c>
      <c r="H96" s="116" t="str">
        <f>VLOOKUP(E96,VIP!$A$2:$O18940,7,FALSE)</f>
        <v>Si</v>
      </c>
      <c r="I96" s="116" t="str">
        <f>VLOOKUP(E96,VIP!$A$2:$O10905,8,FALSE)</f>
        <v>Si</v>
      </c>
      <c r="J96" s="116" t="str">
        <f>VLOOKUP(E96,VIP!$A$2:$O10855,8,FALSE)</f>
        <v>Si</v>
      </c>
      <c r="K96" s="116" t="str">
        <f>VLOOKUP(E96,VIP!$A$2:$O14429,6,0)</f>
        <v>NO</v>
      </c>
      <c r="L96" s="140" t="s">
        <v>2417</v>
      </c>
      <c r="M96" s="151" t="s">
        <v>2547</v>
      </c>
      <c r="N96" s="109" t="s">
        <v>2452</v>
      </c>
      <c r="O96" s="116" t="s">
        <v>2453</v>
      </c>
      <c r="P96" s="116"/>
      <c r="Q96" s="150">
        <v>44234.642361111109</v>
      </c>
    </row>
    <row r="97" spans="1:17" s="117" customFormat="1" ht="18" x14ac:dyDescent="0.25">
      <c r="A97" s="116" t="str">
        <f>VLOOKUP(E97,'LISTADO ATM'!$A$2:$C$898,3,0)</f>
        <v>DISTRITO NACIONAL</v>
      </c>
      <c r="B97" s="137">
        <v>3335939536</v>
      </c>
      <c r="C97" s="110">
        <v>44378.94321759259</v>
      </c>
      <c r="D97" s="110" t="s">
        <v>2469</v>
      </c>
      <c r="E97" s="133">
        <v>527</v>
      </c>
      <c r="F97" s="116" t="str">
        <f>VLOOKUP(E97,VIP!$A$2:$O13978,2,0)</f>
        <v>DRBR527</v>
      </c>
      <c r="G97" s="116" t="str">
        <f>VLOOKUP(E97,'LISTADO ATM'!$A$2:$B$897,2,0)</f>
        <v>ATM Oficina Zona Oriental II</v>
      </c>
      <c r="H97" s="116" t="str">
        <f>VLOOKUP(E97,VIP!$A$2:$O18939,7,FALSE)</f>
        <v>Si</v>
      </c>
      <c r="I97" s="116" t="str">
        <f>VLOOKUP(E97,VIP!$A$2:$O10904,8,FALSE)</f>
        <v>Si</v>
      </c>
      <c r="J97" s="116" t="str">
        <f>VLOOKUP(E97,VIP!$A$2:$O10854,8,FALSE)</f>
        <v>Si</v>
      </c>
      <c r="K97" s="116" t="str">
        <f>VLOOKUP(E97,VIP!$A$2:$O14428,6,0)</f>
        <v>SI</v>
      </c>
      <c r="L97" s="140" t="s">
        <v>2417</v>
      </c>
      <c r="M97" s="151" t="s">
        <v>2547</v>
      </c>
      <c r="N97" s="109" t="s">
        <v>2452</v>
      </c>
      <c r="O97" s="116" t="s">
        <v>2589</v>
      </c>
      <c r="P97" s="116"/>
      <c r="Q97" s="150">
        <v>44203.854861111111</v>
      </c>
    </row>
    <row r="98" spans="1:17" s="117" customFormat="1" ht="18" x14ac:dyDescent="0.25">
      <c r="A98" s="116" t="str">
        <f>VLOOKUP(E98,'LISTADO ATM'!$A$2:$C$898,3,0)</f>
        <v>SUR</v>
      </c>
      <c r="B98" s="137">
        <v>3335939537</v>
      </c>
      <c r="C98" s="110">
        <v>44378.946030092593</v>
      </c>
      <c r="D98" s="110" t="s">
        <v>2448</v>
      </c>
      <c r="E98" s="133">
        <v>45</v>
      </c>
      <c r="F98" s="116" t="str">
        <f>VLOOKUP(E98,VIP!$A$2:$O13977,2,0)</f>
        <v>DRBR045</v>
      </c>
      <c r="G98" s="116" t="str">
        <f>VLOOKUP(E98,'LISTADO ATM'!$A$2:$B$897,2,0)</f>
        <v xml:space="preserve">ATM Oficina Tamayo </v>
      </c>
      <c r="H98" s="116" t="str">
        <f>VLOOKUP(E98,VIP!$A$2:$O18938,7,FALSE)</f>
        <v>Si</v>
      </c>
      <c r="I98" s="116" t="str">
        <f>VLOOKUP(E98,VIP!$A$2:$O10903,8,FALSE)</f>
        <v>Si</v>
      </c>
      <c r="J98" s="116" t="str">
        <f>VLOOKUP(E98,VIP!$A$2:$O10853,8,FALSE)</f>
        <v>Si</v>
      </c>
      <c r="K98" s="116" t="str">
        <f>VLOOKUP(E98,VIP!$A$2:$O14427,6,0)</f>
        <v>SI</v>
      </c>
      <c r="L98" s="140" t="s">
        <v>2417</v>
      </c>
      <c r="M98" s="151" t="s">
        <v>2547</v>
      </c>
      <c r="N98" s="109" t="s">
        <v>2452</v>
      </c>
      <c r="O98" s="116" t="s">
        <v>2453</v>
      </c>
      <c r="P98" s="116"/>
      <c r="Q98" s="150">
        <v>44234.770833333336</v>
      </c>
    </row>
    <row r="99" spans="1:17" s="117" customFormat="1" ht="18" x14ac:dyDescent="0.25">
      <c r="A99" s="116" t="str">
        <f>VLOOKUP(E99,'LISTADO ATM'!$A$2:$C$898,3,0)</f>
        <v>DISTRITO NACIONAL</v>
      </c>
      <c r="B99" s="137">
        <v>3335939538</v>
      </c>
      <c r="C99" s="110">
        <v>44378.948252314818</v>
      </c>
      <c r="D99" s="110" t="s">
        <v>2469</v>
      </c>
      <c r="E99" s="133">
        <v>735</v>
      </c>
      <c r="F99" s="116" t="str">
        <f>VLOOKUP(E99,VIP!$A$2:$O13976,2,0)</f>
        <v>DRBR179</v>
      </c>
      <c r="G99" s="116" t="str">
        <f>VLOOKUP(E99,'LISTADO ATM'!$A$2:$B$897,2,0)</f>
        <v xml:space="preserve">ATM Oficina Independencia II  </v>
      </c>
      <c r="H99" s="116" t="str">
        <f>VLOOKUP(E99,VIP!$A$2:$O18937,7,FALSE)</f>
        <v>Si</v>
      </c>
      <c r="I99" s="116" t="str">
        <f>VLOOKUP(E99,VIP!$A$2:$O10902,8,FALSE)</f>
        <v>Si</v>
      </c>
      <c r="J99" s="116" t="str">
        <f>VLOOKUP(E99,VIP!$A$2:$O10852,8,FALSE)</f>
        <v>Si</v>
      </c>
      <c r="K99" s="116" t="str">
        <f>VLOOKUP(E99,VIP!$A$2:$O14426,6,0)</f>
        <v>NO</v>
      </c>
      <c r="L99" s="140" t="s">
        <v>2441</v>
      </c>
      <c r="M99" s="151" t="s">
        <v>2547</v>
      </c>
      <c r="N99" s="109" t="s">
        <v>2452</v>
      </c>
      <c r="O99" s="116" t="s">
        <v>2589</v>
      </c>
      <c r="P99" s="116"/>
      <c r="Q99" s="150">
        <v>44234.5</v>
      </c>
    </row>
    <row r="100" spans="1:17" s="117" customFormat="1" ht="18" x14ac:dyDescent="0.25">
      <c r="A100" s="116" t="str">
        <f>VLOOKUP(E100,'LISTADO ATM'!$A$2:$C$898,3,0)</f>
        <v>DISTRITO NACIONAL</v>
      </c>
      <c r="B100" s="137">
        <v>3335939539</v>
      </c>
      <c r="C100" s="110">
        <v>44378.950775462959</v>
      </c>
      <c r="D100" s="110" t="s">
        <v>2448</v>
      </c>
      <c r="E100" s="133">
        <v>769</v>
      </c>
      <c r="F100" s="116" t="str">
        <f>VLOOKUP(E100,VIP!$A$2:$O13975,2,0)</f>
        <v>DRBR769</v>
      </c>
      <c r="G100" s="116" t="str">
        <f>VLOOKUP(E100,'LISTADO ATM'!$A$2:$B$897,2,0)</f>
        <v>ATM UNP Pablo Mella Morales</v>
      </c>
      <c r="H100" s="116" t="str">
        <f>VLOOKUP(E100,VIP!$A$2:$O18936,7,FALSE)</f>
        <v>Si</v>
      </c>
      <c r="I100" s="116" t="str">
        <f>VLOOKUP(E100,VIP!$A$2:$O10901,8,FALSE)</f>
        <v>Si</v>
      </c>
      <c r="J100" s="116" t="str">
        <f>VLOOKUP(E100,VIP!$A$2:$O10851,8,FALSE)</f>
        <v>Si</v>
      </c>
      <c r="K100" s="116" t="str">
        <f>VLOOKUP(E100,VIP!$A$2:$O14425,6,0)</f>
        <v>NO</v>
      </c>
      <c r="L100" s="140" t="s">
        <v>2417</v>
      </c>
      <c r="M100" s="151" t="s">
        <v>2547</v>
      </c>
      <c r="N100" s="109" t="s">
        <v>2452</v>
      </c>
      <c r="O100" s="116" t="s">
        <v>2453</v>
      </c>
      <c r="P100" s="116"/>
      <c r="Q100" s="150">
        <v>44234.773611111108</v>
      </c>
    </row>
    <row r="101" spans="1:17" s="117" customFormat="1" ht="18" x14ac:dyDescent="0.25">
      <c r="A101" s="116" t="str">
        <f>VLOOKUP(E101,'LISTADO ATM'!$A$2:$C$898,3,0)</f>
        <v>NORTE</v>
      </c>
      <c r="B101" s="137">
        <v>3335939541</v>
      </c>
      <c r="C101" s="110">
        <v>44378.970891203702</v>
      </c>
      <c r="D101" s="110" t="s">
        <v>2469</v>
      </c>
      <c r="E101" s="133">
        <v>77</v>
      </c>
      <c r="F101" s="116" t="str">
        <f>VLOOKUP(E101,VIP!$A$2:$O13980,2,0)</f>
        <v>DRBR077</v>
      </c>
      <c r="G101" s="116" t="str">
        <f>VLOOKUP(E101,'LISTADO ATM'!$A$2:$B$897,2,0)</f>
        <v xml:space="preserve">ATM Oficina Cruce de Imbert </v>
      </c>
      <c r="H101" s="116" t="str">
        <f>VLOOKUP(E101,VIP!$A$2:$O18941,7,FALSE)</f>
        <v>Si</v>
      </c>
      <c r="I101" s="116" t="str">
        <f>VLOOKUP(E101,VIP!$A$2:$O10906,8,FALSE)</f>
        <v>Si</v>
      </c>
      <c r="J101" s="116" t="str">
        <f>VLOOKUP(E101,VIP!$A$2:$O10856,8,FALSE)</f>
        <v>Si</v>
      </c>
      <c r="K101" s="116" t="str">
        <f>VLOOKUP(E101,VIP!$A$2:$O14430,6,0)</f>
        <v>SI</v>
      </c>
      <c r="L101" s="140" t="s">
        <v>2417</v>
      </c>
      <c r="M101" s="151" t="s">
        <v>2547</v>
      </c>
      <c r="N101" s="109" t="s">
        <v>2452</v>
      </c>
      <c r="O101" s="116" t="s">
        <v>2470</v>
      </c>
      <c r="P101" s="116"/>
      <c r="Q101" s="150">
        <v>44234.643055555556</v>
      </c>
    </row>
    <row r="102" spans="1:17" s="117" customFormat="1" ht="18" x14ac:dyDescent="0.25">
      <c r="A102" s="116" t="str">
        <f>VLOOKUP(E102,'LISTADO ATM'!$A$2:$C$898,3,0)</f>
        <v>SUR</v>
      </c>
      <c r="B102" s="137">
        <v>3335939542</v>
      </c>
      <c r="C102" s="110">
        <v>44378.973275462966</v>
      </c>
      <c r="D102" s="110" t="s">
        <v>2448</v>
      </c>
      <c r="E102" s="133">
        <v>592</v>
      </c>
      <c r="F102" s="116" t="str">
        <f>VLOOKUP(E102,VIP!$A$2:$O13979,2,0)</f>
        <v>DRBR081</v>
      </c>
      <c r="G102" s="116" t="str">
        <f>VLOOKUP(E102,'LISTADO ATM'!$A$2:$B$897,2,0)</f>
        <v xml:space="preserve">ATM Centro de Caja San Cristóbal I </v>
      </c>
      <c r="H102" s="116" t="str">
        <f>VLOOKUP(E102,VIP!$A$2:$O18940,7,FALSE)</f>
        <v>Si</v>
      </c>
      <c r="I102" s="116" t="str">
        <f>VLOOKUP(E102,VIP!$A$2:$O10905,8,FALSE)</f>
        <v>Si</v>
      </c>
      <c r="J102" s="116" t="str">
        <f>VLOOKUP(E102,VIP!$A$2:$O10855,8,FALSE)</f>
        <v>Si</v>
      </c>
      <c r="K102" s="116" t="str">
        <f>VLOOKUP(E102,VIP!$A$2:$O14429,6,0)</f>
        <v>SI</v>
      </c>
      <c r="L102" s="140" t="s">
        <v>2417</v>
      </c>
      <c r="M102" s="151" t="s">
        <v>2547</v>
      </c>
      <c r="N102" s="109" t="s">
        <v>2452</v>
      </c>
      <c r="O102" s="116" t="s">
        <v>2453</v>
      </c>
      <c r="P102" s="116"/>
      <c r="Q102" s="150">
        <v>44234.643055555556</v>
      </c>
    </row>
    <row r="103" spans="1:17" s="117" customFormat="1" ht="18" x14ac:dyDescent="0.25">
      <c r="A103" s="116" t="str">
        <f>VLOOKUP(E103,'LISTADO ATM'!$A$2:$C$898,3,0)</f>
        <v>SUR</v>
      </c>
      <c r="B103" s="137">
        <v>3335939544</v>
      </c>
      <c r="C103" s="110">
        <v>44378.975706018522</v>
      </c>
      <c r="D103" s="110" t="s">
        <v>2448</v>
      </c>
      <c r="E103" s="133">
        <v>311</v>
      </c>
      <c r="F103" s="116" t="str">
        <f>VLOOKUP(E103,VIP!$A$2:$O13978,2,0)</f>
        <v>DRBR381</v>
      </c>
      <c r="G103" s="116" t="str">
        <f>VLOOKUP(E103,'LISTADO ATM'!$A$2:$B$897,2,0)</f>
        <v>ATM Plaza Eroski</v>
      </c>
      <c r="H103" s="116" t="str">
        <f>VLOOKUP(E103,VIP!$A$2:$O18939,7,FALSE)</f>
        <v>Si</v>
      </c>
      <c r="I103" s="116" t="str">
        <f>VLOOKUP(E103,VIP!$A$2:$O10904,8,FALSE)</f>
        <v>Si</v>
      </c>
      <c r="J103" s="116" t="str">
        <f>VLOOKUP(E103,VIP!$A$2:$O10854,8,FALSE)</f>
        <v>Si</v>
      </c>
      <c r="K103" s="116" t="str">
        <f>VLOOKUP(E103,VIP!$A$2:$O14428,6,0)</f>
        <v>NO</v>
      </c>
      <c r="L103" s="140" t="s">
        <v>2417</v>
      </c>
      <c r="M103" s="151" t="s">
        <v>2547</v>
      </c>
      <c r="N103" s="109" t="s">
        <v>2452</v>
      </c>
      <c r="O103" s="116" t="s">
        <v>2453</v>
      </c>
      <c r="P103" s="116"/>
      <c r="Q103" s="150">
        <v>44234.487500000003</v>
      </c>
    </row>
    <row r="104" spans="1:17" s="117" customFormat="1" ht="18" x14ac:dyDescent="0.25">
      <c r="A104" s="116" t="str">
        <f>VLOOKUP(E104,'LISTADO ATM'!$A$2:$C$898,3,0)</f>
        <v>ESTE</v>
      </c>
      <c r="B104" s="137">
        <v>3335939547</v>
      </c>
      <c r="C104" s="110">
        <v>44379.011666666665</v>
      </c>
      <c r="D104" s="110" t="s">
        <v>2180</v>
      </c>
      <c r="E104" s="133">
        <v>843</v>
      </c>
      <c r="F104" s="116" t="str">
        <f>VLOOKUP(E104,VIP!$A$2:$O13976,2,0)</f>
        <v>DRBR843</v>
      </c>
      <c r="G104" s="116" t="str">
        <f>VLOOKUP(E104,'LISTADO ATM'!$A$2:$B$897,2,0)</f>
        <v xml:space="preserve">ATM Oficina Romana Centro </v>
      </c>
      <c r="H104" s="116" t="str">
        <f>VLOOKUP(E104,VIP!$A$2:$O18937,7,FALSE)</f>
        <v>Si</v>
      </c>
      <c r="I104" s="116" t="str">
        <f>VLOOKUP(E104,VIP!$A$2:$O10902,8,FALSE)</f>
        <v>Si</v>
      </c>
      <c r="J104" s="116" t="str">
        <f>VLOOKUP(E104,VIP!$A$2:$O10852,8,FALSE)</f>
        <v>Si</v>
      </c>
      <c r="K104" s="116" t="str">
        <f>VLOOKUP(E104,VIP!$A$2:$O14426,6,0)</f>
        <v>NO</v>
      </c>
      <c r="L104" s="140" t="s">
        <v>2465</v>
      </c>
      <c r="M104" s="151" t="s">
        <v>2547</v>
      </c>
      <c r="N104" s="109" t="s">
        <v>2452</v>
      </c>
      <c r="O104" s="116" t="s">
        <v>2454</v>
      </c>
      <c r="P104" s="116"/>
      <c r="Q104" s="150">
        <v>44234.5</v>
      </c>
    </row>
    <row r="105" spans="1:17" ht="18" x14ac:dyDescent="0.25">
      <c r="A105" s="116" t="str">
        <f>VLOOKUP(E105,'LISTADO ATM'!$A$2:$C$898,3,0)</f>
        <v>NORTE</v>
      </c>
      <c r="B105" s="137">
        <v>3335939552</v>
      </c>
      <c r="C105" s="110">
        <v>44379.064583333333</v>
      </c>
      <c r="D105" s="110" t="s">
        <v>2586</v>
      </c>
      <c r="E105" s="133">
        <v>291</v>
      </c>
      <c r="F105" s="116" t="str">
        <f>VLOOKUP(E105,VIP!$A$2:$O13978,2,0)</f>
        <v>DRBR291</v>
      </c>
      <c r="G105" s="116" t="str">
        <f>VLOOKUP(E105,'LISTADO ATM'!$A$2:$B$897,2,0)</f>
        <v xml:space="preserve">ATM S/M Jumbo Las Colinas </v>
      </c>
      <c r="H105" s="116" t="str">
        <f>VLOOKUP(E105,VIP!$A$2:$O18939,7,FALSE)</f>
        <v>Si</v>
      </c>
      <c r="I105" s="116" t="str">
        <f>VLOOKUP(E105,VIP!$A$2:$O10904,8,FALSE)</f>
        <v>Si</v>
      </c>
      <c r="J105" s="116" t="str">
        <f>VLOOKUP(E105,VIP!$A$2:$O10854,8,FALSE)</f>
        <v>Si</v>
      </c>
      <c r="K105" s="116" t="str">
        <f>VLOOKUP(E105,VIP!$A$2:$O14428,6,0)</f>
        <v>NO</v>
      </c>
      <c r="L105" s="140" t="s">
        <v>2441</v>
      </c>
      <c r="M105" s="151" t="s">
        <v>2547</v>
      </c>
      <c r="N105" s="109" t="s">
        <v>2452</v>
      </c>
      <c r="O105" s="116" t="s">
        <v>2596</v>
      </c>
      <c r="P105" s="116"/>
      <c r="Q105" s="150">
        <v>44234.613194444442</v>
      </c>
    </row>
    <row r="106" spans="1:17" ht="18" x14ac:dyDescent="0.25">
      <c r="A106" s="116" t="str">
        <f>VLOOKUP(E106,'LISTADO ATM'!$A$2:$C$898,3,0)</f>
        <v>SUR</v>
      </c>
      <c r="B106" s="137">
        <v>3335939553</v>
      </c>
      <c r="C106" s="110">
        <v>44379.097175925926</v>
      </c>
      <c r="D106" s="110" t="s">
        <v>2469</v>
      </c>
      <c r="E106" s="133">
        <v>101</v>
      </c>
      <c r="F106" s="116" t="str">
        <f>VLOOKUP(E106,VIP!$A$2:$O13980,2,0)</f>
        <v>DRBR101</v>
      </c>
      <c r="G106" s="116" t="str">
        <f>VLOOKUP(E106,'LISTADO ATM'!$A$2:$B$897,2,0)</f>
        <v xml:space="preserve">ATM Oficina San Juan de la Maguana I </v>
      </c>
      <c r="H106" s="116" t="str">
        <f>VLOOKUP(E106,VIP!$A$2:$O18941,7,FALSE)</f>
        <v>Si</v>
      </c>
      <c r="I106" s="116" t="str">
        <f>VLOOKUP(E106,VIP!$A$2:$O10906,8,FALSE)</f>
        <v>Si</v>
      </c>
      <c r="J106" s="116" t="str">
        <f>VLOOKUP(E106,VIP!$A$2:$O10856,8,FALSE)</f>
        <v>Si</v>
      </c>
      <c r="K106" s="116" t="str">
        <f>VLOOKUP(E106,VIP!$A$2:$O14430,6,0)</f>
        <v>SI</v>
      </c>
      <c r="L106" s="140" t="s">
        <v>2597</v>
      </c>
      <c r="M106" s="151" t="s">
        <v>2547</v>
      </c>
      <c r="N106" s="109" t="s">
        <v>2452</v>
      </c>
      <c r="O106" s="116" t="s">
        <v>2470</v>
      </c>
      <c r="P106" s="116"/>
      <c r="Q106" s="150">
        <v>44234.620833333334</v>
      </c>
    </row>
    <row r="107" spans="1:17" ht="18" x14ac:dyDescent="0.25">
      <c r="A107" s="116" t="str">
        <f>VLOOKUP(E107,'LISTADO ATM'!$A$2:$C$898,3,0)</f>
        <v>DISTRITO NACIONAL</v>
      </c>
      <c r="B107" s="137">
        <v>3335939554</v>
      </c>
      <c r="C107" s="110">
        <v>44379.098587962966</v>
      </c>
      <c r="D107" s="110" t="s">
        <v>2180</v>
      </c>
      <c r="E107" s="133">
        <v>925</v>
      </c>
      <c r="F107" s="116" t="str">
        <f>VLOOKUP(E107,VIP!$A$2:$O13979,2,0)</f>
        <v>DRBR24L</v>
      </c>
      <c r="G107" s="116" t="str">
        <f>VLOOKUP(E107,'LISTADO ATM'!$A$2:$B$897,2,0)</f>
        <v xml:space="preserve">ATM Oficina Plaza Lama Av. 27 de Febrero </v>
      </c>
      <c r="H107" s="116" t="str">
        <f>VLOOKUP(E107,VIP!$A$2:$O18940,7,FALSE)</f>
        <v>Si</v>
      </c>
      <c r="I107" s="116" t="str">
        <f>VLOOKUP(E107,VIP!$A$2:$O10905,8,FALSE)</f>
        <v>Si</v>
      </c>
      <c r="J107" s="116" t="str">
        <f>VLOOKUP(E107,VIP!$A$2:$O10855,8,FALSE)</f>
        <v>Si</v>
      </c>
      <c r="K107" s="116" t="str">
        <f>VLOOKUP(E107,VIP!$A$2:$O14429,6,0)</f>
        <v>SI</v>
      </c>
      <c r="L107" s="140" t="s">
        <v>2245</v>
      </c>
      <c r="M107" s="151" t="s">
        <v>2547</v>
      </c>
      <c r="N107" s="109" t="s">
        <v>2452</v>
      </c>
      <c r="O107" s="116" t="s">
        <v>2454</v>
      </c>
      <c r="P107" s="116"/>
      <c r="Q107" s="150">
        <v>44234.50277777778</v>
      </c>
    </row>
    <row r="108" spans="1:17" ht="18" x14ac:dyDescent="0.25">
      <c r="A108" s="116" t="str">
        <f>VLOOKUP(E108,'LISTADO ATM'!$A$2:$C$898,3,0)</f>
        <v>NORTE</v>
      </c>
      <c r="B108" s="137">
        <v>3335939555</v>
      </c>
      <c r="C108" s="110">
        <v>44379.115972222222</v>
      </c>
      <c r="D108" s="110" t="s">
        <v>2181</v>
      </c>
      <c r="E108" s="133">
        <v>350</v>
      </c>
      <c r="F108" s="116" t="str">
        <f>VLOOKUP(E108,VIP!$A$2:$O13977,2,0)</f>
        <v>DRBR350</v>
      </c>
      <c r="G108" s="116" t="str">
        <f>VLOOKUP(E108,'LISTADO ATM'!$A$2:$B$897,2,0)</f>
        <v xml:space="preserve">ATM Oficina Villa Tapia </v>
      </c>
      <c r="H108" s="116" t="str">
        <f>VLOOKUP(E108,VIP!$A$2:$O18938,7,FALSE)</f>
        <v>Si</v>
      </c>
      <c r="I108" s="116" t="str">
        <f>VLOOKUP(E108,VIP!$A$2:$O10903,8,FALSE)</f>
        <v>Si</v>
      </c>
      <c r="J108" s="116" t="str">
        <f>VLOOKUP(E108,VIP!$A$2:$O10853,8,FALSE)</f>
        <v>Si</v>
      </c>
      <c r="K108" s="116" t="str">
        <f>VLOOKUP(E108,VIP!$A$2:$O14427,6,0)</f>
        <v>NO</v>
      </c>
      <c r="L108" s="140" t="s">
        <v>2598</v>
      </c>
      <c r="M108" s="151" t="s">
        <v>2547</v>
      </c>
      <c r="N108" s="109" t="s">
        <v>2452</v>
      </c>
      <c r="O108" s="116" t="s">
        <v>2581</v>
      </c>
      <c r="P108" s="116"/>
      <c r="Q108" s="150">
        <v>44234.488194444442</v>
      </c>
    </row>
    <row r="109" spans="1:17" ht="18" x14ac:dyDescent="0.25">
      <c r="A109" s="116" t="str">
        <f>VLOOKUP(E109,'LISTADO ATM'!$A$2:$C$898,3,0)</f>
        <v>NORTE</v>
      </c>
      <c r="B109" s="137">
        <v>3335939556</v>
      </c>
      <c r="C109" s="110">
        <v>44379.132638888892</v>
      </c>
      <c r="D109" s="110" t="s">
        <v>2469</v>
      </c>
      <c r="E109" s="133">
        <v>687</v>
      </c>
      <c r="F109" s="116" t="str">
        <f>VLOOKUP(E109,VIP!$A$2:$O13978,2,0)</f>
        <v>DRBR687</v>
      </c>
      <c r="G109" s="116" t="str">
        <f>VLOOKUP(E109,'LISTADO ATM'!$A$2:$B$897,2,0)</f>
        <v>ATM Oficina Monterrico II</v>
      </c>
      <c r="H109" s="116" t="str">
        <f>VLOOKUP(E109,VIP!$A$2:$O18939,7,FALSE)</f>
        <v>NO</v>
      </c>
      <c r="I109" s="116" t="str">
        <f>VLOOKUP(E109,VIP!$A$2:$O10904,8,FALSE)</f>
        <v>NO</v>
      </c>
      <c r="J109" s="116" t="str">
        <f>VLOOKUP(E109,VIP!$A$2:$O10854,8,FALSE)</f>
        <v>NO</v>
      </c>
      <c r="K109" s="116" t="str">
        <f>VLOOKUP(E109,VIP!$A$2:$O14428,6,0)</f>
        <v>SI</v>
      </c>
      <c r="L109" s="140" t="s">
        <v>2417</v>
      </c>
      <c r="M109" s="151" t="s">
        <v>2547</v>
      </c>
      <c r="N109" s="109" t="s">
        <v>2452</v>
      </c>
      <c r="O109" s="116" t="s">
        <v>2470</v>
      </c>
      <c r="P109" s="116"/>
      <c r="Q109" s="150">
        <v>44234.773611111108</v>
      </c>
    </row>
    <row r="110" spans="1:17" ht="18" x14ac:dyDescent="0.25">
      <c r="A110" s="116" t="str">
        <f>VLOOKUP(E110,'LISTADO ATM'!$A$2:$C$898,3,0)</f>
        <v>NORTE</v>
      </c>
      <c r="B110" s="137">
        <v>3335939557</v>
      </c>
      <c r="C110" s="110">
        <v>44379.161990740744</v>
      </c>
      <c r="D110" s="110" t="s">
        <v>2469</v>
      </c>
      <c r="E110" s="133">
        <v>497</v>
      </c>
      <c r="F110" s="116" t="str">
        <f>VLOOKUP(E110,VIP!$A$2:$O13979,2,0)</f>
        <v>DRBR497</v>
      </c>
      <c r="G110" s="116" t="str">
        <f>VLOOKUP(E110,'LISTADO ATM'!$A$2:$B$897,2,0)</f>
        <v xml:space="preserve">ATM Oficina El Portal II (Santiago) </v>
      </c>
      <c r="H110" s="116" t="str">
        <f>VLOOKUP(E110,VIP!$A$2:$O18940,7,FALSE)</f>
        <v>Si</v>
      </c>
      <c r="I110" s="116" t="str">
        <f>VLOOKUP(E110,VIP!$A$2:$O10905,8,FALSE)</f>
        <v>Si</v>
      </c>
      <c r="J110" s="116" t="str">
        <f>VLOOKUP(E110,VIP!$A$2:$O10855,8,FALSE)</f>
        <v>Si</v>
      </c>
      <c r="K110" s="116" t="str">
        <f>VLOOKUP(E110,VIP!$A$2:$O14429,6,0)</f>
        <v>SI</v>
      </c>
      <c r="L110" s="140" t="s">
        <v>2441</v>
      </c>
      <c r="M110" s="151" t="s">
        <v>2547</v>
      </c>
      <c r="N110" s="109" t="s">
        <v>2452</v>
      </c>
      <c r="O110" s="116" t="s">
        <v>2470</v>
      </c>
      <c r="P110" s="116"/>
      <c r="Q110" s="150">
        <v>44234.768750000003</v>
      </c>
    </row>
    <row r="111" spans="1:17" ht="18" x14ac:dyDescent="0.25">
      <c r="A111" s="116" t="str">
        <f>VLOOKUP(E111,'LISTADO ATM'!$A$2:$C$898,3,0)</f>
        <v>DISTRITO NACIONAL</v>
      </c>
      <c r="B111" s="137">
        <v>3335939559</v>
      </c>
      <c r="C111" s="110">
        <v>44379.210428240738</v>
      </c>
      <c r="D111" s="110" t="s">
        <v>2180</v>
      </c>
      <c r="E111" s="133">
        <v>240</v>
      </c>
      <c r="F111" s="116" t="str">
        <f>VLOOKUP(E111,VIP!$A$2:$O13986,2,0)</f>
        <v>DRBR24D</v>
      </c>
      <c r="G111" s="116" t="str">
        <f>VLOOKUP(E111,'LISTADO ATM'!$A$2:$B$897,2,0)</f>
        <v xml:space="preserve">ATM Oficina Carrefour I </v>
      </c>
      <c r="H111" s="116" t="str">
        <f>VLOOKUP(E111,VIP!$A$2:$O18947,7,FALSE)</f>
        <v>Si</v>
      </c>
      <c r="I111" s="116" t="str">
        <f>VLOOKUP(E111,VIP!$A$2:$O10912,8,FALSE)</f>
        <v>Si</v>
      </c>
      <c r="J111" s="116" t="str">
        <f>VLOOKUP(E111,VIP!$A$2:$O10862,8,FALSE)</f>
        <v>Si</v>
      </c>
      <c r="K111" s="116" t="str">
        <f>VLOOKUP(E111,VIP!$A$2:$O14436,6,0)</f>
        <v>SI</v>
      </c>
      <c r="L111" s="140" t="s">
        <v>2587</v>
      </c>
      <c r="M111" s="109" t="s">
        <v>2445</v>
      </c>
      <c r="N111" s="109" t="s">
        <v>2452</v>
      </c>
      <c r="O111" s="116" t="s">
        <v>2454</v>
      </c>
      <c r="P111" s="116"/>
      <c r="Q111" s="109" t="s">
        <v>2587</v>
      </c>
    </row>
    <row r="112" spans="1:17" ht="18" x14ac:dyDescent="0.25">
      <c r="A112" s="116" t="str">
        <f>VLOOKUP(E112,'LISTADO ATM'!$A$2:$C$898,3,0)</f>
        <v>DISTRITO NACIONAL</v>
      </c>
      <c r="B112" s="137">
        <v>3335939560</v>
      </c>
      <c r="C112" s="110">
        <v>44379.212534722225</v>
      </c>
      <c r="D112" s="110" t="s">
        <v>2180</v>
      </c>
      <c r="E112" s="133">
        <v>232</v>
      </c>
      <c r="F112" s="116" t="str">
        <f>VLOOKUP(E112,VIP!$A$2:$O13985,2,0)</f>
        <v>DRBR232</v>
      </c>
      <c r="G112" s="116" t="str">
        <f>VLOOKUP(E112,'LISTADO ATM'!$A$2:$B$897,2,0)</f>
        <v xml:space="preserve">ATM S/M Nacional Charles de Gaulle </v>
      </c>
      <c r="H112" s="116" t="str">
        <f>VLOOKUP(E112,VIP!$A$2:$O18946,7,FALSE)</f>
        <v>Si</v>
      </c>
      <c r="I112" s="116" t="str">
        <f>VLOOKUP(E112,VIP!$A$2:$O10911,8,FALSE)</f>
        <v>Si</v>
      </c>
      <c r="J112" s="116" t="str">
        <f>VLOOKUP(E112,VIP!$A$2:$O10861,8,FALSE)</f>
        <v>Si</v>
      </c>
      <c r="K112" s="116" t="str">
        <f>VLOOKUP(E112,VIP!$A$2:$O14435,6,0)</f>
        <v>SI</v>
      </c>
      <c r="L112" s="140" t="s">
        <v>2219</v>
      </c>
      <c r="M112" s="151" t="s">
        <v>2547</v>
      </c>
      <c r="N112" s="109" t="s">
        <v>2452</v>
      </c>
      <c r="O112" s="116" t="s">
        <v>2454</v>
      </c>
      <c r="P112" s="116"/>
      <c r="Q112" s="150">
        <v>44234.487500000003</v>
      </c>
    </row>
    <row r="113" spans="1:19" ht="18" x14ac:dyDescent="0.25">
      <c r="A113" s="116" t="str">
        <f>VLOOKUP(E113,'LISTADO ATM'!$A$2:$C$898,3,0)</f>
        <v>NORTE</v>
      </c>
      <c r="B113" s="137">
        <v>3335939561</v>
      </c>
      <c r="C113" s="110">
        <v>44379.21329861111</v>
      </c>
      <c r="D113" s="110" t="s">
        <v>2181</v>
      </c>
      <c r="E113" s="133">
        <v>76</v>
      </c>
      <c r="F113" s="116" t="str">
        <f>VLOOKUP(E113,VIP!$A$2:$O13984,2,0)</f>
        <v>DRBR076</v>
      </c>
      <c r="G113" s="116" t="str">
        <f>VLOOKUP(E113,'LISTADO ATM'!$A$2:$B$897,2,0)</f>
        <v xml:space="preserve">ATM Casa Nelson (Puerto Plata) </v>
      </c>
      <c r="H113" s="116" t="str">
        <f>VLOOKUP(E113,VIP!$A$2:$O18945,7,FALSE)</f>
        <v>Si</v>
      </c>
      <c r="I113" s="116" t="str">
        <f>VLOOKUP(E113,VIP!$A$2:$O10910,8,FALSE)</f>
        <v>Si</v>
      </c>
      <c r="J113" s="116" t="str">
        <f>VLOOKUP(E113,VIP!$A$2:$O10860,8,FALSE)</f>
        <v>Si</v>
      </c>
      <c r="K113" s="116" t="str">
        <f>VLOOKUP(E113,VIP!$A$2:$O14434,6,0)</f>
        <v>NO</v>
      </c>
      <c r="L113" s="140" t="s">
        <v>2219</v>
      </c>
      <c r="M113" s="151" t="s">
        <v>2547</v>
      </c>
      <c r="N113" s="109" t="s">
        <v>2452</v>
      </c>
      <c r="O113" s="116" t="s">
        <v>2581</v>
      </c>
      <c r="P113" s="116"/>
      <c r="Q113" s="150">
        <v>44234.481249999997</v>
      </c>
    </row>
    <row r="114" spans="1:19" ht="18" x14ac:dyDescent="0.25">
      <c r="A114" s="116" t="str">
        <f>VLOOKUP(E114,'LISTADO ATM'!$A$2:$C$898,3,0)</f>
        <v>NORTE</v>
      </c>
      <c r="B114" s="137">
        <v>3335939563</v>
      </c>
      <c r="C114" s="110">
        <v>44379.217870370368</v>
      </c>
      <c r="D114" s="110" t="s">
        <v>2181</v>
      </c>
      <c r="E114" s="133">
        <v>306</v>
      </c>
      <c r="F114" s="116" t="str">
        <f>VLOOKUP(E114,VIP!$A$2:$O13982,2,0)</f>
        <v>DRBR306</v>
      </c>
      <c r="G114" s="116" t="str">
        <f>VLOOKUP(E114,'LISTADO ATM'!$A$2:$B$897,2,0)</f>
        <v>ATM Hospital Dr. Toribio</v>
      </c>
      <c r="H114" s="116" t="str">
        <f>VLOOKUP(E114,VIP!$A$2:$O18943,7,FALSE)</f>
        <v>Si</v>
      </c>
      <c r="I114" s="116" t="str">
        <f>VLOOKUP(E114,VIP!$A$2:$O10908,8,FALSE)</f>
        <v>Si</v>
      </c>
      <c r="J114" s="116" t="str">
        <f>VLOOKUP(E114,VIP!$A$2:$O10858,8,FALSE)</f>
        <v>Si</v>
      </c>
      <c r="K114" s="116" t="str">
        <f>VLOOKUP(E114,VIP!$A$2:$O14432,6,0)</f>
        <v>NO</v>
      </c>
      <c r="L114" s="140" t="s">
        <v>2465</v>
      </c>
      <c r="M114" s="151" t="s">
        <v>2547</v>
      </c>
      <c r="N114" s="109" t="s">
        <v>2452</v>
      </c>
      <c r="O114" s="116" t="s">
        <v>2581</v>
      </c>
      <c r="P114" s="116"/>
      <c r="Q114" s="150">
        <v>44234.637499999997</v>
      </c>
    </row>
    <row r="115" spans="1:19" ht="18" x14ac:dyDescent="0.25">
      <c r="A115" s="116" t="str">
        <f>VLOOKUP(E115,'LISTADO ATM'!$A$2:$C$898,3,0)</f>
        <v>SUR</v>
      </c>
      <c r="B115" s="137">
        <v>3335939564</v>
      </c>
      <c r="C115" s="110">
        <v>44379.220231481479</v>
      </c>
      <c r="D115" s="110" t="s">
        <v>2180</v>
      </c>
      <c r="E115" s="133">
        <v>537</v>
      </c>
      <c r="F115" s="116" t="str">
        <f>VLOOKUP(E115,VIP!$A$2:$O13981,2,0)</f>
        <v>DRBR537</v>
      </c>
      <c r="G115" s="116" t="str">
        <f>VLOOKUP(E115,'LISTADO ATM'!$A$2:$B$897,2,0)</f>
        <v xml:space="preserve">ATM Estación Texaco Enriquillo (Barahona) </v>
      </c>
      <c r="H115" s="116" t="str">
        <f>VLOOKUP(E115,VIP!$A$2:$O18942,7,FALSE)</f>
        <v>Si</v>
      </c>
      <c r="I115" s="116" t="str">
        <f>VLOOKUP(E115,VIP!$A$2:$O10907,8,FALSE)</f>
        <v>Si</v>
      </c>
      <c r="J115" s="116" t="str">
        <f>VLOOKUP(E115,VIP!$A$2:$O10857,8,FALSE)</f>
        <v>Si</v>
      </c>
      <c r="K115" s="116" t="str">
        <f>VLOOKUP(E115,VIP!$A$2:$O14431,6,0)</f>
        <v>NO</v>
      </c>
      <c r="L115" s="140" t="s">
        <v>2245</v>
      </c>
      <c r="M115" s="151" t="s">
        <v>2547</v>
      </c>
      <c r="N115" s="109" t="s">
        <v>2452</v>
      </c>
      <c r="O115" s="116" t="s">
        <v>2454</v>
      </c>
      <c r="P115" s="116"/>
      <c r="Q115" s="150">
        <v>44234.634722222225</v>
      </c>
      <c r="R115" s="89"/>
      <c r="S115" s="75"/>
    </row>
    <row r="116" spans="1:19" ht="18" x14ac:dyDescent="0.25">
      <c r="A116" s="116" t="str">
        <f>VLOOKUP(E116,'LISTADO ATM'!$A$2:$C$898,3,0)</f>
        <v>DISTRITO NACIONAL</v>
      </c>
      <c r="B116" s="137" t="s">
        <v>2602</v>
      </c>
      <c r="C116" s="110">
        <v>44379.256168981483</v>
      </c>
      <c r="D116" s="110" t="s">
        <v>2180</v>
      </c>
      <c r="E116" s="133">
        <v>527</v>
      </c>
      <c r="F116" s="116" t="str">
        <f>VLOOKUP(E116,VIP!$A$2:$O13984,2,0)</f>
        <v>DRBR527</v>
      </c>
      <c r="G116" s="116" t="str">
        <f>VLOOKUP(E116,'LISTADO ATM'!$A$2:$B$897,2,0)</f>
        <v>ATM Oficina Zona Oriental II</v>
      </c>
      <c r="H116" s="116" t="str">
        <f>VLOOKUP(E116,VIP!$A$2:$O18945,7,FALSE)</f>
        <v>Si</v>
      </c>
      <c r="I116" s="116" t="str">
        <f>VLOOKUP(E116,VIP!$A$2:$O10910,8,FALSE)</f>
        <v>Si</v>
      </c>
      <c r="J116" s="116" t="str">
        <f>VLOOKUP(E116,VIP!$A$2:$O10860,8,FALSE)</f>
        <v>Si</v>
      </c>
      <c r="K116" s="116" t="str">
        <f>VLOOKUP(E116,VIP!$A$2:$O14434,6,0)</f>
        <v>SI</v>
      </c>
      <c r="L116" s="140" t="s">
        <v>2465</v>
      </c>
      <c r="M116" s="109" t="s">
        <v>2445</v>
      </c>
      <c r="N116" s="109" t="s">
        <v>2555</v>
      </c>
      <c r="O116" s="116" t="s">
        <v>2454</v>
      </c>
      <c r="P116" s="116"/>
      <c r="Q116" s="109" t="s">
        <v>2465</v>
      </c>
      <c r="R116" s="89"/>
      <c r="S116" s="75"/>
    </row>
    <row r="117" spans="1:19" ht="18" x14ac:dyDescent="0.25">
      <c r="A117" s="116" t="str">
        <f>VLOOKUP(E117,'LISTADO ATM'!$A$2:$C$898,3,0)</f>
        <v>SUR</v>
      </c>
      <c r="B117" s="137" t="s">
        <v>2601</v>
      </c>
      <c r="C117" s="110">
        <v>44379.262037037035</v>
      </c>
      <c r="D117" s="110" t="s">
        <v>2180</v>
      </c>
      <c r="E117" s="133">
        <v>360</v>
      </c>
      <c r="F117" s="116" t="str">
        <f>VLOOKUP(E117,VIP!$A$2:$O13983,2,0)</f>
        <v>DRBR360</v>
      </c>
      <c r="G117" s="116" t="str">
        <f>VLOOKUP(E117,'LISTADO ATM'!$A$2:$B$897,2,0)</f>
        <v>ATM Ayuntamiento Guayabal</v>
      </c>
      <c r="H117" s="116" t="str">
        <f>VLOOKUP(E117,VIP!$A$2:$O18944,7,FALSE)</f>
        <v>si</v>
      </c>
      <c r="I117" s="116" t="str">
        <f>VLOOKUP(E117,VIP!$A$2:$O10909,8,FALSE)</f>
        <v>si</v>
      </c>
      <c r="J117" s="116" t="str">
        <f>VLOOKUP(E117,VIP!$A$2:$O10859,8,FALSE)</f>
        <v>si</v>
      </c>
      <c r="K117" s="116" t="str">
        <f>VLOOKUP(E117,VIP!$A$2:$O14433,6,0)</f>
        <v>NO</v>
      </c>
      <c r="L117" s="140" t="s">
        <v>2245</v>
      </c>
      <c r="M117" s="151" t="s">
        <v>2547</v>
      </c>
      <c r="N117" s="109" t="s">
        <v>2555</v>
      </c>
      <c r="O117" s="116" t="s">
        <v>2454</v>
      </c>
      <c r="P117" s="116"/>
      <c r="Q117" s="150">
        <v>44234.486111111109</v>
      </c>
      <c r="R117" s="89"/>
      <c r="S117" s="75"/>
    </row>
    <row r="118" spans="1:19" ht="18" x14ac:dyDescent="0.25">
      <c r="A118" s="116" t="str">
        <f>VLOOKUP(E118,'LISTADO ATM'!$A$2:$C$898,3,0)</f>
        <v>DISTRITO NACIONAL</v>
      </c>
      <c r="B118" s="137" t="s">
        <v>2600</v>
      </c>
      <c r="C118" s="110">
        <v>44379.277071759258</v>
      </c>
      <c r="D118" s="110" t="s">
        <v>2180</v>
      </c>
      <c r="E118" s="133">
        <v>425</v>
      </c>
      <c r="F118" s="116" t="str">
        <f>VLOOKUP(E118,VIP!$A$2:$O13982,2,0)</f>
        <v>DRBR425</v>
      </c>
      <c r="G118" s="116" t="str">
        <f>VLOOKUP(E118,'LISTADO ATM'!$A$2:$B$897,2,0)</f>
        <v xml:space="preserve">ATM UNP Jumbo Luperón II </v>
      </c>
      <c r="H118" s="116" t="str">
        <f>VLOOKUP(E118,VIP!$A$2:$O18943,7,FALSE)</f>
        <v>Si</v>
      </c>
      <c r="I118" s="116" t="str">
        <f>VLOOKUP(E118,VIP!$A$2:$O10908,8,FALSE)</f>
        <v>Si</v>
      </c>
      <c r="J118" s="116" t="str">
        <f>VLOOKUP(E118,VIP!$A$2:$O10858,8,FALSE)</f>
        <v>Si</v>
      </c>
      <c r="K118" s="116" t="str">
        <f>VLOOKUP(E118,VIP!$A$2:$O14432,6,0)</f>
        <v>NO</v>
      </c>
      <c r="L118" s="140" t="s">
        <v>2598</v>
      </c>
      <c r="M118" s="109" t="s">
        <v>2445</v>
      </c>
      <c r="N118" s="109" t="s">
        <v>2555</v>
      </c>
      <c r="O118" s="116" t="s">
        <v>2454</v>
      </c>
      <c r="P118" s="116"/>
      <c r="Q118" s="109" t="s">
        <v>2598</v>
      </c>
      <c r="R118" s="89"/>
      <c r="S118" s="75"/>
    </row>
    <row r="119" spans="1:19" ht="18" x14ac:dyDescent="0.25">
      <c r="A119" s="116" t="str">
        <f>VLOOKUP(E119,'LISTADO ATM'!$A$2:$C$898,3,0)</f>
        <v>DISTRITO NACIONAL</v>
      </c>
      <c r="B119" s="137" t="s">
        <v>2599</v>
      </c>
      <c r="C119" s="110">
        <v>44379.330636574072</v>
      </c>
      <c r="D119" s="110" t="s">
        <v>2180</v>
      </c>
      <c r="E119" s="133">
        <v>861</v>
      </c>
      <c r="F119" s="116" t="str">
        <f>VLOOKUP(E119,VIP!$A$2:$O13981,2,0)</f>
        <v>DRBR861</v>
      </c>
      <c r="G119" s="116" t="str">
        <f>VLOOKUP(E119,'LISTADO ATM'!$A$2:$B$897,2,0)</f>
        <v xml:space="preserve">ATM Oficina Bella Vista 27 de Febrero II </v>
      </c>
      <c r="H119" s="116" t="str">
        <f>VLOOKUP(E119,VIP!$A$2:$O18942,7,FALSE)</f>
        <v>Si</v>
      </c>
      <c r="I119" s="116" t="str">
        <f>VLOOKUP(E119,VIP!$A$2:$O10907,8,FALSE)</f>
        <v>Si</v>
      </c>
      <c r="J119" s="116" t="str">
        <f>VLOOKUP(E119,VIP!$A$2:$O10857,8,FALSE)</f>
        <v>Si</v>
      </c>
      <c r="K119" s="116" t="str">
        <f>VLOOKUP(E119,VIP!$A$2:$O14431,6,0)</f>
        <v>NO</v>
      </c>
      <c r="L119" s="140" t="s">
        <v>2219</v>
      </c>
      <c r="M119" s="109" t="s">
        <v>2445</v>
      </c>
      <c r="N119" s="109" t="s">
        <v>2452</v>
      </c>
      <c r="O119" s="116" t="s">
        <v>2454</v>
      </c>
      <c r="P119" s="116"/>
      <c r="Q119" s="109" t="s">
        <v>2219</v>
      </c>
      <c r="R119" s="89"/>
      <c r="S119" s="75"/>
    </row>
    <row r="120" spans="1:19" ht="18" x14ac:dyDescent="0.25">
      <c r="A120" s="116" t="str">
        <f>VLOOKUP(E120,'LISTADO ATM'!$A$2:$C$898,3,0)</f>
        <v>ESTE</v>
      </c>
      <c r="B120" s="137" t="s">
        <v>2645</v>
      </c>
      <c r="C120" s="110">
        <v>44379.378229166665</v>
      </c>
      <c r="D120" s="110" t="s">
        <v>2448</v>
      </c>
      <c r="E120" s="133">
        <v>912</v>
      </c>
      <c r="F120" s="116" t="str">
        <f>VLOOKUP(E120,VIP!$A$2:$O14018,2,0)</f>
        <v>DRBR973</v>
      </c>
      <c r="G120" s="116" t="str">
        <f>VLOOKUP(E120,'LISTADO ATM'!$A$2:$B$897,2,0)</f>
        <v xml:space="preserve">ATM Oficina San Pedro II </v>
      </c>
      <c r="H120" s="116" t="str">
        <f>VLOOKUP(E120,VIP!$A$2:$O18979,7,FALSE)</f>
        <v>Si</v>
      </c>
      <c r="I120" s="116" t="str">
        <f>VLOOKUP(E120,VIP!$A$2:$O10944,8,FALSE)</f>
        <v>Si</v>
      </c>
      <c r="J120" s="116" t="str">
        <f>VLOOKUP(E120,VIP!$A$2:$O10894,8,FALSE)</f>
        <v>Si</v>
      </c>
      <c r="K120" s="116" t="str">
        <f>VLOOKUP(E120,VIP!$A$2:$O14468,6,0)</f>
        <v>SI</v>
      </c>
      <c r="L120" s="140" t="s">
        <v>2441</v>
      </c>
      <c r="M120" s="151" t="s">
        <v>2547</v>
      </c>
      <c r="N120" s="109" t="s">
        <v>2452</v>
      </c>
      <c r="O120" s="116" t="s">
        <v>2453</v>
      </c>
      <c r="P120" s="116"/>
      <c r="Q120" s="150">
        <v>44234.500694444447</v>
      </c>
      <c r="R120" s="89"/>
      <c r="S120" s="75"/>
    </row>
    <row r="121" spans="1:19" ht="18" x14ac:dyDescent="0.25">
      <c r="A121" s="116" t="str">
        <f>VLOOKUP(E121,'LISTADO ATM'!$A$2:$C$898,3,0)</f>
        <v>DISTRITO NACIONAL</v>
      </c>
      <c r="B121" s="137" t="s">
        <v>2644</v>
      </c>
      <c r="C121" s="110">
        <v>44379.380694444444</v>
      </c>
      <c r="D121" s="110" t="s">
        <v>2448</v>
      </c>
      <c r="E121" s="133">
        <v>672</v>
      </c>
      <c r="F121" s="116" t="str">
        <f>VLOOKUP(E121,VIP!$A$2:$O14017,2,0)</f>
        <v>DRBR672</v>
      </c>
      <c r="G121" s="116" t="str">
        <f>VLOOKUP(E121,'LISTADO ATM'!$A$2:$B$897,2,0)</f>
        <v>ATM Destacamento Policía Nacional La Victoria</v>
      </c>
      <c r="H121" s="116" t="str">
        <f>VLOOKUP(E121,VIP!$A$2:$O18978,7,FALSE)</f>
        <v>Si</v>
      </c>
      <c r="I121" s="116" t="str">
        <f>VLOOKUP(E121,VIP!$A$2:$O10943,8,FALSE)</f>
        <v>Si</v>
      </c>
      <c r="J121" s="116" t="str">
        <f>VLOOKUP(E121,VIP!$A$2:$O10893,8,FALSE)</f>
        <v>Si</v>
      </c>
      <c r="K121" s="116" t="str">
        <f>VLOOKUP(E121,VIP!$A$2:$O14467,6,0)</f>
        <v>SI</v>
      </c>
      <c r="L121" s="140" t="s">
        <v>2417</v>
      </c>
      <c r="M121" s="151" t="s">
        <v>2547</v>
      </c>
      <c r="N121" s="109" t="s">
        <v>2452</v>
      </c>
      <c r="O121" s="116" t="s">
        <v>2453</v>
      </c>
      <c r="P121" s="116"/>
      <c r="Q121" s="150">
        <v>44234.643750000003</v>
      </c>
      <c r="R121" s="89"/>
      <c r="S121" s="75"/>
    </row>
    <row r="122" spans="1:19" ht="18" x14ac:dyDescent="0.25">
      <c r="A122" s="116" t="str">
        <f>VLOOKUP(E122,'LISTADO ATM'!$A$2:$C$898,3,0)</f>
        <v>NORTE</v>
      </c>
      <c r="B122" s="137" t="s">
        <v>2643</v>
      </c>
      <c r="C122" s="110">
        <v>44379.390439814815</v>
      </c>
      <c r="D122" s="110" t="s">
        <v>2181</v>
      </c>
      <c r="E122" s="133">
        <v>736</v>
      </c>
      <c r="F122" s="116" t="str">
        <f>VLOOKUP(E122,VIP!$A$2:$O14016,2,0)</f>
        <v>DRBR071</v>
      </c>
      <c r="G122" s="116" t="str">
        <f>VLOOKUP(E122,'LISTADO ATM'!$A$2:$B$897,2,0)</f>
        <v xml:space="preserve">ATM Oficina Puerto Plata I </v>
      </c>
      <c r="H122" s="116" t="str">
        <f>VLOOKUP(E122,VIP!$A$2:$O18977,7,FALSE)</f>
        <v>Si</v>
      </c>
      <c r="I122" s="116" t="str">
        <f>VLOOKUP(E122,VIP!$A$2:$O10942,8,FALSE)</f>
        <v>Si</v>
      </c>
      <c r="J122" s="116" t="str">
        <f>VLOOKUP(E122,VIP!$A$2:$O10892,8,FALSE)</f>
        <v>Si</v>
      </c>
      <c r="K122" s="116" t="str">
        <f>VLOOKUP(E122,VIP!$A$2:$O14466,6,0)</f>
        <v>SI</v>
      </c>
      <c r="L122" s="140" t="s">
        <v>2219</v>
      </c>
      <c r="M122" s="151" t="s">
        <v>2547</v>
      </c>
      <c r="N122" s="109" t="s">
        <v>2452</v>
      </c>
      <c r="O122" s="116" t="s">
        <v>2564</v>
      </c>
      <c r="P122" s="116"/>
      <c r="Q122" s="150">
        <v>44234.499305555553</v>
      </c>
      <c r="R122" s="89"/>
      <c r="S122" s="75"/>
    </row>
    <row r="123" spans="1:19" ht="18" x14ac:dyDescent="0.25">
      <c r="A123" s="116" t="str">
        <f>VLOOKUP(E123,'LISTADO ATM'!$A$2:$C$898,3,0)</f>
        <v>ESTE</v>
      </c>
      <c r="B123" s="137" t="s">
        <v>2642</v>
      </c>
      <c r="C123" s="110">
        <v>44379.390856481485</v>
      </c>
      <c r="D123" s="110" t="s">
        <v>2180</v>
      </c>
      <c r="E123" s="133">
        <v>294</v>
      </c>
      <c r="F123" s="116" t="str">
        <f>VLOOKUP(E123,VIP!$A$2:$O14015,2,0)</f>
        <v>DRBR294</v>
      </c>
      <c r="G123" s="116" t="str">
        <f>VLOOKUP(E123,'LISTADO ATM'!$A$2:$B$897,2,0)</f>
        <v xml:space="preserve">ATM Plaza Zaglul San Pedro II </v>
      </c>
      <c r="H123" s="116" t="str">
        <f>VLOOKUP(E123,VIP!$A$2:$O18976,7,FALSE)</f>
        <v>Si</v>
      </c>
      <c r="I123" s="116" t="str">
        <f>VLOOKUP(E123,VIP!$A$2:$O10941,8,FALSE)</f>
        <v>Si</v>
      </c>
      <c r="J123" s="116" t="str">
        <f>VLOOKUP(E123,VIP!$A$2:$O10891,8,FALSE)</f>
        <v>Si</v>
      </c>
      <c r="K123" s="116" t="str">
        <f>VLOOKUP(E123,VIP!$A$2:$O14465,6,0)</f>
        <v>NO</v>
      </c>
      <c r="L123" s="140" t="s">
        <v>2219</v>
      </c>
      <c r="M123" s="109" t="s">
        <v>2445</v>
      </c>
      <c r="N123" s="109" t="s">
        <v>2452</v>
      </c>
      <c r="O123" s="116" t="s">
        <v>2454</v>
      </c>
      <c r="P123" s="116"/>
      <c r="Q123" s="109" t="s">
        <v>2219</v>
      </c>
      <c r="R123" s="89"/>
      <c r="S123" s="75"/>
    </row>
    <row r="124" spans="1:19" ht="18" x14ac:dyDescent="0.25">
      <c r="A124" s="116" t="str">
        <f>VLOOKUP(E124,'LISTADO ATM'!$A$2:$C$898,3,0)</f>
        <v>NORTE</v>
      </c>
      <c r="B124" s="137" t="s">
        <v>2641</v>
      </c>
      <c r="C124" s="110">
        <v>44379.392048611109</v>
      </c>
      <c r="D124" s="110" t="s">
        <v>2586</v>
      </c>
      <c r="E124" s="133">
        <v>383</v>
      </c>
      <c r="F124" s="116" t="str">
        <f>VLOOKUP(E124,VIP!$A$2:$O14014,2,0)</f>
        <v>DRBR383</v>
      </c>
      <c r="G124" s="116" t="str">
        <f>VLOOKUP(E124,'LISTADO ATM'!$A$2:$B$897,2,0)</f>
        <v>ATM S/M Daniel (Dajabón)</v>
      </c>
      <c r="H124" s="116" t="str">
        <f>VLOOKUP(E124,VIP!$A$2:$O18975,7,FALSE)</f>
        <v>N/A</v>
      </c>
      <c r="I124" s="116" t="str">
        <f>VLOOKUP(E124,VIP!$A$2:$O10940,8,FALSE)</f>
        <v>N/A</v>
      </c>
      <c r="J124" s="116" t="str">
        <f>VLOOKUP(E124,VIP!$A$2:$O10890,8,FALSE)</f>
        <v>N/A</v>
      </c>
      <c r="K124" s="116" t="str">
        <f>VLOOKUP(E124,VIP!$A$2:$O14464,6,0)</f>
        <v>N/A</v>
      </c>
      <c r="L124" s="140" t="s">
        <v>2417</v>
      </c>
      <c r="M124" s="151" t="s">
        <v>2547</v>
      </c>
      <c r="N124" s="109" t="s">
        <v>2452</v>
      </c>
      <c r="O124" s="116" t="s">
        <v>2591</v>
      </c>
      <c r="P124" s="116"/>
      <c r="Q124" s="150">
        <v>44234.772222222222</v>
      </c>
      <c r="R124" s="89"/>
      <c r="S124" s="75"/>
    </row>
    <row r="125" spans="1:19" ht="18" x14ac:dyDescent="0.25">
      <c r="A125" s="116" t="str">
        <f>VLOOKUP(E125,'LISTADO ATM'!$A$2:$C$898,3,0)</f>
        <v>NORTE</v>
      </c>
      <c r="B125" s="137" t="s">
        <v>2639</v>
      </c>
      <c r="C125" s="110">
        <v>44379.394178240742</v>
      </c>
      <c r="D125" s="110" t="s">
        <v>2586</v>
      </c>
      <c r="E125" s="133">
        <v>22</v>
      </c>
      <c r="F125" s="116" t="str">
        <f>VLOOKUP(E125,VIP!$A$2:$O14013,2,0)</f>
        <v>DRBR813</v>
      </c>
      <c r="G125" s="116" t="str">
        <f>VLOOKUP(E125,'LISTADO ATM'!$A$2:$B$897,2,0)</f>
        <v>ATM S/M Olimpico (Santiago)</v>
      </c>
      <c r="H125" s="116" t="str">
        <f>VLOOKUP(E125,VIP!$A$2:$O18974,7,FALSE)</f>
        <v>Si</v>
      </c>
      <c r="I125" s="116" t="str">
        <f>VLOOKUP(E125,VIP!$A$2:$O10939,8,FALSE)</f>
        <v>Si</v>
      </c>
      <c r="J125" s="116" t="str">
        <f>VLOOKUP(E125,VIP!$A$2:$O10889,8,FALSE)</f>
        <v>Si</v>
      </c>
      <c r="K125" s="116" t="str">
        <f>VLOOKUP(E125,VIP!$A$2:$O14463,6,0)</f>
        <v>NO</v>
      </c>
      <c r="L125" s="140" t="s">
        <v>2417</v>
      </c>
      <c r="M125" s="151" t="s">
        <v>2547</v>
      </c>
      <c r="N125" s="109" t="s">
        <v>2452</v>
      </c>
      <c r="O125" s="116" t="s">
        <v>2640</v>
      </c>
      <c r="P125" s="116"/>
      <c r="Q125" s="150">
        <v>44234.643055555556</v>
      </c>
      <c r="R125" s="89"/>
      <c r="S125" s="75"/>
    </row>
    <row r="126" spans="1:19" ht="18" x14ac:dyDescent="0.25">
      <c r="A126" s="116" t="str">
        <f>VLOOKUP(E126,'LISTADO ATM'!$A$2:$C$898,3,0)</f>
        <v>DISTRITO NACIONAL</v>
      </c>
      <c r="B126" s="137" t="s">
        <v>2638</v>
      </c>
      <c r="C126" s="110">
        <v>44379.396550925929</v>
      </c>
      <c r="D126" s="110" t="s">
        <v>2448</v>
      </c>
      <c r="E126" s="133">
        <v>243</v>
      </c>
      <c r="F126" s="116" t="str">
        <f>VLOOKUP(E126,VIP!$A$2:$O14012,2,0)</f>
        <v>DRBR243</v>
      </c>
      <c r="G126" s="116" t="str">
        <f>VLOOKUP(E126,'LISTADO ATM'!$A$2:$B$897,2,0)</f>
        <v xml:space="preserve">ATM Autoservicio Plaza Central  </v>
      </c>
      <c r="H126" s="116" t="str">
        <f>VLOOKUP(E126,VIP!$A$2:$O18973,7,FALSE)</f>
        <v>Si</v>
      </c>
      <c r="I126" s="116" t="str">
        <f>VLOOKUP(E126,VIP!$A$2:$O10938,8,FALSE)</f>
        <v>Si</v>
      </c>
      <c r="J126" s="116" t="str">
        <f>VLOOKUP(E126,VIP!$A$2:$O10888,8,FALSE)</f>
        <v>Si</v>
      </c>
      <c r="K126" s="116" t="str">
        <f>VLOOKUP(E126,VIP!$A$2:$O14462,6,0)</f>
        <v>SI</v>
      </c>
      <c r="L126" s="140" t="s">
        <v>2417</v>
      </c>
      <c r="M126" s="151" t="s">
        <v>2547</v>
      </c>
      <c r="N126" s="109" t="s">
        <v>2452</v>
      </c>
      <c r="O126" s="116" t="s">
        <v>2453</v>
      </c>
      <c r="P126" s="116"/>
      <c r="Q126" s="150">
        <v>44234.488194444442</v>
      </c>
      <c r="R126" s="89"/>
      <c r="S126" s="75"/>
    </row>
    <row r="127" spans="1:19" ht="18" x14ac:dyDescent="0.25">
      <c r="A127" s="116" t="str">
        <f>VLOOKUP(E127,'LISTADO ATM'!$A$2:$C$898,3,0)</f>
        <v>NORTE</v>
      </c>
      <c r="B127" s="137" t="s">
        <v>2637</v>
      </c>
      <c r="C127" s="110">
        <v>44379.397939814815</v>
      </c>
      <c r="D127" s="110" t="s">
        <v>2181</v>
      </c>
      <c r="E127" s="133">
        <v>172</v>
      </c>
      <c r="F127" s="116" t="str">
        <f>VLOOKUP(E127,VIP!$A$2:$O14011,2,0)</f>
        <v>DRBR172</v>
      </c>
      <c r="G127" s="116" t="str">
        <f>VLOOKUP(E127,'LISTADO ATM'!$A$2:$B$897,2,0)</f>
        <v xml:space="preserve">ATM UNP Guaucí </v>
      </c>
      <c r="H127" s="116" t="str">
        <f>VLOOKUP(E127,VIP!$A$2:$O18972,7,FALSE)</f>
        <v>Si</v>
      </c>
      <c r="I127" s="116" t="str">
        <f>VLOOKUP(E127,VIP!$A$2:$O10937,8,FALSE)</f>
        <v>Si</v>
      </c>
      <c r="J127" s="116" t="str">
        <f>VLOOKUP(E127,VIP!$A$2:$O10887,8,FALSE)</f>
        <v>Si</v>
      </c>
      <c r="K127" s="116" t="str">
        <f>VLOOKUP(E127,VIP!$A$2:$O14461,6,0)</f>
        <v>NO</v>
      </c>
      <c r="L127" s="140" t="s">
        <v>2219</v>
      </c>
      <c r="M127" s="151" t="s">
        <v>2547</v>
      </c>
      <c r="N127" s="109" t="s">
        <v>2452</v>
      </c>
      <c r="O127" s="116" t="s">
        <v>2564</v>
      </c>
      <c r="P127" s="116"/>
      <c r="Q127" s="150">
        <v>44234.480555555558</v>
      </c>
      <c r="R127" s="89"/>
      <c r="S127" s="75"/>
    </row>
    <row r="128" spans="1:19" ht="18" x14ac:dyDescent="0.25">
      <c r="A128" s="116" t="str">
        <f>VLOOKUP(E128,'LISTADO ATM'!$A$2:$C$898,3,0)</f>
        <v>NORTE</v>
      </c>
      <c r="B128" s="137" t="s">
        <v>2636</v>
      </c>
      <c r="C128" s="110">
        <v>44379.401226851849</v>
      </c>
      <c r="D128" s="110" t="s">
        <v>2469</v>
      </c>
      <c r="E128" s="133">
        <v>288</v>
      </c>
      <c r="F128" s="116" t="str">
        <f>VLOOKUP(E128,VIP!$A$2:$O14010,2,0)</f>
        <v>DRBR288</v>
      </c>
      <c r="G128" s="116" t="str">
        <f>VLOOKUP(E128,'LISTADO ATM'!$A$2:$B$897,2,0)</f>
        <v xml:space="preserve">ATM Oficina Camino Real II (Puerto Plata) </v>
      </c>
      <c r="H128" s="116" t="str">
        <f>VLOOKUP(E128,VIP!$A$2:$O18971,7,FALSE)</f>
        <v>N/A</v>
      </c>
      <c r="I128" s="116" t="str">
        <f>VLOOKUP(E128,VIP!$A$2:$O10936,8,FALSE)</f>
        <v>N/A</v>
      </c>
      <c r="J128" s="116" t="str">
        <f>VLOOKUP(E128,VIP!$A$2:$O10886,8,FALSE)</f>
        <v>N/A</v>
      </c>
      <c r="K128" s="116" t="str">
        <f>VLOOKUP(E128,VIP!$A$2:$O14460,6,0)</f>
        <v>N/A</v>
      </c>
      <c r="L128" s="140" t="s">
        <v>2417</v>
      </c>
      <c r="M128" s="151" t="s">
        <v>2547</v>
      </c>
      <c r="N128" s="109" t="s">
        <v>2452</v>
      </c>
      <c r="O128" s="116" t="s">
        <v>2470</v>
      </c>
      <c r="P128" s="116"/>
      <c r="Q128" s="150">
        <v>44234.772222222222</v>
      </c>
      <c r="R128" s="89"/>
      <c r="S128" s="75"/>
    </row>
    <row r="129" spans="1:19" ht="18" x14ac:dyDescent="0.25">
      <c r="A129" s="116" t="str">
        <f>VLOOKUP(E129,'LISTADO ATM'!$A$2:$C$898,3,0)</f>
        <v>DISTRITO NACIONAL</v>
      </c>
      <c r="B129" s="137" t="s">
        <v>2635</v>
      </c>
      <c r="C129" s="110">
        <v>44379.402569444443</v>
      </c>
      <c r="D129" s="110" t="s">
        <v>2448</v>
      </c>
      <c r="E129" s="133">
        <v>738</v>
      </c>
      <c r="F129" s="116" t="str">
        <f>VLOOKUP(E129,VIP!$A$2:$O14009,2,0)</f>
        <v>DRBR24S</v>
      </c>
      <c r="G129" s="116" t="str">
        <f>VLOOKUP(E129,'LISTADO ATM'!$A$2:$B$897,2,0)</f>
        <v xml:space="preserve">ATM Zona Franca Los Alcarrizos </v>
      </c>
      <c r="H129" s="116" t="str">
        <f>VLOOKUP(E129,VIP!$A$2:$O18970,7,FALSE)</f>
        <v>Si</v>
      </c>
      <c r="I129" s="116" t="str">
        <f>VLOOKUP(E129,VIP!$A$2:$O10935,8,FALSE)</f>
        <v>Si</v>
      </c>
      <c r="J129" s="116" t="str">
        <f>VLOOKUP(E129,VIP!$A$2:$O10885,8,FALSE)</f>
        <v>Si</v>
      </c>
      <c r="K129" s="116" t="str">
        <f>VLOOKUP(E129,VIP!$A$2:$O14459,6,0)</f>
        <v>NO</v>
      </c>
      <c r="L129" s="140" t="s">
        <v>2417</v>
      </c>
      <c r="M129" s="151" t="s">
        <v>2547</v>
      </c>
      <c r="N129" s="109" t="s">
        <v>2452</v>
      </c>
      <c r="O129" s="116" t="s">
        <v>2453</v>
      </c>
      <c r="P129" s="116"/>
      <c r="Q129" s="150">
        <v>44234.776388888888</v>
      </c>
      <c r="R129" s="89"/>
      <c r="S129" s="75"/>
    </row>
    <row r="130" spans="1:19" ht="18" x14ac:dyDescent="0.25">
      <c r="A130" s="116" t="str">
        <f>VLOOKUP(E130,'LISTADO ATM'!$A$2:$C$898,3,0)</f>
        <v>DISTRITO NACIONAL</v>
      </c>
      <c r="B130" s="137" t="s">
        <v>2634</v>
      </c>
      <c r="C130" s="110">
        <v>44379.403877314813</v>
      </c>
      <c r="D130" s="110" t="s">
        <v>2180</v>
      </c>
      <c r="E130" s="133">
        <v>753</v>
      </c>
      <c r="F130" s="116" t="str">
        <f>VLOOKUP(E130,VIP!$A$2:$O14008,2,0)</f>
        <v>DRBR753</v>
      </c>
      <c r="G130" s="116" t="str">
        <f>VLOOKUP(E130,'LISTADO ATM'!$A$2:$B$897,2,0)</f>
        <v xml:space="preserve">ATM S/M Nacional Tiradentes </v>
      </c>
      <c r="H130" s="116" t="str">
        <f>VLOOKUP(E130,VIP!$A$2:$O18969,7,FALSE)</f>
        <v>Si</v>
      </c>
      <c r="I130" s="116" t="str">
        <f>VLOOKUP(E130,VIP!$A$2:$O10934,8,FALSE)</f>
        <v>Si</v>
      </c>
      <c r="J130" s="116" t="str">
        <f>VLOOKUP(E130,VIP!$A$2:$O10884,8,FALSE)</f>
        <v>Si</v>
      </c>
      <c r="K130" s="116" t="str">
        <f>VLOOKUP(E130,VIP!$A$2:$O14458,6,0)</f>
        <v>NO</v>
      </c>
      <c r="L130" s="140" t="s">
        <v>2219</v>
      </c>
      <c r="M130" s="151" t="s">
        <v>2547</v>
      </c>
      <c r="N130" s="109" t="s">
        <v>2452</v>
      </c>
      <c r="O130" s="116" t="s">
        <v>2454</v>
      </c>
      <c r="P130" s="116"/>
      <c r="Q130" s="150">
        <v>44234.498611111114</v>
      </c>
      <c r="R130" s="89"/>
      <c r="S130" s="75"/>
    </row>
    <row r="131" spans="1:19" ht="18" x14ac:dyDescent="0.25">
      <c r="A131" s="116" t="str">
        <f>VLOOKUP(E131,'LISTADO ATM'!$A$2:$C$898,3,0)</f>
        <v>NORTE</v>
      </c>
      <c r="B131" s="137" t="s">
        <v>2633</v>
      </c>
      <c r="C131" s="110">
        <v>44379.40415509259</v>
      </c>
      <c r="D131" s="110" t="s">
        <v>2586</v>
      </c>
      <c r="E131" s="133">
        <v>716</v>
      </c>
      <c r="F131" s="116" t="str">
        <f>VLOOKUP(E131,VIP!$A$2:$O14007,2,0)</f>
        <v>DRBR340</v>
      </c>
      <c r="G131" s="116" t="str">
        <f>VLOOKUP(E131,'LISTADO ATM'!$A$2:$B$897,2,0)</f>
        <v xml:space="preserve">ATM Oficina Zona Franca (Santiago) </v>
      </c>
      <c r="H131" s="116" t="str">
        <f>VLOOKUP(E131,VIP!$A$2:$O18968,7,FALSE)</f>
        <v>Si</v>
      </c>
      <c r="I131" s="116" t="str">
        <f>VLOOKUP(E131,VIP!$A$2:$O10933,8,FALSE)</f>
        <v>Si</v>
      </c>
      <c r="J131" s="116" t="str">
        <f>VLOOKUP(E131,VIP!$A$2:$O10883,8,FALSE)</f>
        <v>Si</v>
      </c>
      <c r="K131" s="116" t="str">
        <f>VLOOKUP(E131,VIP!$A$2:$O14457,6,0)</f>
        <v>SI</v>
      </c>
      <c r="L131" s="140" t="s">
        <v>2417</v>
      </c>
      <c r="M131" s="151" t="s">
        <v>2547</v>
      </c>
      <c r="N131" s="109" t="s">
        <v>2452</v>
      </c>
      <c r="O131" s="116" t="s">
        <v>2588</v>
      </c>
      <c r="P131" s="116"/>
      <c r="Q131" s="150">
        <v>44234.645138888889</v>
      </c>
      <c r="R131" s="89"/>
      <c r="S131" s="75"/>
    </row>
    <row r="132" spans="1:19" ht="18" x14ac:dyDescent="0.25">
      <c r="A132" s="116" t="str">
        <f>VLOOKUP(E132,'LISTADO ATM'!$A$2:$C$898,3,0)</f>
        <v>ESTE</v>
      </c>
      <c r="B132" s="137" t="s">
        <v>2632</v>
      </c>
      <c r="C132" s="110">
        <v>44379.404594907406</v>
      </c>
      <c r="D132" s="110" t="s">
        <v>2180</v>
      </c>
      <c r="E132" s="133">
        <v>772</v>
      </c>
      <c r="F132" s="116" t="str">
        <f>VLOOKUP(E132,VIP!$A$2:$O14006,2,0)</f>
        <v>DRBR215</v>
      </c>
      <c r="G132" s="116" t="str">
        <f>VLOOKUP(E132,'LISTADO ATM'!$A$2:$B$897,2,0)</f>
        <v xml:space="preserve">ATM UNP Yamasá </v>
      </c>
      <c r="H132" s="116" t="str">
        <f>VLOOKUP(E132,VIP!$A$2:$O18967,7,FALSE)</f>
        <v>Si</v>
      </c>
      <c r="I132" s="116" t="str">
        <f>VLOOKUP(E132,VIP!$A$2:$O10932,8,FALSE)</f>
        <v>Si</v>
      </c>
      <c r="J132" s="116" t="str">
        <f>VLOOKUP(E132,VIP!$A$2:$O10882,8,FALSE)</f>
        <v>Si</v>
      </c>
      <c r="K132" s="116" t="str">
        <f>VLOOKUP(E132,VIP!$A$2:$O14456,6,0)</f>
        <v>NO</v>
      </c>
      <c r="L132" s="140" t="s">
        <v>2219</v>
      </c>
      <c r="M132" s="151" t="s">
        <v>2547</v>
      </c>
      <c r="N132" s="109" t="s">
        <v>2452</v>
      </c>
      <c r="O132" s="116" t="s">
        <v>2454</v>
      </c>
      <c r="P132" s="116"/>
      <c r="Q132" s="150">
        <v>44234.498611111114</v>
      </c>
      <c r="R132" s="89"/>
      <c r="S132" s="75"/>
    </row>
    <row r="133" spans="1:19" ht="18" x14ac:dyDescent="0.25">
      <c r="A133" s="116" t="str">
        <f>VLOOKUP(E133,'LISTADO ATM'!$A$2:$C$898,3,0)</f>
        <v>NORTE</v>
      </c>
      <c r="B133" s="137" t="s">
        <v>2631</v>
      </c>
      <c r="C133" s="110">
        <v>44379.406215277777</v>
      </c>
      <c r="D133" s="110" t="s">
        <v>2469</v>
      </c>
      <c r="E133" s="133">
        <v>760</v>
      </c>
      <c r="F133" s="116" t="str">
        <f>VLOOKUP(E133,VIP!$A$2:$O14005,2,0)</f>
        <v>DRBR760</v>
      </c>
      <c r="G133" s="116" t="str">
        <f>VLOOKUP(E133,'LISTADO ATM'!$A$2:$B$897,2,0)</f>
        <v xml:space="preserve">ATM UNP Cruce Guayacanes (Mao) </v>
      </c>
      <c r="H133" s="116" t="str">
        <f>VLOOKUP(E133,VIP!$A$2:$O18966,7,FALSE)</f>
        <v>Si</v>
      </c>
      <c r="I133" s="116" t="str">
        <f>VLOOKUP(E133,VIP!$A$2:$O10931,8,FALSE)</f>
        <v>Si</v>
      </c>
      <c r="J133" s="116" t="str">
        <f>VLOOKUP(E133,VIP!$A$2:$O10881,8,FALSE)</f>
        <v>Si</v>
      </c>
      <c r="K133" s="116" t="str">
        <f>VLOOKUP(E133,VIP!$A$2:$O14455,6,0)</f>
        <v>NO</v>
      </c>
      <c r="L133" s="140" t="s">
        <v>2417</v>
      </c>
      <c r="M133" s="151" t="s">
        <v>2547</v>
      </c>
      <c r="N133" s="109" t="s">
        <v>2452</v>
      </c>
      <c r="O133" s="116" t="s">
        <v>2470</v>
      </c>
      <c r="P133" s="116"/>
      <c r="Q133" s="150">
        <v>44234.640972222223</v>
      </c>
      <c r="R133" s="89"/>
      <c r="S133" s="75"/>
    </row>
    <row r="134" spans="1:19" ht="18" x14ac:dyDescent="0.25">
      <c r="A134" s="116" t="str">
        <f>VLOOKUP(E134,'LISTADO ATM'!$A$2:$C$898,3,0)</f>
        <v>NORTE</v>
      </c>
      <c r="B134" s="137" t="s">
        <v>2630</v>
      </c>
      <c r="C134" s="110">
        <v>44379.407118055555</v>
      </c>
      <c r="D134" s="110" t="s">
        <v>2181</v>
      </c>
      <c r="E134" s="133">
        <v>482</v>
      </c>
      <c r="F134" s="116" t="str">
        <f>VLOOKUP(E134,VIP!$A$2:$O14004,2,0)</f>
        <v>DRBR482</v>
      </c>
      <c r="G134" s="116" t="str">
        <f>VLOOKUP(E134,'LISTADO ATM'!$A$2:$B$897,2,0)</f>
        <v xml:space="preserve">ATM Centro de Caja Plaza Lama (Santiago) </v>
      </c>
      <c r="H134" s="116" t="str">
        <f>VLOOKUP(E134,VIP!$A$2:$O18965,7,FALSE)</f>
        <v>Si</v>
      </c>
      <c r="I134" s="116" t="str">
        <f>VLOOKUP(E134,VIP!$A$2:$O10930,8,FALSE)</f>
        <v>Si</v>
      </c>
      <c r="J134" s="116" t="str">
        <f>VLOOKUP(E134,VIP!$A$2:$O10880,8,FALSE)</f>
        <v>Si</v>
      </c>
      <c r="K134" s="116" t="str">
        <f>VLOOKUP(E134,VIP!$A$2:$O14454,6,0)</f>
        <v>NO</v>
      </c>
      <c r="L134" s="140" t="s">
        <v>2219</v>
      </c>
      <c r="M134" s="151" t="s">
        <v>2547</v>
      </c>
      <c r="N134" s="109" t="s">
        <v>2452</v>
      </c>
      <c r="O134" s="116" t="s">
        <v>2564</v>
      </c>
      <c r="P134" s="116"/>
      <c r="Q134" s="150">
        <v>44234.490972222222</v>
      </c>
      <c r="R134" s="89"/>
      <c r="S134" s="75"/>
    </row>
    <row r="135" spans="1:19" ht="18" x14ac:dyDescent="0.25">
      <c r="A135" s="116" t="str">
        <f>VLOOKUP(E135,'LISTADO ATM'!$A$2:$C$898,3,0)</f>
        <v>DISTRITO NACIONAL</v>
      </c>
      <c r="B135" s="137" t="s">
        <v>2628</v>
      </c>
      <c r="C135" s="110">
        <v>44379.416562500002</v>
      </c>
      <c r="D135" s="110" t="s">
        <v>2469</v>
      </c>
      <c r="E135" s="133">
        <v>930</v>
      </c>
      <c r="F135" s="116" t="str">
        <f>VLOOKUP(E135,VIP!$A$2:$O14003,2,0)</f>
        <v>DRBR930</v>
      </c>
      <c r="G135" s="116" t="str">
        <f>VLOOKUP(E135,'LISTADO ATM'!$A$2:$B$897,2,0)</f>
        <v>ATM Oficina Plaza Spring Center</v>
      </c>
      <c r="H135" s="116" t="str">
        <f>VLOOKUP(E135,VIP!$A$2:$O18964,7,FALSE)</f>
        <v>Si</v>
      </c>
      <c r="I135" s="116" t="str">
        <f>VLOOKUP(E135,VIP!$A$2:$O10929,8,FALSE)</f>
        <v>Si</v>
      </c>
      <c r="J135" s="116" t="str">
        <f>VLOOKUP(E135,VIP!$A$2:$O10879,8,FALSE)</f>
        <v>Si</v>
      </c>
      <c r="K135" s="116" t="str">
        <f>VLOOKUP(E135,VIP!$A$2:$O14453,6,0)</f>
        <v>NO</v>
      </c>
      <c r="L135" s="140" t="s">
        <v>2629</v>
      </c>
      <c r="M135" s="151" t="s">
        <v>2547</v>
      </c>
      <c r="N135" s="109" t="s">
        <v>2605</v>
      </c>
      <c r="O135" s="116" t="s">
        <v>2625</v>
      </c>
      <c r="P135" s="116" t="s">
        <v>2647</v>
      </c>
      <c r="Q135" s="150">
        <v>44234.501388888886</v>
      </c>
      <c r="R135" s="89"/>
      <c r="S135" s="75"/>
    </row>
    <row r="136" spans="1:19" ht="18" x14ac:dyDescent="0.25">
      <c r="A136" s="116" t="str">
        <f>VLOOKUP(E136,'LISTADO ATM'!$A$2:$C$898,3,0)</f>
        <v>ESTE</v>
      </c>
      <c r="B136" s="137" t="s">
        <v>2626</v>
      </c>
      <c r="C136" s="110">
        <v>44379.41783564815</v>
      </c>
      <c r="D136" s="110" t="s">
        <v>2469</v>
      </c>
      <c r="E136" s="133">
        <v>121</v>
      </c>
      <c r="F136" s="116" t="str">
        <f>VLOOKUP(E136,VIP!$A$2:$O14002,2,0)</f>
        <v>DRBR121</v>
      </c>
      <c r="G136" s="116" t="str">
        <f>VLOOKUP(E136,'LISTADO ATM'!$A$2:$B$897,2,0)</f>
        <v xml:space="preserve">ATM Oficina Bayaguana </v>
      </c>
      <c r="H136" s="116" t="str">
        <f>VLOOKUP(E136,VIP!$A$2:$O18963,7,FALSE)</f>
        <v>Si</v>
      </c>
      <c r="I136" s="116" t="str">
        <f>VLOOKUP(E136,VIP!$A$2:$O10928,8,FALSE)</f>
        <v>Si</v>
      </c>
      <c r="J136" s="116" t="str">
        <f>VLOOKUP(E136,VIP!$A$2:$O10878,8,FALSE)</f>
        <v>Si</v>
      </c>
      <c r="K136" s="116" t="str">
        <f>VLOOKUP(E136,VIP!$A$2:$O14452,6,0)</f>
        <v>SI</v>
      </c>
      <c r="L136" s="140" t="s">
        <v>2627</v>
      </c>
      <c r="M136" s="151" t="s">
        <v>2547</v>
      </c>
      <c r="N136" s="109" t="s">
        <v>2605</v>
      </c>
      <c r="O136" s="116" t="s">
        <v>2606</v>
      </c>
      <c r="P136" s="116" t="s">
        <v>2647</v>
      </c>
      <c r="Q136" s="150">
        <v>44234.484027777777</v>
      </c>
      <c r="R136" s="89"/>
      <c r="S136" s="75"/>
    </row>
    <row r="137" spans="1:19" ht="18" x14ac:dyDescent="0.25">
      <c r="A137" s="116" t="str">
        <f>VLOOKUP(E137,'LISTADO ATM'!$A$2:$C$898,3,0)</f>
        <v>DISTRITO NACIONAL</v>
      </c>
      <c r="B137" s="137" t="s">
        <v>2623</v>
      </c>
      <c r="C137" s="110">
        <v>44379.418587962966</v>
      </c>
      <c r="D137" s="110" t="s">
        <v>2469</v>
      </c>
      <c r="E137" s="133">
        <v>947</v>
      </c>
      <c r="F137" s="116" t="str">
        <f>VLOOKUP(E137,VIP!$A$2:$O14001,2,0)</f>
        <v>DRBR03F</v>
      </c>
      <c r="G137" s="116" t="str">
        <f>VLOOKUP(E137,'LISTADO ATM'!$A$2:$B$897,2,0)</f>
        <v xml:space="preserve">ATM Superintendencia de Bancos </v>
      </c>
      <c r="H137" s="116" t="str">
        <f>VLOOKUP(E137,VIP!$A$2:$O18962,7,FALSE)</f>
        <v>Si</v>
      </c>
      <c r="I137" s="116" t="str">
        <f>VLOOKUP(E137,VIP!$A$2:$O10927,8,FALSE)</f>
        <v>Si</v>
      </c>
      <c r="J137" s="116" t="str">
        <f>VLOOKUP(E137,VIP!$A$2:$O10877,8,FALSE)</f>
        <v>Si</v>
      </c>
      <c r="K137" s="116" t="str">
        <f>VLOOKUP(E137,VIP!$A$2:$O14451,6,0)</f>
        <v>SI</v>
      </c>
      <c r="L137" s="140" t="s">
        <v>2624</v>
      </c>
      <c r="M137" s="151" t="s">
        <v>2547</v>
      </c>
      <c r="N137" s="109" t="s">
        <v>2605</v>
      </c>
      <c r="O137" s="116" t="s">
        <v>2625</v>
      </c>
      <c r="P137" s="116" t="s">
        <v>2646</v>
      </c>
      <c r="Q137" s="150">
        <v>44234.625694444447</v>
      </c>
      <c r="R137" s="89"/>
      <c r="S137" s="75"/>
    </row>
    <row r="138" spans="1:19" ht="18" x14ac:dyDescent="0.25">
      <c r="A138" s="116" t="str">
        <f>VLOOKUP(E138,'LISTADO ATM'!$A$2:$C$898,3,0)</f>
        <v>DISTRITO NACIONAL</v>
      </c>
      <c r="B138" s="137" t="s">
        <v>2621</v>
      </c>
      <c r="C138" s="110">
        <v>44379.426192129627</v>
      </c>
      <c r="D138" s="110" t="s">
        <v>2180</v>
      </c>
      <c r="E138" s="133">
        <v>935</v>
      </c>
      <c r="F138" s="116" t="str">
        <f>VLOOKUP(E138,VIP!$A$2:$O13999,2,0)</f>
        <v>DRBR16J</v>
      </c>
      <c r="G138" s="116" t="str">
        <f>VLOOKUP(E138,'LISTADO ATM'!$A$2:$B$897,2,0)</f>
        <v xml:space="preserve">ATM Oficina John F. Kennedy </v>
      </c>
      <c r="H138" s="116" t="str">
        <f>VLOOKUP(E138,VIP!$A$2:$O18960,7,FALSE)</f>
        <v>Si</v>
      </c>
      <c r="I138" s="116" t="str">
        <f>VLOOKUP(E138,VIP!$A$2:$O10925,8,FALSE)</f>
        <v>Si</v>
      </c>
      <c r="J138" s="116" t="str">
        <f>VLOOKUP(E138,VIP!$A$2:$O10875,8,FALSE)</f>
        <v>Si</v>
      </c>
      <c r="K138" s="116" t="str">
        <f>VLOOKUP(E138,VIP!$A$2:$O14449,6,0)</f>
        <v>SI</v>
      </c>
      <c r="L138" s="140" t="s">
        <v>2622</v>
      </c>
      <c r="M138" s="151" t="s">
        <v>2547</v>
      </c>
      <c r="N138" s="109" t="s">
        <v>2452</v>
      </c>
      <c r="O138" s="116" t="s">
        <v>2454</v>
      </c>
      <c r="P138" s="116" t="s">
        <v>2648</v>
      </c>
      <c r="Q138" s="109" t="s">
        <v>2622</v>
      </c>
      <c r="R138" s="89"/>
      <c r="S138" s="75"/>
    </row>
    <row r="139" spans="1:19" ht="18" x14ac:dyDescent="0.25">
      <c r="A139" s="116" t="str">
        <f>VLOOKUP(E139,'LISTADO ATM'!$A$2:$C$898,3,0)</f>
        <v>DISTRITO NACIONAL</v>
      </c>
      <c r="B139" s="137" t="s">
        <v>2619</v>
      </c>
      <c r="C139" s="110">
        <v>44379.426562499997</v>
      </c>
      <c r="D139" s="110" t="s">
        <v>2469</v>
      </c>
      <c r="E139" s="133">
        <v>714</v>
      </c>
      <c r="F139" s="116" t="str">
        <f>VLOOKUP(E139,VIP!$A$2:$O13998,2,0)</f>
        <v>DRBR16M</v>
      </c>
      <c r="G139" s="116" t="str">
        <f>VLOOKUP(E139,'LISTADO ATM'!$A$2:$B$897,2,0)</f>
        <v xml:space="preserve">ATM Hospital de Herrera </v>
      </c>
      <c r="H139" s="116" t="str">
        <f>VLOOKUP(E139,VIP!$A$2:$O18959,7,FALSE)</f>
        <v>Si</v>
      </c>
      <c r="I139" s="116" t="str">
        <f>VLOOKUP(E139,VIP!$A$2:$O10924,8,FALSE)</f>
        <v>Si</v>
      </c>
      <c r="J139" s="116" t="str">
        <f>VLOOKUP(E139,VIP!$A$2:$O10874,8,FALSE)</f>
        <v>Si</v>
      </c>
      <c r="K139" s="116" t="str">
        <f>VLOOKUP(E139,VIP!$A$2:$O14448,6,0)</f>
        <v>NO</v>
      </c>
      <c r="L139" s="140" t="s">
        <v>2620</v>
      </c>
      <c r="M139" s="151" t="s">
        <v>2547</v>
      </c>
      <c r="N139" s="109" t="s">
        <v>2605</v>
      </c>
      <c r="O139" s="116" t="s">
        <v>2606</v>
      </c>
      <c r="P139" s="116" t="s">
        <v>2647</v>
      </c>
      <c r="Q139" s="150">
        <v>44234.472222222219</v>
      </c>
      <c r="R139" s="89"/>
      <c r="S139" s="75"/>
    </row>
    <row r="140" spans="1:19" ht="18" x14ac:dyDescent="0.25">
      <c r="A140" s="116" t="str">
        <f>VLOOKUP(E140,'LISTADO ATM'!$A$2:$C$898,3,0)</f>
        <v>NORTE</v>
      </c>
      <c r="B140" s="137" t="s">
        <v>2618</v>
      </c>
      <c r="C140" s="110">
        <v>44379.428206018521</v>
      </c>
      <c r="D140" s="110" t="s">
        <v>2181</v>
      </c>
      <c r="E140" s="133">
        <v>877</v>
      </c>
      <c r="F140" s="116" t="str">
        <f>VLOOKUP(E140,VIP!$A$2:$O13997,2,0)</f>
        <v>DRBR877</v>
      </c>
      <c r="G140" s="116" t="str">
        <f>VLOOKUP(E140,'LISTADO ATM'!$A$2:$B$897,2,0)</f>
        <v xml:space="preserve">ATM Estación Los Samanes (Ranchito, La Vega) </v>
      </c>
      <c r="H140" s="116" t="str">
        <f>VLOOKUP(E140,VIP!$A$2:$O18958,7,FALSE)</f>
        <v>Si</v>
      </c>
      <c r="I140" s="116" t="str">
        <f>VLOOKUP(E140,VIP!$A$2:$O10923,8,FALSE)</f>
        <v>Si</v>
      </c>
      <c r="J140" s="116" t="str">
        <f>VLOOKUP(E140,VIP!$A$2:$O10873,8,FALSE)</f>
        <v>Si</v>
      </c>
      <c r="K140" s="116" t="str">
        <f>VLOOKUP(E140,VIP!$A$2:$O14447,6,0)</f>
        <v>NO</v>
      </c>
      <c r="L140" s="140" t="s">
        <v>2219</v>
      </c>
      <c r="M140" s="151" t="s">
        <v>2547</v>
      </c>
      <c r="N140" s="109" t="s">
        <v>2452</v>
      </c>
      <c r="O140" s="116" t="s">
        <v>2564</v>
      </c>
      <c r="P140" s="116"/>
      <c r="Q140" s="150">
        <v>44234.627083333333</v>
      </c>
      <c r="R140" s="89"/>
      <c r="S140" s="75"/>
    </row>
    <row r="141" spans="1:19" ht="18" x14ac:dyDescent="0.25">
      <c r="A141" s="116" t="str">
        <f>VLOOKUP(E141,'LISTADO ATM'!$A$2:$C$898,3,0)</f>
        <v>NORTE</v>
      </c>
      <c r="B141" s="137" t="s">
        <v>2617</v>
      </c>
      <c r="C141" s="110">
        <v>44379.429085648146</v>
      </c>
      <c r="D141" s="110" t="s">
        <v>2469</v>
      </c>
      <c r="E141" s="133">
        <v>228</v>
      </c>
      <c r="F141" s="116" t="str">
        <f>VLOOKUP(E141,VIP!$A$2:$O13996,2,0)</f>
        <v>DRBR228</v>
      </c>
      <c r="G141" s="116" t="str">
        <f>VLOOKUP(E141,'LISTADO ATM'!$A$2:$B$897,2,0)</f>
        <v xml:space="preserve">ATM Oficina SAJOMA </v>
      </c>
      <c r="H141" s="116" t="str">
        <f>VLOOKUP(E141,VIP!$A$2:$O18957,7,FALSE)</f>
        <v>Si</v>
      </c>
      <c r="I141" s="116" t="str">
        <f>VLOOKUP(E141,VIP!$A$2:$O10922,8,FALSE)</f>
        <v>Si</v>
      </c>
      <c r="J141" s="116" t="str">
        <f>VLOOKUP(E141,VIP!$A$2:$O10872,8,FALSE)</f>
        <v>Si</v>
      </c>
      <c r="K141" s="116" t="str">
        <f>VLOOKUP(E141,VIP!$A$2:$O14446,6,0)</f>
        <v>NO</v>
      </c>
      <c r="L141" s="140" t="s">
        <v>2563</v>
      </c>
      <c r="M141" s="151" t="s">
        <v>2547</v>
      </c>
      <c r="N141" s="109" t="s">
        <v>2452</v>
      </c>
      <c r="O141" s="116" t="s">
        <v>2470</v>
      </c>
      <c r="P141" s="116"/>
      <c r="Q141" s="150">
        <v>44234.633333333331</v>
      </c>
      <c r="R141" s="89"/>
      <c r="S141" s="75"/>
    </row>
    <row r="142" spans="1:19" ht="18" x14ac:dyDescent="0.25">
      <c r="A142" s="116" t="str">
        <f>VLOOKUP(E142,'LISTADO ATM'!$A$2:$C$898,3,0)</f>
        <v>DISTRITO NACIONAL</v>
      </c>
      <c r="B142" s="137" t="s">
        <v>2616</v>
      </c>
      <c r="C142" s="110">
        <v>44379.434583333335</v>
      </c>
      <c r="D142" s="110" t="s">
        <v>2448</v>
      </c>
      <c r="E142" s="133">
        <v>441</v>
      </c>
      <c r="F142" s="116" t="str">
        <f>VLOOKUP(E142,VIP!$A$2:$O13995,2,0)</f>
        <v>DRBR441</v>
      </c>
      <c r="G142" s="116" t="str">
        <f>VLOOKUP(E142,'LISTADO ATM'!$A$2:$B$897,2,0)</f>
        <v>ATM Estacion de Servicio Romulo Betancour</v>
      </c>
      <c r="H142" s="116" t="str">
        <f>VLOOKUP(E142,VIP!$A$2:$O18956,7,FALSE)</f>
        <v>NO</v>
      </c>
      <c r="I142" s="116" t="str">
        <f>VLOOKUP(E142,VIP!$A$2:$O10921,8,FALSE)</f>
        <v>NO</v>
      </c>
      <c r="J142" s="116" t="str">
        <f>VLOOKUP(E142,VIP!$A$2:$O10871,8,FALSE)</f>
        <v>NO</v>
      </c>
      <c r="K142" s="116" t="str">
        <f>VLOOKUP(E142,VIP!$A$2:$O14445,6,0)</f>
        <v>NO</v>
      </c>
      <c r="L142" s="140" t="s">
        <v>2563</v>
      </c>
      <c r="M142" s="151" t="s">
        <v>2547</v>
      </c>
      <c r="N142" s="109" t="s">
        <v>2452</v>
      </c>
      <c r="O142" s="116" t="s">
        <v>2453</v>
      </c>
      <c r="P142" s="116"/>
      <c r="Q142" s="150">
        <v>44234.633333333331</v>
      </c>
      <c r="R142" s="89"/>
      <c r="S142" s="75"/>
    </row>
    <row r="143" spans="1:19" ht="18" x14ac:dyDescent="0.25">
      <c r="A143" s="116" t="str">
        <f>VLOOKUP(E143,'LISTADO ATM'!$A$2:$C$898,3,0)</f>
        <v>NORTE</v>
      </c>
      <c r="B143" s="137" t="s">
        <v>2615</v>
      </c>
      <c r="C143" s="110">
        <v>44379.435555555552</v>
      </c>
      <c r="D143" s="110" t="s">
        <v>2180</v>
      </c>
      <c r="E143" s="133">
        <v>501</v>
      </c>
      <c r="F143" s="116" t="str">
        <f>VLOOKUP(E143,VIP!$A$2:$O13994,2,0)</f>
        <v>DRBR501</v>
      </c>
      <c r="G143" s="116" t="str">
        <f>VLOOKUP(E143,'LISTADO ATM'!$A$2:$B$897,2,0)</f>
        <v xml:space="preserve">ATM UNP La Canela </v>
      </c>
      <c r="H143" s="116" t="str">
        <f>VLOOKUP(E143,VIP!$A$2:$O18955,7,FALSE)</f>
        <v>Si</v>
      </c>
      <c r="I143" s="116" t="str">
        <f>VLOOKUP(E143,VIP!$A$2:$O10920,8,FALSE)</f>
        <v>Si</v>
      </c>
      <c r="J143" s="116" t="str">
        <f>VLOOKUP(E143,VIP!$A$2:$O10870,8,FALSE)</f>
        <v>Si</v>
      </c>
      <c r="K143" s="116" t="str">
        <f>VLOOKUP(E143,VIP!$A$2:$O14444,6,0)</f>
        <v>NO</v>
      </c>
      <c r="L143" s="140" t="s">
        <v>2219</v>
      </c>
      <c r="M143" s="151" t="s">
        <v>2547</v>
      </c>
      <c r="N143" s="109" t="s">
        <v>2452</v>
      </c>
      <c r="O143" s="116" t="s">
        <v>2564</v>
      </c>
      <c r="P143" s="116"/>
      <c r="Q143" s="150">
        <v>44234.758333333331</v>
      </c>
      <c r="R143" s="89"/>
      <c r="S143" s="75"/>
    </row>
    <row r="144" spans="1:19" ht="18" x14ac:dyDescent="0.25">
      <c r="A144" s="116" t="str">
        <f>VLOOKUP(E144,'LISTADO ATM'!$A$2:$C$898,3,0)</f>
        <v>DISTRITO NACIONAL</v>
      </c>
      <c r="B144" s="137" t="s">
        <v>2614</v>
      </c>
      <c r="C144" s="110">
        <v>44379.438414351855</v>
      </c>
      <c r="D144" s="110" t="s">
        <v>2469</v>
      </c>
      <c r="E144" s="133">
        <v>745</v>
      </c>
      <c r="F144" s="116" t="str">
        <f>VLOOKUP(E144,VIP!$A$2:$O13993,2,0)</f>
        <v>DRBR027</v>
      </c>
      <c r="G144" s="116" t="str">
        <f>VLOOKUP(E144,'LISTADO ATM'!$A$2:$B$897,2,0)</f>
        <v xml:space="preserve">ATM Oficina Ave. Duarte </v>
      </c>
      <c r="H144" s="116" t="str">
        <f>VLOOKUP(E144,VIP!$A$2:$O18954,7,FALSE)</f>
        <v>No</v>
      </c>
      <c r="I144" s="116" t="str">
        <f>VLOOKUP(E144,VIP!$A$2:$O10919,8,FALSE)</f>
        <v>No</v>
      </c>
      <c r="J144" s="116" t="str">
        <f>VLOOKUP(E144,VIP!$A$2:$O10869,8,FALSE)</f>
        <v>No</v>
      </c>
      <c r="K144" s="116" t="str">
        <f>VLOOKUP(E144,VIP!$A$2:$O14443,6,0)</f>
        <v>NO</v>
      </c>
      <c r="L144" s="140" t="s">
        <v>2441</v>
      </c>
      <c r="M144" s="151" t="s">
        <v>2547</v>
      </c>
      <c r="N144" s="109" t="s">
        <v>2452</v>
      </c>
      <c r="O144" s="116" t="s">
        <v>2470</v>
      </c>
      <c r="P144" s="116"/>
      <c r="Q144" s="150">
        <v>44234.717361111114</v>
      </c>
      <c r="R144" s="89"/>
      <c r="S144" s="75"/>
    </row>
    <row r="145" spans="1:23" ht="18" x14ac:dyDescent="0.25">
      <c r="A145" s="116" t="str">
        <f>VLOOKUP(E145,'LISTADO ATM'!$A$2:$C$898,3,0)</f>
        <v>SUR</v>
      </c>
      <c r="B145" s="137" t="s">
        <v>2613</v>
      </c>
      <c r="C145" s="110">
        <v>44379.43986111111</v>
      </c>
      <c r="D145" s="110" t="s">
        <v>2448</v>
      </c>
      <c r="E145" s="133">
        <v>582</v>
      </c>
      <c r="F145" s="116" t="str">
        <f>VLOOKUP(E145,VIP!$A$2:$O13992,2,0)</f>
        <v xml:space="preserve">DRBR582 </v>
      </c>
      <c r="G145" s="116" t="str">
        <f>VLOOKUP(E145,'LISTADO ATM'!$A$2:$B$897,2,0)</f>
        <v>ATM Estación Sabana Yegua</v>
      </c>
      <c r="H145" s="116" t="str">
        <f>VLOOKUP(E145,VIP!$A$2:$O18953,7,FALSE)</f>
        <v>N/A</v>
      </c>
      <c r="I145" s="116" t="str">
        <f>VLOOKUP(E145,VIP!$A$2:$O10918,8,FALSE)</f>
        <v>N/A</v>
      </c>
      <c r="J145" s="116" t="str">
        <f>VLOOKUP(E145,VIP!$A$2:$O10868,8,FALSE)</f>
        <v>N/A</v>
      </c>
      <c r="K145" s="116" t="str">
        <f>VLOOKUP(E145,VIP!$A$2:$O14442,6,0)</f>
        <v>N/A</v>
      </c>
      <c r="L145" s="140" t="s">
        <v>2441</v>
      </c>
      <c r="M145" s="109" t="s">
        <v>2445</v>
      </c>
      <c r="N145" s="109" t="s">
        <v>2452</v>
      </c>
      <c r="O145" s="116" t="s">
        <v>2453</v>
      </c>
      <c r="P145" s="116"/>
      <c r="Q145" s="109" t="s">
        <v>2441</v>
      </c>
      <c r="R145" s="89"/>
      <c r="S145" s="75"/>
    </row>
    <row r="146" spans="1:23" ht="18" x14ac:dyDescent="0.25">
      <c r="A146" s="116" t="str">
        <f>VLOOKUP(E146,'LISTADO ATM'!$A$2:$C$898,3,0)</f>
        <v>DISTRITO NACIONAL</v>
      </c>
      <c r="B146" s="137" t="s">
        <v>2612</v>
      </c>
      <c r="C146" s="110">
        <v>44379.459803240738</v>
      </c>
      <c r="D146" s="110" t="s">
        <v>2448</v>
      </c>
      <c r="E146" s="133">
        <v>908</v>
      </c>
      <c r="F146" s="116" t="str">
        <f>VLOOKUP(E146,VIP!$A$2:$O13991,2,0)</f>
        <v>DRBR16D</v>
      </c>
      <c r="G146" s="116" t="str">
        <f>VLOOKUP(E146,'LISTADO ATM'!$A$2:$B$897,2,0)</f>
        <v xml:space="preserve">ATM Oficina Plaza Botánika </v>
      </c>
      <c r="H146" s="116" t="str">
        <f>VLOOKUP(E146,VIP!$A$2:$O18952,7,FALSE)</f>
        <v>Si</v>
      </c>
      <c r="I146" s="116" t="str">
        <f>VLOOKUP(E146,VIP!$A$2:$O10917,8,FALSE)</f>
        <v>Si</v>
      </c>
      <c r="J146" s="116" t="str">
        <f>VLOOKUP(E146,VIP!$A$2:$O10867,8,FALSE)</f>
        <v>Si</v>
      </c>
      <c r="K146" s="116" t="str">
        <f>VLOOKUP(E146,VIP!$A$2:$O14441,6,0)</f>
        <v>NO</v>
      </c>
      <c r="L146" s="140" t="s">
        <v>2417</v>
      </c>
      <c r="M146" s="151" t="s">
        <v>2547</v>
      </c>
      <c r="N146" s="109" t="s">
        <v>2452</v>
      </c>
      <c r="O146" s="116" t="s">
        <v>2453</v>
      </c>
      <c r="P146" s="116"/>
      <c r="Q146" s="150">
        <v>44234.647222222222</v>
      </c>
      <c r="R146" s="89"/>
      <c r="S146" s="75"/>
    </row>
    <row r="147" spans="1:23" ht="18" x14ac:dyDescent="0.25">
      <c r="A147" s="116" t="str">
        <f>VLOOKUP(E147,'LISTADO ATM'!$A$2:$C$898,3,0)</f>
        <v>NORTE</v>
      </c>
      <c r="B147" s="137" t="s">
        <v>2611</v>
      </c>
      <c r="C147" s="110">
        <v>44379.463113425925</v>
      </c>
      <c r="D147" s="110" t="s">
        <v>2181</v>
      </c>
      <c r="E147" s="133">
        <v>809</v>
      </c>
      <c r="F147" s="116" t="str">
        <f>VLOOKUP(E147,VIP!$A$2:$O13990,2,0)</f>
        <v>DRBR809</v>
      </c>
      <c r="G147" s="116" t="str">
        <f>VLOOKUP(E147,'LISTADO ATM'!$A$2:$B$897,2,0)</f>
        <v>ATM Yoma (Cotuí)</v>
      </c>
      <c r="H147" s="116" t="str">
        <f>VLOOKUP(E147,VIP!$A$2:$O18951,7,FALSE)</f>
        <v>Si</v>
      </c>
      <c r="I147" s="116" t="str">
        <f>VLOOKUP(E147,VIP!$A$2:$O10916,8,FALSE)</f>
        <v>Si</v>
      </c>
      <c r="J147" s="116" t="str">
        <f>VLOOKUP(E147,VIP!$A$2:$O10866,8,FALSE)</f>
        <v>Si</v>
      </c>
      <c r="K147" s="116" t="str">
        <f>VLOOKUP(E147,VIP!$A$2:$O14440,6,0)</f>
        <v>NO</v>
      </c>
      <c r="L147" s="140" t="s">
        <v>2219</v>
      </c>
      <c r="M147" s="151" t="s">
        <v>2547</v>
      </c>
      <c r="N147" s="109" t="s">
        <v>2452</v>
      </c>
      <c r="O147" s="116" t="s">
        <v>2564</v>
      </c>
      <c r="P147" s="116"/>
      <c r="Q147" s="150">
        <v>44234.499305555553</v>
      </c>
      <c r="R147" s="89"/>
      <c r="S147" s="75"/>
    </row>
    <row r="148" spans="1:23" ht="18" x14ac:dyDescent="0.25">
      <c r="A148" s="116" t="str">
        <f>VLOOKUP(E148,'LISTADO ATM'!$A$2:$C$898,3,0)</f>
        <v>NORTE</v>
      </c>
      <c r="B148" s="137" t="s">
        <v>2610</v>
      </c>
      <c r="C148" s="110">
        <v>44379.465775462966</v>
      </c>
      <c r="D148" s="110" t="s">
        <v>2469</v>
      </c>
      <c r="E148" s="133">
        <v>144</v>
      </c>
      <c r="F148" s="116" t="str">
        <f>VLOOKUP(E148,VIP!$A$2:$O14077,2,0)</f>
        <v>DRBR144</v>
      </c>
      <c r="G148" s="116" t="str">
        <f>VLOOKUP(E148,'LISTADO ATM'!$A$2:$B$897,2,0)</f>
        <v xml:space="preserve">ATM Oficina Villa Altagracia </v>
      </c>
      <c r="H148" s="116" t="str">
        <f>VLOOKUP(E148,VIP!$A$2:$O19038,7,FALSE)</f>
        <v>Si</v>
      </c>
      <c r="I148" s="116" t="str">
        <f>VLOOKUP(E148,VIP!$A$2:$O11003,8,FALSE)</f>
        <v>Si</v>
      </c>
      <c r="J148" s="116" t="str">
        <f>VLOOKUP(E148,VIP!$A$2:$O10953,8,FALSE)</f>
        <v>Si</v>
      </c>
      <c r="K148" s="116" t="str">
        <f>VLOOKUP(E148,VIP!$A$2:$O14527,6,0)</f>
        <v>SI</v>
      </c>
      <c r="L148" s="140" t="s">
        <v>2417</v>
      </c>
      <c r="M148" s="151" t="s">
        <v>2547</v>
      </c>
      <c r="N148" s="109" t="s">
        <v>2605</v>
      </c>
      <c r="O148" s="116" t="s">
        <v>2470</v>
      </c>
      <c r="P148" s="116"/>
      <c r="Q148" s="150">
        <v>44234.643750000003</v>
      </c>
      <c r="R148" s="89"/>
      <c r="S148" s="75"/>
    </row>
    <row r="149" spans="1:23" ht="18" x14ac:dyDescent="0.25">
      <c r="A149" s="116" t="str">
        <f>VLOOKUP(E149,'LISTADO ATM'!$A$2:$C$898,3,0)</f>
        <v>NORTE</v>
      </c>
      <c r="B149" s="137" t="s">
        <v>2609</v>
      </c>
      <c r="C149" s="110">
        <v>44379.468148148146</v>
      </c>
      <c r="D149" s="110" t="s">
        <v>2469</v>
      </c>
      <c r="E149" s="133">
        <v>142</v>
      </c>
      <c r="F149" s="116" t="str">
        <f>VLOOKUP(E149,VIP!$A$2:$O14076,2,0)</f>
        <v>DRBR142</v>
      </c>
      <c r="G149" s="116" t="str">
        <f>VLOOKUP(E149,'LISTADO ATM'!$A$2:$B$897,2,0)</f>
        <v xml:space="preserve">ATM Centro de Caja Galerías Bonao </v>
      </c>
      <c r="H149" s="116" t="str">
        <f>VLOOKUP(E149,VIP!$A$2:$O19037,7,FALSE)</f>
        <v>Si</v>
      </c>
      <c r="I149" s="116" t="str">
        <f>VLOOKUP(E149,VIP!$A$2:$O11002,8,FALSE)</f>
        <v>Si</v>
      </c>
      <c r="J149" s="116" t="str">
        <f>VLOOKUP(E149,VIP!$A$2:$O10952,8,FALSE)</f>
        <v>Si</v>
      </c>
      <c r="K149" s="116" t="str">
        <f>VLOOKUP(E149,VIP!$A$2:$O14526,6,0)</f>
        <v>SI</v>
      </c>
      <c r="L149" s="140" t="s">
        <v>2417</v>
      </c>
      <c r="M149" s="151" t="s">
        <v>2547</v>
      </c>
      <c r="N149" s="109" t="s">
        <v>2452</v>
      </c>
      <c r="O149" s="116" t="s">
        <v>2470</v>
      </c>
      <c r="P149" s="116"/>
      <c r="Q149" s="150">
        <v>44234.773611111108</v>
      </c>
      <c r="R149" s="45"/>
      <c r="S149" s="117"/>
      <c r="T149" s="117"/>
      <c r="U149" s="117"/>
      <c r="V149" s="89"/>
      <c r="W149" s="75"/>
    </row>
    <row r="150" spans="1:23" ht="18" x14ac:dyDescent="0.25">
      <c r="A150" s="116" t="str">
        <f>VLOOKUP(E150,'LISTADO ATM'!$A$2:$C$898,3,0)</f>
        <v>DISTRITO NACIONAL</v>
      </c>
      <c r="B150" s="137" t="s">
        <v>2608</v>
      </c>
      <c r="C150" s="110">
        <v>44379.468715277777</v>
      </c>
      <c r="D150" s="110" t="s">
        <v>2469</v>
      </c>
      <c r="E150" s="133">
        <v>365</v>
      </c>
      <c r="F150" s="116" t="str">
        <f>VLOOKUP(E150,VIP!$A$2:$O14075,2,0)</f>
        <v>DRBR365</v>
      </c>
      <c r="G150" s="116" t="str">
        <f>VLOOKUP(E150,'LISTADO ATM'!$A$2:$B$897,2,0)</f>
        <v>ATM CEMDOE</v>
      </c>
      <c r="H150" s="116" t="str">
        <f>VLOOKUP(E150,VIP!$A$2:$O19036,7,FALSE)</f>
        <v>N/A</v>
      </c>
      <c r="I150" s="116" t="str">
        <f>VLOOKUP(E150,VIP!$A$2:$O11001,8,FALSE)</f>
        <v>N/A</v>
      </c>
      <c r="J150" s="116" t="str">
        <f>VLOOKUP(E150,VIP!$A$2:$O10951,8,FALSE)</f>
        <v>N/A</v>
      </c>
      <c r="K150" s="116" t="str">
        <f>VLOOKUP(E150,VIP!$A$2:$O14525,6,0)</f>
        <v>N/A</v>
      </c>
      <c r="L150" s="140" t="s">
        <v>2604</v>
      </c>
      <c r="M150" s="151" t="s">
        <v>2547</v>
      </c>
      <c r="N150" s="109" t="s">
        <v>2605</v>
      </c>
      <c r="O150" s="116" t="s">
        <v>2606</v>
      </c>
      <c r="P150" s="116" t="s">
        <v>2646</v>
      </c>
      <c r="Q150" s="150">
        <v>44234.613888888889</v>
      </c>
      <c r="R150" s="45"/>
      <c r="S150" s="117"/>
      <c r="T150" s="117"/>
      <c r="U150" s="117"/>
      <c r="V150" s="89"/>
      <c r="W150" s="75"/>
    </row>
    <row r="151" spans="1:23" ht="18" x14ac:dyDescent="0.25">
      <c r="A151" s="116" t="str">
        <f>VLOOKUP(E151,'LISTADO ATM'!$A$2:$C$898,3,0)</f>
        <v>DISTRITO NACIONAL</v>
      </c>
      <c r="B151" s="137" t="s">
        <v>2607</v>
      </c>
      <c r="C151" s="110">
        <v>44379.47111111111</v>
      </c>
      <c r="D151" s="110" t="s">
        <v>2469</v>
      </c>
      <c r="E151" s="133">
        <v>889</v>
      </c>
      <c r="F151" s="116" t="str">
        <f>VLOOKUP(E151,VIP!$A$2:$O13986,2,0)</f>
        <v>DRBR889</v>
      </c>
      <c r="G151" s="116" t="str">
        <f>VLOOKUP(E151,'LISTADO ATM'!$A$2:$B$897,2,0)</f>
        <v>ATM Oficina Plaza Lama Máximo Gómez II</v>
      </c>
      <c r="H151" s="116" t="str">
        <f>VLOOKUP(E151,VIP!$A$2:$O18947,7,FALSE)</f>
        <v>Si</v>
      </c>
      <c r="I151" s="116" t="str">
        <f>VLOOKUP(E151,VIP!$A$2:$O10912,8,FALSE)</f>
        <v>Si</v>
      </c>
      <c r="J151" s="116" t="str">
        <f>VLOOKUP(E151,VIP!$A$2:$O10862,8,FALSE)</f>
        <v>Si</v>
      </c>
      <c r="K151" s="116" t="str">
        <f>VLOOKUP(E151,VIP!$A$2:$O14436,6,0)</f>
        <v>NO</v>
      </c>
      <c r="L151" s="140" t="s">
        <v>2604</v>
      </c>
      <c r="M151" s="151" t="s">
        <v>2547</v>
      </c>
      <c r="N151" s="109" t="s">
        <v>2605</v>
      </c>
      <c r="O151" s="116" t="s">
        <v>2606</v>
      </c>
      <c r="P151" s="116" t="s">
        <v>2646</v>
      </c>
      <c r="Q151" s="150">
        <v>44234.503472222219</v>
      </c>
      <c r="R151" s="45"/>
      <c r="S151" s="117"/>
      <c r="T151" s="117"/>
      <c r="U151" s="117"/>
      <c r="V151" s="89"/>
      <c r="W151" s="75"/>
    </row>
    <row r="152" spans="1:23" ht="18" x14ac:dyDescent="0.25">
      <c r="A152" s="116" t="str">
        <f>VLOOKUP(E152,'LISTADO ATM'!$A$2:$C$898,3,0)</f>
        <v>DISTRITO NACIONAL</v>
      </c>
      <c r="B152" s="137" t="s">
        <v>2603</v>
      </c>
      <c r="C152" s="110">
        <v>44379.471712962964</v>
      </c>
      <c r="D152" s="110" t="s">
        <v>2469</v>
      </c>
      <c r="E152" s="133">
        <v>622</v>
      </c>
      <c r="F152" s="116" t="str">
        <f>VLOOKUP(E152,VIP!$A$2:$O14073,2,0)</f>
        <v>DRBR622</v>
      </c>
      <c r="G152" s="116" t="str">
        <f>VLOOKUP(E152,'LISTADO ATM'!$A$2:$B$897,2,0)</f>
        <v xml:space="preserve">ATM Ayuntamiento D.N. </v>
      </c>
      <c r="H152" s="116" t="str">
        <f>VLOOKUP(E152,VIP!$A$2:$O19034,7,FALSE)</f>
        <v>Si</v>
      </c>
      <c r="I152" s="116" t="str">
        <f>VLOOKUP(E152,VIP!$A$2:$O10999,8,FALSE)</f>
        <v>Si</v>
      </c>
      <c r="J152" s="116" t="str">
        <f>VLOOKUP(E152,VIP!$A$2:$O10949,8,FALSE)</f>
        <v>Si</v>
      </c>
      <c r="K152" s="116" t="str">
        <f>VLOOKUP(E152,VIP!$A$2:$O14523,6,0)</f>
        <v>NO</v>
      </c>
      <c r="L152" s="140" t="s">
        <v>2604</v>
      </c>
      <c r="M152" s="151" t="s">
        <v>2547</v>
      </c>
      <c r="N152" s="109" t="s">
        <v>2605</v>
      </c>
      <c r="O152" s="116" t="s">
        <v>2606</v>
      </c>
      <c r="P152" s="116" t="s">
        <v>2646</v>
      </c>
      <c r="Q152" s="150">
        <v>44234.632638888892</v>
      </c>
      <c r="R152" s="45"/>
      <c r="S152" s="117"/>
      <c r="T152" s="117"/>
      <c r="U152" s="117"/>
      <c r="V152" s="89"/>
      <c r="W152" s="75"/>
    </row>
    <row r="153" spans="1:23" ht="18" x14ac:dyDescent="0.25">
      <c r="A153" s="116" t="str">
        <f>VLOOKUP(E153,'LISTADO ATM'!$A$2:$C$898,3,0)</f>
        <v>SUR</v>
      </c>
      <c r="B153" s="137" t="s">
        <v>2716</v>
      </c>
      <c r="C153" s="110">
        <v>44379.477037037039</v>
      </c>
      <c r="D153" s="110" t="s">
        <v>2469</v>
      </c>
      <c r="E153" s="133">
        <v>825</v>
      </c>
      <c r="F153" s="116" t="str">
        <f>VLOOKUP(E153,VIP!$A$2:$O14072,2,0)</f>
        <v>DRBR825</v>
      </c>
      <c r="G153" s="116" t="str">
        <f>VLOOKUP(E153,'LISTADO ATM'!$A$2:$B$897,2,0)</f>
        <v xml:space="preserve">ATM Estacion Eco Cibeles (Las Matas de Farfán) </v>
      </c>
      <c r="H153" s="116" t="str">
        <f>VLOOKUP(E153,VIP!$A$2:$O19033,7,FALSE)</f>
        <v>Si</v>
      </c>
      <c r="I153" s="116" t="str">
        <f>VLOOKUP(E153,VIP!$A$2:$O10998,8,FALSE)</f>
        <v>Si</v>
      </c>
      <c r="J153" s="116" t="str">
        <f>VLOOKUP(E153,VIP!$A$2:$O10948,8,FALSE)</f>
        <v>Si</v>
      </c>
      <c r="K153" s="116" t="str">
        <f>VLOOKUP(E153,VIP!$A$2:$O14522,6,0)</f>
        <v>NO</v>
      </c>
      <c r="L153" s="140" t="s">
        <v>2717</v>
      </c>
      <c r="M153" s="109" t="s">
        <v>2445</v>
      </c>
      <c r="N153" s="109" t="s">
        <v>2452</v>
      </c>
      <c r="O153" s="116" t="s">
        <v>2470</v>
      </c>
      <c r="P153" s="116"/>
      <c r="Q153" s="109" t="s">
        <v>2717</v>
      </c>
      <c r="R153" s="45"/>
      <c r="S153" s="117"/>
      <c r="T153" s="117"/>
      <c r="U153" s="117"/>
      <c r="V153" s="89"/>
      <c r="W153" s="75"/>
    </row>
    <row r="154" spans="1:23" ht="18" x14ac:dyDescent="0.25">
      <c r="A154" s="116" t="str">
        <f>VLOOKUP(E154,'LISTADO ATM'!$A$2:$C$898,3,0)</f>
        <v>NORTE</v>
      </c>
      <c r="B154" s="137" t="s">
        <v>2715</v>
      </c>
      <c r="C154" s="110">
        <v>44379.479097222225</v>
      </c>
      <c r="D154" s="110" t="s">
        <v>2469</v>
      </c>
      <c r="E154" s="133">
        <v>151</v>
      </c>
      <c r="F154" s="116" t="str">
        <f>VLOOKUP(E154,VIP!$A$2:$O14071,2,0)</f>
        <v>DRBR151</v>
      </c>
      <c r="G154" s="116" t="str">
        <f>VLOOKUP(E154,'LISTADO ATM'!$A$2:$B$897,2,0)</f>
        <v xml:space="preserve">ATM Oficina Nagua </v>
      </c>
      <c r="H154" s="116" t="str">
        <f>VLOOKUP(E154,VIP!$A$2:$O19032,7,FALSE)</f>
        <v>Si</v>
      </c>
      <c r="I154" s="116" t="str">
        <f>VLOOKUP(E154,VIP!$A$2:$O10997,8,FALSE)</f>
        <v>Si</v>
      </c>
      <c r="J154" s="116" t="str">
        <f>VLOOKUP(E154,VIP!$A$2:$O10947,8,FALSE)</f>
        <v>Si</v>
      </c>
      <c r="K154" s="116" t="str">
        <f>VLOOKUP(E154,VIP!$A$2:$O14521,6,0)</f>
        <v>SI</v>
      </c>
      <c r="L154" s="140" t="s">
        <v>2417</v>
      </c>
      <c r="M154" s="151" t="s">
        <v>2547</v>
      </c>
      <c r="N154" s="109" t="s">
        <v>2452</v>
      </c>
      <c r="O154" s="116" t="s">
        <v>2470</v>
      </c>
      <c r="P154" s="116"/>
      <c r="Q154" s="150">
        <v>44234.773611111108</v>
      </c>
      <c r="R154" s="45"/>
      <c r="S154" s="117"/>
      <c r="T154" s="117"/>
      <c r="U154" s="117"/>
      <c r="V154" s="89"/>
      <c r="W154" s="75"/>
    </row>
    <row r="155" spans="1:23" ht="18" x14ac:dyDescent="0.25">
      <c r="A155" s="116" t="str">
        <f>VLOOKUP(E155,'LISTADO ATM'!$A$2:$C$898,3,0)</f>
        <v>DISTRITO NACIONAL</v>
      </c>
      <c r="B155" s="137" t="s">
        <v>2714</v>
      </c>
      <c r="C155" s="110">
        <v>44379.480740740742</v>
      </c>
      <c r="D155" s="110" t="s">
        <v>2448</v>
      </c>
      <c r="E155" s="133">
        <v>560</v>
      </c>
      <c r="F155" s="116" t="str">
        <f>VLOOKUP(E155,VIP!$A$2:$O14070,2,0)</f>
        <v>DRBR229</v>
      </c>
      <c r="G155" s="116" t="str">
        <f>VLOOKUP(E155,'LISTADO ATM'!$A$2:$B$897,2,0)</f>
        <v xml:space="preserve">ATM Junta Central Electoral </v>
      </c>
      <c r="H155" s="116" t="str">
        <f>VLOOKUP(E155,VIP!$A$2:$O19031,7,FALSE)</f>
        <v>Si</v>
      </c>
      <c r="I155" s="116" t="str">
        <f>VLOOKUP(E155,VIP!$A$2:$O10996,8,FALSE)</f>
        <v>Si</v>
      </c>
      <c r="J155" s="116" t="str">
        <f>VLOOKUP(E155,VIP!$A$2:$O10946,8,FALSE)</f>
        <v>Si</v>
      </c>
      <c r="K155" s="116" t="str">
        <f>VLOOKUP(E155,VIP!$A$2:$O14520,6,0)</f>
        <v>SI</v>
      </c>
      <c r="L155" s="140" t="s">
        <v>2441</v>
      </c>
      <c r="M155" s="151" t="s">
        <v>2547</v>
      </c>
      <c r="N155" s="109" t="s">
        <v>2452</v>
      </c>
      <c r="O155" s="116" t="s">
        <v>2453</v>
      </c>
      <c r="P155" s="116"/>
      <c r="Q155" s="150">
        <v>44234.640277777777</v>
      </c>
      <c r="R155" s="45"/>
      <c r="S155" s="117"/>
      <c r="T155" s="117"/>
      <c r="U155" s="117"/>
      <c r="V155" s="89"/>
      <c r="W155" s="75"/>
    </row>
    <row r="156" spans="1:23" ht="18" x14ac:dyDescent="0.25">
      <c r="A156" s="116" t="str">
        <f>VLOOKUP(E156,'LISTADO ATM'!$A$2:$C$898,3,0)</f>
        <v>NORTE</v>
      </c>
      <c r="B156" s="137" t="s">
        <v>2713</v>
      </c>
      <c r="C156" s="110">
        <v>44379.482210648152</v>
      </c>
      <c r="D156" s="110" t="s">
        <v>2469</v>
      </c>
      <c r="E156" s="133">
        <v>285</v>
      </c>
      <c r="F156" s="116" t="str">
        <f>VLOOKUP(E156,VIP!$A$2:$O14069,2,0)</f>
        <v>DRBR285</v>
      </c>
      <c r="G156" s="116" t="str">
        <f>VLOOKUP(E156,'LISTADO ATM'!$A$2:$B$897,2,0)</f>
        <v xml:space="preserve">ATM Oficina Camino Real (Puerto Plata) </v>
      </c>
      <c r="H156" s="116" t="str">
        <f>VLOOKUP(E156,VIP!$A$2:$O19030,7,FALSE)</f>
        <v>Si</v>
      </c>
      <c r="I156" s="116" t="str">
        <f>VLOOKUP(E156,VIP!$A$2:$O10995,8,FALSE)</f>
        <v>Si</v>
      </c>
      <c r="J156" s="116" t="str">
        <f>VLOOKUP(E156,VIP!$A$2:$O10945,8,FALSE)</f>
        <v>Si</v>
      </c>
      <c r="K156" s="116" t="str">
        <f>VLOOKUP(E156,VIP!$A$2:$O14519,6,0)</f>
        <v>NO</v>
      </c>
      <c r="L156" s="140" t="s">
        <v>2441</v>
      </c>
      <c r="M156" s="151" t="s">
        <v>2547</v>
      </c>
      <c r="N156" s="109" t="s">
        <v>2452</v>
      </c>
      <c r="O156" s="116" t="s">
        <v>2470</v>
      </c>
      <c r="P156" s="116"/>
      <c r="Q156" s="150">
        <v>44234.631944444445</v>
      </c>
      <c r="R156" s="45"/>
      <c r="S156" s="117"/>
      <c r="T156" s="117"/>
      <c r="U156" s="117"/>
      <c r="V156" s="89"/>
      <c r="W156" s="75"/>
    </row>
    <row r="157" spans="1:23" ht="18" x14ac:dyDescent="0.25">
      <c r="A157" s="116" t="str">
        <f>VLOOKUP(E157,'LISTADO ATM'!$A$2:$C$898,3,0)</f>
        <v>SUR</v>
      </c>
      <c r="B157" s="137" t="s">
        <v>2712</v>
      </c>
      <c r="C157" s="110">
        <v>44379.482847222222</v>
      </c>
      <c r="D157" s="110" t="s">
        <v>2180</v>
      </c>
      <c r="E157" s="133">
        <v>870</v>
      </c>
      <c r="F157" s="116" t="str">
        <f>VLOOKUP(E157,VIP!$A$2:$O14068,2,0)</f>
        <v>DRBR870</v>
      </c>
      <c r="G157" s="116" t="str">
        <f>VLOOKUP(E157,'LISTADO ATM'!$A$2:$B$897,2,0)</f>
        <v xml:space="preserve">ATM Willbes Dominicana (Barahona) </v>
      </c>
      <c r="H157" s="116" t="str">
        <f>VLOOKUP(E157,VIP!$A$2:$O19029,7,FALSE)</f>
        <v>Si</v>
      </c>
      <c r="I157" s="116" t="str">
        <f>VLOOKUP(E157,VIP!$A$2:$O10994,8,FALSE)</f>
        <v>Si</v>
      </c>
      <c r="J157" s="116" t="str">
        <f>VLOOKUP(E157,VIP!$A$2:$O10944,8,FALSE)</f>
        <v>Si</v>
      </c>
      <c r="K157" s="116" t="str">
        <f>VLOOKUP(E157,VIP!$A$2:$O14518,6,0)</f>
        <v>NO</v>
      </c>
      <c r="L157" s="140" t="s">
        <v>2219</v>
      </c>
      <c r="M157" s="109" t="s">
        <v>2445</v>
      </c>
      <c r="N157" s="109" t="s">
        <v>2555</v>
      </c>
      <c r="O157" s="116" t="s">
        <v>2454</v>
      </c>
      <c r="P157" s="116"/>
      <c r="Q157" s="109" t="s">
        <v>2219</v>
      </c>
      <c r="R157" s="45"/>
      <c r="S157" s="117"/>
      <c r="T157" s="117"/>
      <c r="U157" s="117"/>
      <c r="V157" s="89"/>
      <c r="W157" s="75"/>
    </row>
    <row r="158" spans="1:23" ht="18" x14ac:dyDescent="0.25">
      <c r="A158" s="116" t="str">
        <f>VLOOKUP(E158,'LISTADO ATM'!$A$2:$C$898,3,0)</f>
        <v>DISTRITO NACIONAL</v>
      </c>
      <c r="B158" s="137" t="s">
        <v>2711</v>
      </c>
      <c r="C158" s="110">
        <v>44379.518622685187</v>
      </c>
      <c r="D158" s="110" t="s">
        <v>2180</v>
      </c>
      <c r="E158" s="133">
        <v>224</v>
      </c>
      <c r="F158" s="116" t="str">
        <f>VLOOKUP(E158,VIP!$A$2:$O14067,2,0)</f>
        <v>DRBR224</v>
      </c>
      <c r="G158" s="116" t="str">
        <f>VLOOKUP(E158,'LISTADO ATM'!$A$2:$B$897,2,0)</f>
        <v xml:space="preserve">ATM S/M Nacional El Millón (Núñez de Cáceres) </v>
      </c>
      <c r="H158" s="116" t="str">
        <f>VLOOKUP(E158,VIP!$A$2:$O19028,7,FALSE)</f>
        <v>Si</v>
      </c>
      <c r="I158" s="116" t="str">
        <f>VLOOKUP(E158,VIP!$A$2:$O10993,8,FALSE)</f>
        <v>Si</v>
      </c>
      <c r="J158" s="116" t="str">
        <f>VLOOKUP(E158,VIP!$A$2:$O10943,8,FALSE)</f>
        <v>Si</v>
      </c>
      <c r="K158" s="116" t="str">
        <f>VLOOKUP(E158,VIP!$A$2:$O14517,6,0)</f>
        <v>SI</v>
      </c>
      <c r="L158" s="140" t="s">
        <v>2219</v>
      </c>
      <c r="M158" s="109" t="s">
        <v>2445</v>
      </c>
      <c r="N158" s="109" t="s">
        <v>2555</v>
      </c>
      <c r="O158" s="116" t="s">
        <v>2454</v>
      </c>
      <c r="P158" s="116"/>
      <c r="Q158" s="109" t="s">
        <v>2219</v>
      </c>
      <c r="R158" s="45"/>
      <c r="S158" s="117"/>
      <c r="T158" s="117"/>
      <c r="U158" s="117"/>
      <c r="V158" s="89"/>
      <c r="W158" s="75"/>
    </row>
    <row r="159" spans="1:23" ht="18" x14ac:dyDescent="0.25">
      <c r="A159" s="116" t="str">
        <f>VLOOKUP(E159,'LISTADO ATM'!$A$2:$C$898,3,0)</f>
        <v>DISTRITO NACIONAL</v>
      </c>
      <c r="B159" s="137" t="s">
        <v>2709</v>
      </c>
      <c r="C159" s="110">
        <v>44379.520474537036</v>
      </c>
      <c r="D159" s="110" t="s">
        <v>2448</v>
      </c>
      <c r="E159" s="133">
        <v>113</v>
      </c>
      <c r="F159" s="116" t="str">
        <f>VLOOKUP(E159,VIP!$A$2:$O14066,2,0)</f>
        <v>DRBR113</v>
      </c>
      <c r="G159" s="116" t="str">
        <f>VLOOKUP(E159,'LISTADO ATM'!$A$2:$B$897,2,0)</f>
        <v xml:space="preserve">ATM Autoservicio Atalaya del Mar </v>
      </c>
      <c r="H159" s="116" t="str">
        <f>VLOOKUP(E159,VIP!$A$2:$O19027,7,FALSE)</f>
        <v>Si</v>
      </c>
      <c r="I159" s="116" t="str">
        <f>VLOOKUP(E159,VIP!$A$2:$O10992,8,FALSE)</f>
        <v>No</v>
      </c>
      <c r="J159" s="116" t="str">
        <f>VLOOKUP(E159,VIP!$A$2:$O10942,8,FALSE)</f>
        <v>No</v>
      </c>
      <c r="K159" s="116" t="str">
        <f>VLOOKUP(E159,VIP!$A$2:$O14516,6,0)</f>
        <v>NO</v>
      </c>
      <c r="L159" s="140" t="s">
        <v>2710</v>
      </c>
      <c r="M159" s="109" t="s">
        <v>2445</v>
      </c>
      <c r="N159" s="109" t="s">
        <v>2452</v>
      </c>
      <c r="O159" s="116" t="s">
        <v>2453</v>
      </c>
      <c r="P159" s="116"/>
      <c r="Q159" s="109" t="s">
        <v>2710</v>
      </c>
      <c r="R159" s="45"/>
      <c r="S159" s="117"/>
      <c r="T159" s="117"/>
      <c r="U159" s="117"/>
      <c r="V159" s="89"/>
      <c r="W159" s="75"/>
    </row>
    <row r="160" spans="1:23" ht="18" x14ac:dyDescent="0.25">
      <c r="A160" s="116" t="str">
        <f>VLOOKUP(E160,'LISTADO ATM'!$A$2:$C$898,3,0)</f>
        <v>NORTE</v>
      </c>
      <c r="B160" s="137" t="s">
        <v>2708</v>
      </c>
      <c r="C160" s="110">
        <v>44379.531898148147</v>
      </c>
      <c r="D160" s="110" t="s">
        <v>2469</v>
      </c>
      <c r="E160" s="133">
        <v>154</v>
      </c>
      <c r="F160" s="116" t="str">
        <f>VLOOKUP(E160,VIP!$A$2:$O14065,2,0)</f>
        <v>DRBR154</v>
      </c>
      <c r="G160" s="116" t="str">
        <f>VLOOKUP(E160,'LISTADO ATM'!$A$2:$B$897,2,0)</f>
        <v xml:space="preserve">ATM Oficina Sánchez </v>
      </c>
      <c r="H160" s="116" t="str">
        <f>VLOOKUP(E160,VIP!$A$2:$O19026,7,FALSE)</f>
        <v>Si</v>
      </c>
      <c r="I160" s="116" t="str">
        <f>VLOOKUP(E160,VIP!$A$2:$O10991,8,FALSE)</f>
        <v>Si</v>
      </c>
      <c r="J160" s="116" t="str">
        <f>VLOOKUP(E160,VIP!$A$2:$O10941,8,FALSE)</f>
        <v>Si</v>
      </c>
      <c r="K160" s="116" t="str">
        <f>VLOOKUP(E160,VIP!$A$2:$O14515,6,0)</f>
        <v>SI</v>
      </c>
      <c r="L160" s="140" t="s">
        <v>2624</v>
      </c>
      <c r="M160" s="151" t="s">
        <v>2547</v>
      </c>
      <c r="N160" s="109" t="s">
        <v>2605</v>
      </c>
      <c r="O160" s="116" t="s">
        <v>2625</v>
      </c>
      <c r="P160" s="116" t="s">
        <v>2646</v>
      </c>
      <c r="Q160" s="150">
        <v>44234.637499999997</v>
      </c>
      <c r="R160" s="45"/>
      <c r="S160" s="117"/>
      <c r="T160" s="117"/>
      <c r="U160" s="117"/>
      <c r="V160" s="89"/>
      <c r="W160" s="75"/>
    </row>
    <row r="161" spans="1:23" ht="18" x14ac:dyDescent="0.25">
      <c r="A161" s="116" t="str">
        <f>VLOOKUP(E161,'LISTADO ATM'!$A$2:$C$898,3,0)</f>
        <v>SUR</v>
      </c>
      <c r="B161" s="137" t="s">
        <v>2707</v>
      </c>
      <c r="C161" s="110">
        <v>44379.534733796296</v>
      </c>
      <c r="D161" s="110" t="s">
        <v>2469</v>
      </c>
      <c r="E161" s="133">
        <v>311</v>
      </c>
      <c r="F161" s="116" t="str">
        <f>VLOOKUP(E161,VIP!$A$2:$O14064,2,0)</f>
        <v>DRBR381</v>
      </c>
      <c r="G161" s="116" t="str">
        <f>VLOOKUP(E161,'LISTADO ATM'!$A$2:$B$897,2,0)</f>
        <v>ATM Plaza Eroski</v>
      </c>
      <c r="H161" s="116" t="str">
        <f>VLOOKUP(E161,VIP!$A$2:$O19025,7,FALSE)</f>
        <v>Si</v>
      </c>
      <c r="I161" s="116" t="str">
        <f>VLOOKUP(E161,VIP!$A$2:$O10990,8,FALSE)</f>
        <v>Si</v>
      </c>
      <c r="J161" s="116" t="str">
        <f>VLOOKUP(E161,VIP!$A$2:$O10940,8,FALSE)</f>
        <v>Si</v>
      </c>
      <c r="K161" s="116" t="str">
        <f>VLOOKUP(E161,VIP!$A$2:$O14514,6,0)</f>
        <v>NO</v>
      </c>
      <c r="L161" s="140" t="s">
        <v>2624</v>
      </c>
      <c r="M161" s="151" t="s">
        <v>2547</v>
      </c>
      <c r="N161" s="109" t="s">
        <v>2605</v>
      </c>
      <c r="O161" s="116" t="s">
        <v>2625</v>
      </c>
      <c r="P161" s="116" t="s">
        <v>2646</v>
      </c>
      <c r="Q161" s="150">
        <v>44234.632638888892</v>
      </c>
      <c r="R161" s="45"/>
      <c r="S161" s="117"/>
      <c r="T161" s="117"/>
      <c r="U161" s="117"/>
      <c r="V161" s="89"/>
      <c r="W161" s="75"/>
    </row>
    <row r="162" spans="1:23" ht="18" x14ac:dyDescent="0.25">
      <c r="A162" s="116" t="str">
        <f>VLOOKUP(E162,'LISTADO ATM'!$A$2:$C$898,3,0)</f>
        <v>DISTRITO NACIONAL</v>
      </c>
      <c r="B162" s="137" t="s">
        <v>2706</v>
      </c>
      <c r="C162" s="110">
        <v>44379.536064814813</v>
      </c>
      <c r="D162" s="110" t="s">
        <v>2469</v>
      </c>
      <c r="E162" s="133">
        <v>823</v>
      </c>
      <c r="F162" s="116" t="str">
        <f>VLOOKUP(E162,VIP!$A$2:$O14063,2,0)</f>
        <v>DRBR823</v>
      </c>
      <c r="G162" s="116" t="str">
        <f>VLOOKUP(E162,'LISTADO ATM'!$A$2:$B$897,2,0)</f>
        <v xml:space="preserve">ATM UNP El Carril (Haina) </v>
      </c>
      <c r="H162" s="116" t="str">
        <f>VLOOKUP(E162,VIP!$A$2:$O19024,7,FALSE)</f>
        <v>Si</v>
      </c>
      <c r="I162" s="116" t="str">
        <f>VLOOKUP(E162,VIP!$A$2:$O10989,8,FALSE)</f>
        <v>Si</v>
      </c>
      <c r="J162" s="116" t="str">
        <f>VLOOKUP(E162,VIP!$A$2:$O10939,8,FALSE)</f>
        <v>Si</v>
      </c>
      <c r="K162" s="116" t="str">
        <f>VLOOKUP(E162,VIP!$A$2:$O14513,6,0)</f>
        <v>NO</v>
      </c>
      <c r="L162" s="140" t="s">
        <v>2624</v>
      </c>
      <c r="M162" s="151" t="s">
        <v>2547</v>
      </c>
      <c r="N162" s="109" t="s">
        <v>2605</v>
      </c>
      <c r="O162" s="116" t="s">
        <v>2625</v>
      </c>
      <c r="P162" s="116" t="s">
        <v>2646</v>
      </c>
      <c r="Q162" s="150">
        <v>44234.634027777778</v>
      </c>
      <c r="R162" s="45"/>
      <c r="S162" s="117"/>
      <c r="T162" s="117"/>
      <c r="U162" s="117"/>
      <c r="V162" s="89"/>
      <c r="W162" s="75"/>
    </row>
    <row r="163" spans="1:23" ht="18" x14ac:dyDescent="0.25">
      <c r="A163" s="116" t="str">
        <f>VLOOKUP(E163,'LISTADO ATM'!$A$2:$C$898,3,0)</f>
        <v>NORTE</v>
      </c>
      <c r="B163" s="137" t="s">
        <v>2705</v>
      </c>
      <c r="C163" s="110">
        <v>44379.549699074072</v>
      </c>
      <c r="D163" s="110" t="s">
        <v>2469</v>
      </c>
      <c r="E163" s="133">
        <v>779</v>
      </c>
      <c r="F163" s="116" t="str">
        <f>VLOOKUP(E163,VIP!$A$2:$O14062,2,0)</f>
        <v>DRBR206</v>
      </c>
      <c r="G163" s="116" t="str">
        <f>VLOOKUP(E163,'LISTADO ATM'!$A$2:$B$897,2,0)</f>
        <v xml:space="preserve">ATM Zona Franca Esperanza I (Mao) </v>
      </c>
      <c r="H163" s="116" t="str">
        <f>VLOOKUP(E163,VIP!$A$2:$O19023,7,FALSE)</f>
        <v>Si</v>
      </c>
      <c r="I163" s="116" t="str">
        <f>VLOOKUP(E163,VIP!$A$2:$O10988,8,FALSE)</f>
        <v>Si</v>
      </c>
      <c r="J163" s="116" t="str">
        <f>VLOOKUP(E163,VIP!$A$2:$O10938,8,FALSE)</f>
        <v>Si</v>
      </c>
      <c r="K163" s="116" t="str">
        <f>VLOOKUP(E163,VIP!$A$2:$O14512,6,0)</f>
        <v>NO</v>
      </c>
      <c r="L163" s="140" t="s">
        <v>2627</v>
      </c>
      <c r="M163" s="151" t="s">
        <v>2547</v>
      </c>
      <c r="N163" s="109" t="s">
        <v>2605</v>
      </c>
      <c r="O163" s="116" t="s">
        <v>2606</v>
      </c>
      <c r="P163" s="116" t="s">
        <v>2647</v>
      </c>
      <c r="Q163" s="150">
        <v>44234.640277777777</v>
      </c>
      <c r="R163" s="45"/>
      <c r="S163" s="117"/>
      <c r="T163" s="117"/>
      <c r="U163" s="117"/>
      <c r="V163" s="89"/>
      <c r="W163" s="75"/>
    </row>
    <row r="164" spans="1:23" ht="18" x14ac:dyDescent="0.25">
      <c r="A164" s="116" t="str">
        <f>VLOOKUP(E164,'LISTADO ATM'!$A$2:$C$898,3,0)</f>
        <v>DISTRITO NACIONAL</v>
      </c>
      <c r="B164" s="137" t="s">
        <v>2703</v>
      </c>
      <c r="C164" s="110">
        <v>44379.550081018519</v>
      </c>
      <c r="D164" s="110" t="s">
        <v>2469</v>
      </c>
      <c r="E164" s="133">
        <v>875</v>
      </c>
      <c r="F164" s="116" t="str">
        <f>VLOOKUP(E164,VIP!$A$2:$O14061,2,0)</f>
        <v>DRBR875</v>
      </c>
      <c r="G164" s="116" t="str">
        <f>VLOOKUP(E164,'LISTADO ATM'!$A$2:$B$897,2,0)</f>
        <v xml:space="preserve">ATM Texaco Aut. Duarte KM 14 1/2 (Los Alcarrizos) </v>
      </c>
      <c r="H164" s="116" t="str">
        <f>VLOOKUP(E164,VIP!$A$2:$O19022,7,FALSE)</f>
        <v>Si</v>
      </c>
      <c r="I164" s="116" t="str">
        <f>VLOOKUP(E164,VIP!$A$2:$O10987,8,FALSE)</f>
        <v>Si</v>
      </c>
      <c r="J164" s="116" t="str">
        <f>VLOOKUP(E164,VIP!$A$2:$O10937,8,FALSE)</f>
        <v>Si</v>
      </c>
      <c r="K164" s="116" t="str">
        <f>VLOOKUP(E164,VIP!$A$2:$O14511,6,0)</f>
        <v>NO</v>
      </c>
      <c r="L164" s="140" t="s">
        <v>2704</v>
      </c>
      <c r="M164" s="151" t="s">
        <v>2547</v>
      </c>
      <c r="N164" s="109" t="s">
        <v>2452</v>
      </c>
      <c r="O164" s="116" t="s">
        <v>2606</v>
      </c>
      <c r="P164" s="116" t="s">
        <v>2647</v>
      </c>
      <c r="Q164" s="150">
        <v>44234.57708333333</v>
      </c>
      <c r="R164" s="45"/>
      <c r="S164" s="117"/>
      <c r="T164" s="117"/>
      <c r="U164" s="117"/>
      <c r="V164" s="89"/>
      <c r="W164" s="75"/>
    </row>
    <row r="165" spans="1:23" ht="18" x14ac:dyDescent="0.25">
      <c r="A165" s="116" t="str">
        <f>VLOOKUP(E165,'LISTADO ATM'!$A$2:$C$898,3,0)</f>
        <v>NORTE</v>
      </c>
      <c r="B165" s="137" t="s">
        <v>2701</v>
      </c>
      <c r="C165" s="110">
        <v>44379.55159722222</v>
      </c>
      <c r="D165" s="110" t="s">
        <v>2469</v>
      </c>
      <c r="E165" s="133">
        <v>746</v>
      </c>
      <c r="F165" s="116" t="str">
        <f>VLOOKUP(E165,VIP!$A$2:$O14060,2,0)</f>
        <v>DRBR156</v>
      </c>
      <c r="G165" s="116" t="str">
        <f>VLOOKUP(E165,'LISTADO ATM'!$A$2:$B$897,2,0)</f>
        <v xml:space="preserve">ATM Oficina Las Terrenas </v>
      </c>
      <c r="H165" s="116" t="str">
        <f>VLOOKUP(E165,VIP!$A$2:$O19021,7,FALSE)</f>
        <v>Si</v>
      </c>
      <c r="I165" s="116" t="str">
        <f>VLOOKUP(E165,VIP!$A$2:$O10986,8,FALSE)</f>
        <v>Si</v>
      </c>
      <c r="J165" s="116" t="str">
        <f>VLOOKUP(E165,VIP!$A$2:$O10936,8,FALSE)</f>
        <v>Si</v>
      </c>
      <c r="K165" s="116" t="str">
        <f>VLOOKUP(E165,VIP!$A$2:$O14510,6,0)</f>
        <v>SI</v>
      </c>
      <c r="L165" s="140" t="s">
        <v>2702</v>
      </c>
      <c r="M165" s="109" t="s">
        <v>2445</v>
      </c>
      <c r="N165" s="109" t="s">
        <v>2452</v>
      </c>
      <c r="O165" s="116" t="s">
        <v>2470</v>
      </c>
      <c r="P165" s="116"/>
      <c r="Q165" s="109" t="s">
        <v>2563</v>
      </c>
      <c r="R165" s="45"/>
      <c r="S165" s="117"/>
      <c r="T165" s="117"/>
      <c r="U165" s="117"/>
      <c r="V165" s="89"/>
      <c r="W165" s="75"/>
    </row>
    <row r="166" spans="1:23" ht="18" x14ac:dyDescent="0.25">
      <c r="A166" s="116" t="str">
        <f>VLOOKUP(E166,'LISTADO ATM'!$A$2:$C$898,3,0)</f>
        <v>DISTRITO NACIONAL</v>
      </c>
      <c r="B166" s="137" t="s">
        <v>2699</v>
      </c>
      <c r="C166" s="110">
        <v>44379.553483796299</v>
      </c>
      <c r="D166" s="110" t="s">
        <v>2448</v>
      </c>
      <c r="E166" s="133">
        <v>231</v>
      </c>
      <c r="F166" s="116" t="str">
        <f>VLOOKUP(E166,VIP!$A$2:$O14059,2,0)</f>
        <v>DRBR231</v>
      </c>
      <c r="G166" s="116" t="str">
        <f>VLOOKUP(E166,'LISTADO ATM'!$A$2:$B$897,2,0)</f>
        <v xml:space="preserve">ATM Oficina Zona Oriental </v>
      </c>
      <c r="H166" s="116" t="str">
        <f>VLOOKUP(E166,VIP!$A$2:$O19020,7,FALSE)</f>
        <v>Si</v>
      </c>
      <c r="I166" s="116" t="str">
        <f>VLOOKUP(E166,VIP!$A$2:$O10985,8,FALSE)</f>
        <v>Si</v>
      </c>
      <c r="J166" s="116" t="str">
        <f>VLOOKUP(E166,VIP!$A$2:$O10935,8,FALSE)</f>
        <v>Si</v>
      </c>
      <c r="K166" s="116" t="str">
        <f>VLOOKUP(E166,VIP!$A$2:$O14509,6,0)</f>
        <v>SI</v>
      </c>
      <c r="L166" s="140" t="s">
        <v>2700</v>
      </c>
      <c r="M166" s="151" t="s">
        <v>2547</v>
      </c>
      <c r="N166" s="109" t="s">
        <v>2452</v>
      </c>
      <c r="O166" s="116" t="s">
        <v>2453</v>
      </c>
      <c r="P166" s="116"/>
      <c r="Q166" s="150">
        <v>44234.63958333333</v>
      </c>
      <c r="R166" s="45"/>
      <c r="S166" s="117"/>
      <c r="T166" s="117"/>
      <c r="U166" s="117"/>
      <c r="V166" s="89"/>
      <c r="W166" s="75"/>
    </row>
    <row r="167" spans="1:23" ht="18" x14ac:dyDescent="0.25">
      <c r="A167" s="116" t="str">
        <f>VLOOKUP(E167,'LISTADO ATM'!$A$2:$C$898,3,0)</f>
        <v>SUR</v>
      </c>
      <c r="B167" s="137" t="s">
        <v>2698</v>
      </c>
      <c r="C167" s="110">
        <v>44379.555324074077</v>
      </c>
      <c r="D167" s="110" t="s">
        <v>2180</v>
      </c>
      <c r="E167" s="133">
        <v>584</v>
      </c>
      <c r="F167" s="116" t="str">
        <f>VLOOKUP(E167,VIP!$A$2:$O14058,2,0)</f>
        <v>DRBR404</v>
      </c>
      <c r="G167" s="116" t="str">
        <f>VLOOKUP(E167,'LISTADO ATM'!$A$2:$B$897,2,0)</f>
        <v xml:space="preserve">ATM Oficina San Cristóbal I </v>
      </c>
      <c r="H167" s="116" t="str">
        <f>VLOOKUP(E167,VIP!$A$2:$O19019,7,FALSE)</f>
        <v>Si</v>
      </c>
      <c r="I167" s="116" t="str">
        <f>VLOOKUP(E167,VIP!$A$2:$O10984,8,FALSE)</f>
        <v>Si</v>
      </c>
      <c r="J167" s="116" t="str">
        <f>VLOOKUP(E167,VIP!$A$2:$O10934,8,FALSE)</f>
        <v>Si</v>
      </c>
      <c r="K167" s="116" t="str">
        <f>VLOOKUP(E167,VIP!$A$2:$O14508,6,0)</f>
        <v>SI</v>
      </c>
      <c r="L167" s="140" t="s">
        <v>2219</v>
      </c>
      <c r="M167" s="109" t="s">
        <v>2445</v>
      </c>
      <c r="N167" s="109" t="s">
        <v>2452</v>
      </c>
      <c r="O167" s="116" t="s">
        <v>2454</v>
      </c>
      <c r="P167" s="116"/>
      <c r="Q167" s="109" t="s">
        <v>2219</v>
      </c>
      <c r="R167" s="45"/>
      <c r="S167" s="117"/>
      <c r="T167" s="117"/>
      <c r="U167" s="117"/>
      <c r="V167" s="89"/>
      <c r="W167" s="75"/>
    </row>
    <row r="168" spans="1:23" ht="18" x14ac:dyDescent="0.25">
      <c r="A168" s="116" t="str">
        <f>VLOOKUP(E168,'LISTADO ATM'!$A$2:$C$898,3,0)</f>
        <v>ESTE</v>
      </c>
      <c r="B168" s="137" t="s">
        <v>2696</v>
      </c>
      <c r="C168" s="110">
        <v>44379.565370370372</v>
      </c>
      <c r="D168" s="110" t="s">
        <v>2469</v>
      </c>
      <c r="E168" s="133">
        <v>104</v>
      </c>
      <c r="F168" s="116" t="str">
        <f>VLOOKUP(E168,VIP!$A$2:$O14057,2,0)</f>
        <v>DRBR104</v>
      </c>
      <c r="G168" s="116" t="str">
        <f>VLOOKUP(E168,'LISTADO ATM'!$A$2:$B$897,2,0)</f>
        <v xml:space="preserve">ATM Jumbo Higuey </v>
      </c>
      <c r="H168" s="116" t="str">
        <f>VLOOKUP(E168,VIP!$A$2:$O19018,7,FALSE)</f>
        <v>Si</v>
      </c>
      <c r="I168" s="116" t="str">
        <f>VLOOKUP(E168,VIP!$A$2:$O10983,8,FALSE)</f>
        <v>Si</v>
      </c>
      <c r="J168" s="116" t="str">
        <f>VLOOKUP(E168,VIP!$A$2:$O10933,8,FALSE)</f>
        <v>Si</v>
      </c>
      <c r="K168" s="116" t="str">
        <f>VLOOKUP(E168,VIP!$A$2:$O14507,6,0)</f>
        <v>NO</v>
      </c>
      <c r="L168" s="140" t="s">
        <v>2697</v>
      </c>
      <c r="M168" s="109" t="s">
        <v>2445</v>
      </c>
      <c r="N168" s="109" t="s">
        <v>2452</v>
      </c>
      <c r="O168" s="116" t="s">
        <v>2470</v>
      </c>
      <c r="P168" s="116"/>
      <c r="Q168" s="109" t="s">
        <v>2563</v>
      </c>
      <c r="R168" s="45"/>
      <c r="S168" s="117"/>
      <c r="T168" s="117"/>
      <c r="U168" s="117"/>
      <c r="V168" s="89"/>
      <c r="W168" s="75"/>
    </row>
    <row r="169" spans="1:23" ht="18" x14ac:dyDescent="0.25">
      <c r="A169" s="116" t="str">
        <f>VLOOKUP(E169,'LISTADO ATM'!$A$2:$C$898,3,0)</f>
        <v>DISTRITO NACIONAL</v>
      </c>
      <c r="B169" s="137" t="s">
        <v>2695</v>
      </c>
      <c r="C169" s="110">
        <v>44379.567384259259</v>
      </c>
      <c r="D169" s="110" t="s">
        <v>2448</v>
      </c>
      <c r="E169" s="133">
        <v>165</v>
      </c>
      <c r="F169" s="116" t="str">
        <f>VLOOKUP(E169,VIP!$A$2:$O14056,2,0)</f>
        <v>DRBR165</v>
      </c>
      <c r="G169" s="116" t="str">
        <f>VLOOKUP(E169,'LISTADO ATM'!$A$2:$B$897,2,0)</f>
        <v>ATM Autoservicio Megacentro</v>
      </c>
      <c r="H169" s="116" t="str">
        <f>VLOOKUP(E169,VIP!$A$2:$O19017,7,FALSE)</f>
        <v>Si</v>
      </c>
      <c r="I169" s="116" t="str">
        <f>VLOOKUP(E169,VIP!$A$2:$O10982,8,FALSE)</f>
        <v>Si</v>
      </c>
      <c r="J169" s="116" t="str">
        <f>VLOOKUP(E169,VIP!$A$2:$O10932,8,FALSE)</f>
        <v>Si</v>
      </c>
      <c r="K169" s="116" t="str">
        <f>VLOOKUP(E169,VIP!$A$2:$O14506,6,0)</f>
        <v>SI</v>
      </c>
      <c r="L169" s="140" t="s">
        <v>2565</v>
      </c>
      <c r="M169" s="109" t="s">
        <v>2445</v>
      </c>
      <c r="N169" s="109" t="s">
        <v>2452</v>
      </c>
      <c r="O169" s="116" t="s">
        <v>2453</v>
      </c>
      <c r="P169" s="116"/>
      <c r="Q169" s="109" t="s">
        <v>2565</v>
      </c>
      <c r="R169" s="45"/>
      <c r="S169" s="117"/>
      <c r="T169" s="117"/>
      <c r="U169" s="117"/>
      <c r="V169" s="89"/>
      <c r="W169" s="75"/>
    </row>
    <row r="170" spans="1:23" ht="18" x14ac:dyDescent="0.25">
      <c r="A170" s="116" t="str">
        <f>VLOOKUP(E170,'LISTADO ATM'!$A$2:$C$898,3,0)</f>
        <v>ESTE</v>
      </c>
      <c r="B170" s="137" t="s">
        <v>2693</v>
      </c>
      <c r="C170" s="110">
        <v>44379.574849537035</v>
      </c>
      <c r="D170" s="110" t="s">
        <v>2469</v>
      </c>
      <c r="E170" s="133">
        <v>462</v>
      </c>
      <c r="F170" s="116" t="str">
        <f>VLOOKUP(E170,VIP!$A$2:$O14055,2,0)</f>
        <v>DRBR462</v>
      </c>
      <c r="G170" s="116" t="str">
        <f>VLOOKUP(E170,'LISTADO ATM'!$A$2:$B$897,2,0)</f>
        <v>ATM Agrocafe Del Caribe</v>
      </c>
      <c r="H170" s="116" t="str">
        <f>VLOOKUP(E170,VIP!$A$2:$O19016,7,FALSE)</f>
        <v>Si</v>
      </c>
      <c r="I170" s="116" t="str">
        <f>VLOOKUP(E170,VIP!$A$2:$O10981,8,FALSE)</f>
        <v>Si</v>
      </c>
      <c r="J170" s="116" t="str">
        <f>VLOOKUP(E170,VIP!$A$2:$O10931,8,FALSE)</f>
        <v>Si</v>
      </c>
      <c r="K170" s="116" t="str">
        <f>VLOOKUP(E170,VIP!$A$2:$O14505,6,0)</f>
        <v>NO</v>
      </c>
      <c r="L170" s="140" t="s">
        <v>2694</v>
      </c>
      <c r="M170" s="151" t="s">
        <v>2547</v>
      </c>
      <c r="N170" s="109" t="s">
        <v>2605</v>
      </c>
      <c r="O170" s="116" t="s">
        <v>2470</v>
      </c>
      <c r="P170" s="116" t="s">
        <v>2646</v>
      </c>
      <c r="Q170" s="150">
        <v>44234.574999999997</v>
      </c>
      <c r="R170" s="45"/>
      <c r="S170" s="117"/>
      <c r="T170" s="117"/>
      <c r="U170" s="117"/>
      <c r="V170" s="89"/>
      <c r="W170" s="75"/>
    </row>
    <row r="171" spans="1:23" ht="18" x14ac:dyDescent="0.25">
      <c r="A171" s="116" t="str">
        <f>VLOOKUP(E171,'LISTADO ATM'!$A$2:$C$898,3,0)</f>
        <v>DISTRITO NACIONAL</v>
      </c>
      <c r="B171" s="137" t="s">
        <v>2692</v>
      </c>
      <c r="C171" s="110">
        <v>44379.587893518517</v>
      </c>
      <c r="D171" s="110" t="s">
        <v>2448</v>
      </c>
      <c r="E171" s="133">
        <v>20</v>
      </c>
      <c r="F171" s="116" t="str">
        <f>VLOOKUP(E171,VIP!$A$2:$O14054,2,0)</f>
        <v>DRBR049</v>
      </c>
      <c r="G171" s="116" t="str">
        <f>VLOOKUP(E171,'LISTADO ATM'!$A$2:$B$897,2,0)</f>
        <v>ATM S/M Aprezio Las Palmas</v>
      </c>
      <c r="H171" s="116" t="str">
        <f>VLOOKUP(E171,VIP!$A$2:$O19015,7,FALSE)</f>
        <v>Si</v>
      </c>
      <c r="I171" s="116" t="str">
        <f>VLOOKUP(E171,VIP!$A$2:$O10980,8,FALSE)</f>
        <v>Si</v>
      </c>
      <c r="J171" s="116" t="str">
        <f>VLOOKUP(E171,VIP!$A$2:$O10930,8,FALSE)</f>
        <v>Si</v>
      </c>
      <c r="K171" s="116" t="str">
        <f>VLOOKUP(E171,VIP!$A$2:$O14504,6,0)</f>
        <v>NO</v>
      </c>
      <c r="L171" s="140" t="s">
        <v>2417</v>
      </c>
      <c r="M171" s="109" t="s">
        <v>2445</v>
      </c>
      <c r="N171" s="109" t="s">
        <v>2452</v>
      </c>
      <c r="O171" s="116" t="s">
        <v>2453</v>
      </c>
      <c r="P171" s="116"/>
      <c r="Q171" s="109" t="s">
        <v>2417</v>
      </c>
      <c r="R171" s="45"/>
      <c r="S171" s="117"/>
      <c r="T171" s="117"/>
      <c r="U171" s="117"/>
      <c r="V171" s="89"/>
      <c r="W171" s="75"/>
    </row>
    <row r="172" spans="1:23" ht="18" x14ac:dyDescent="0.25">
      <c r="A172" s="116" t="str">
        <f>VLOOKUP(E172,'LISTADO ATM'!$A$2:$C$898,3,0)</f>
        <v>DISTRITO NACIONAL</v>
      </c>
      <c r="B172" s="137" t="s">
        <v>2691</v>
      </c>
      <c r="C172" s="110">
        <v>44379.589050925926</v>
      </c>
      <c r="D172" s="110" t="s">
        <v>2180</v>
      </c>
      <c r="E172" s="133">
        <v>714</v>
      </c>
      <c r="F172" s="116" t="str">
        <f>VLOOKUP(E172,VIP!$A$2:$O14053,2,0)</f>
        <v>DRBR16M</v>
      </c>
      <c r="G172" s="116" t="str">
        <f>VLOOKUP(E172,'LISTADO ATM'!$A$2:$B$897,2,0)</f>
        <v xml:space="preserve">ATM Hospital de Herrera </v>
      </c>
      <c r="H172" s="116" t="str">
        <f>VLOOKUP(E172,VIP!$A$2:$O19014,7,FALSE)</f>
        <v>Si</v>
      </c>
      <c r="I172" s="116" t="str">
        <f>VLOOKUP(E172,VIP!$A$2:$O10979,8,FALSE)</f>
        <v>Si</v>
      </c>
      <c r="J172" s="116" t="str">
        <f>VLOOKUP(E172,VIP!$A$2:$O10929,8,FALSE)</f>
        <v>Si</v>
      </c>
      <c r="K172" s="116" t="str">
        <f>VLOOKUP(E172,VIP!$A$2:$O14503,6,0)</f>
        <v>NO</v>
      </c>
      <c r="L172" s="140" t="s">
        <v>2245</v>
      </c>
      <c r="M172" s="109" t="s">
        <v>2445</v>
      </c>
      <c r="N172" s="109" t="s">
        <v>2452</v>
      </c>
      <c r="O172" s="116" t="s">
        <v>2454</v>
      </c>
      <c r="P172" s="116"/>
      <c r="Q172" s="109" t="s">
        <v>2245</v>
      </c>
      <c r="R172" s="45"/>
      <c r="S172" s="117"/>
      <c r="T172" s="117"/>
      <c r="U172" s="117"/>
      <c r="V172" s="89"/>
      <c r="W172" s="75"/>
    </row>
    <row r="173" spans="1:23" ht="18" x14ac:dyDescent="0.25">
      <c r="A173" s="116" t="str">
        <f>VLOOKUP(E173,'LISTADO ATM'!$A$2:$C$898,3,0)</f>
        <v>DISTRITO NACIONAL</v>
      </c>
      <c r="B173" s="137" t="s">
        <v>2690</v>
      </c>
      <c r="C173" s="110">
        <v>44379.589537037034</v>
      </c>
      <c r="D173" s="110" t="s">
        <v>2180</v>
      </c>
      <c r="E173" s="133">
        <v>761</v>
      </c>
      <c r="F173" s="116" t="str">
        <f>VLOOKUP(E173,VIP!$A$2:$O14052,2,0)</f>
        <v>DRBR761</v>
      </c>
      <c r="G173" s="116" t="str">
        <f>VLOOKUP(E173,'LISTADO ATM'!$A$2:$B$897,2,0)</f>
        <v xml:space="preserve">ATM ISSPOL </v>
      </c>
      <c r="H173" s="116" t="str">
        <f>VLOOKUP(E173,VIP!$A$2:$O19013,7,FALSE)</f>
        <v>Si</v>
      </c>
      <c r="I173" s="116" t="str">
        <f>VLOOKUP(E173,VIP!$A$2:$O10978,8,FALSE)</f>
        <v>Si</v>
      </c>
      <c r="J173" s="116" t="str">
        <f>VLOOKUP(E173,VIP!$A$2:$O10928,8,FALSE)</f>
        <v>Si</v>
      </c>
      <c r="K173" s="116" t="str">
        <f>VLOOKUP(E173,VIP!$A$2:$O14502,6,0)</f>
        <v>NO</v>
      </c>
      <c r="L173" s="140" t="s">
        <v>2245</v>
      </c>
      <c r="M173" s="109" t="s">
        <v>2445</v>
      </c>
      <c r="N173" s="109" t="s">
        <v>2452</v>
      </c>
      <c r="O173" s="116" t="s">
        <v>2454</v>
      </c>
      <c r="P173" s="116"/>
      <c r="Q173" s="109" t="s">
        <v>2245</v>
      </c>
      <c r="R173" s="45"/>
      <c r="S173" s="117"/>
      <c r="T173" s="117"/>
      <c r="U173" s="117"/>
      <c r="V173" s="89"/>
      <c r="W173" s="75"/>
    </row>
    <row r="174" spans="1:23" ht="18" x14ac:dyDescent="0.25">
      <c r="A174" s="116" t="str">
        <f>VLOOKUP(E174,'LISTADO ATM'!$A$2:$C$898,3,0)</f>
        <v>DISTRITO NACIONAL</v>
      </c>
      <c r="B174" s="137" t="s">
        <v>2689</v>
      </c>
      <c r="C174" s="110">
        <v>44379.59202546296</v>
      </c>
      <c r="D174" s="110" t="s">
        <v>2448</v>
      </c>
      <c r="E174" s="133">
        <v>875</v>
      </c>
      <c r="F174" s="116" t="str">
        <f>VLOOKUP(E174,VIP!$A$2:$O14051,2,0)</f>
        <v>DRBR875</v>
      </c>
      <c r="G174" s="116" t="str">
        <f>VLOOKUP(E174,'LISTADO ATM'!$A$2:$B$897,2,0)</f>
        <v xml:space="preserve">ATM Texaco Aut. Duarte KM 14 1/2 (Los Alcarrizos) </v>
      </c>
      <c r="H174" s="116" t="str">
        <f>VLOOKUP(E174,VIP!$A$2:$O19012,7,FALSE)</f>
        <v>Si</v>
      </c>
      <c r="I174" s="116" t="str">
        <f>VLOOKUP(E174,VIP!$A$2:$O10977,8,FALSE)</f>
        <v>Si</v>
      </c>
      <c r="J174" s="116" t="str">
        <f>VLOOKUP(E174,VIP!$A$2:$O10927,8,FALSE)</f>
        <v>Si</v>
      </c>
      <c r="K174" s="116" t="str">
        <f>VLOOKUP(E174,VIP!$A$2:$O14501,6,0)</f>
        <v>NO</v>
      </c>
      <c r="L174" s="140" t="s">
        <v>2417</v>
      </c>
      <c r="M174" s="151" t="s">
        <v>2547</v>
      </c>
      <c r="N174" s="109" t="s">
        <v>2452</v>
      </c>
      <c r="O174" s="116" t="s">
        <v>2453</v>
      </c>
      <c r="P174" s="116"/>
      <c r="Q174" s="150">
        <v>44234.752083333333</v>
      </c>
      <c r="R174" s="45"/>
      <c r="S174" s="117"/>
      <c r="T174" s="117"/>
      <c r="U174" s="117"/>
      <c r="V174" s="89"/>
      <c r="W174" s="75"/>
    </row>
    <row r="175" spans="1:23" ht="18" x14ac:dyDescent="0.25">
      <c r="A175" s="116" t="str">
        <f>VLOOKUP(E175,'LISTADO ATM'!$A$2:$C$898,3,0)</f>
        <v>DISTRITO NACIONAL</v>
      </c>
      <c r="B175" s="137" t="s">
        <v>2688</v>
      </c>
      <c r="C175" s="110">
        <v>44379.604224537034</v>
      </c>
      <c r="D175" s="110" t="s">
        <v>2180</v>
      </c>
      <c r="E175" s="133">
        <v>10</v>
      </c>
      <c r="F175" s="116" t="str">
        <f>VLOOKUP(E175,VIP!$A$2:$O14050,2,0)</f>
        <v>DRBR010</v>
      </c>
      <c r="G175" s="116" t="str">
        <f>VLOOKUP(E175,'LISTADO ATM'!$A$2:$B$897,2,0)</f>
        <v xml:space="preserve">ATM Ministerio Salud Pública </v>
      </c>
      <c r="H175" s="116" t="str">
        <f>VLOOKUP(E175,VIP!$A$2:$O19011,7,FALSE)</f>
        <v>Si</v>
      </c>
      <c r="I175" s="116" t="str">
        <f>VLOOKUP(E175,VIP!$A$2:$O10976,8,FALSE)</f>
        <v>Si</v>
      </c>
      <c r="J175" s="116" t="str">
        <f>VLOOKUP(E175,VIP!$A$2:$O10926,8,FALSE)</f>
        <v>Si</v>
      </c>
      <c r="K175" s="116" t="str">
        <f>VLOOKUP(E175,VIP!$A$2:$O14500,6,0)</f>
        <v>NO</v>
      </c>
      <c r="L175" s="140" t="s">
        <v>2219</v>
      </c>
      <c r="M175" s="109" t="s">
        <v>2445</v>
      </c>
      <c r="N175" s="109" t="s">
        <v>2452</v>
      </c>
      <c r="O175" s="116" t="s">
        <v>2454</v>
      </c>
      <c r="P175" s="116"/>
      <c r="Q175" s="109" t="s">
        <v>2219</v>
      </c>
      <c r="R175" s="45"/>
      <c r="S175" s="117"/>
      <c r="T175" s="117"/>
      <c r="U175" s="117"/>
      <c r="V175" s="89"/>
      <c r="W175" s="75"/>
    </row>
    <row r="176" spans="1:23" ht="18" x14ac:dyDescent="0.25">
      <c r="A176" s="116" t="str">
        <f>VLOOKUP(E176,'LISTADO ATM'!$A$2:$C$898,3,0)</f>
        <v>DISTRITO NACIONAL</v>
      </c>
      <c r="B176" s="137" t="s">
        <v>2687</v>
      </c>
      <c r="C176" s="110">
        <v>44379.604583333334</v>
      </c>
      <c r="D176" s="110" t="s">
        <v>2180</v>
      </c>
      <c r="E176" s="133">
        <v>146</v>
      </c>
      <c r="F176" s="116" t="str">
        <f>VLOOKUP(E176,VIP!$A$2:$O14049,2,0)</f>
        <v>DRBR146</v>
      </c>
      <c r="G176" s="116" t="str">
        <f>VLOOKUP(E176,'LISTADO ATM'!$A$2:$B$897,2,0)</f>
        <v xml:space="preserve">ATM Tribunal Superior Constitucional </v>
      </c>
      <c r="H176" s="116" t="str">
        <f>VLOOKUP(E176,VIP!$A$2:$O19010,7,FALSE)</f>
        <v>Si</v>
      </c>
      <c r="I176" s="116" t="str">
        <f>VLOOKUP(E176,VIP!$A$2:$O10975,8,FALSE)</f>
        <v>Si</v>
      </c>
      <c r="J176" s="116" t="str">
        <f>VLOOKUP(E176,VIP!$A$2:$O10925,8,FALSE)</f>
        <v>Si</v>
      </c>
      <c r="K176" s="116" t="str">
        <f>VLOOKUP(E176,VIP!$A$2:$O14499,6,0)</f>
        <v>NO</v>
      </c>
      <c r="L176" s="140" t="s">
        <v>2219</v>
      </c>
      <c r="M176" s="109" t="s">
        <v>2445</v>
      </c>
      <c r="N176" s="109" t="s">
        <v>2452</v>
      </c>
      <c r="O176" s="116" t="s">
        <v>2454</v>
      </c>
      <c r="P176" s="116"/>
      <c r="Q176" s="109" t="s">
        <v>2219</v>
      </c>
      <c r="R176" s="45"/>
      <c r="S176" s="117"/>
      <c r="T176" s="117"/>
      <c r="U176" s="117"/>
      <c r="V176" s="89"/>
      <c r="W176" s="75"/>
    </row>
    <row r="177" spans="1:23" ht="18" x14ac:dyDescent="0.25">
      <c r="A177" s="116" t="str">
        <f>VLOOKUP(E177,'LISTADO ATM'!$A$2:$C$898,3,0)</f>
        <v>DISTRITO NACIONAL</v>
      </c>
      <c r="B177" s="137" t="s">
        <v>2686</v>
      </c>
      <c r="C177" s="110">
        <v>44379.606087962966</v>
      </c>
      <c r="D177" s="110" t="s">
        <v>2180</v>
      </c>
      <c r="E177" s="133">
        <v>225</v>
      </c>
      <c r="F177" s="116" t="str">
        <f>VLOOKUP(E177,VIP!$A$2:$O14048,2,0)</f>
        <v>DRBR225</v>
      </c>
      <c r="G177" s="116" t="str">
        <f>VLOOKUP(E177,'LISTADO ATM'!$A$2:$B$897,2,0)</f>
        <v xml:space="preserve">ATM S/M Nacional Arroyo Hondo </v>
      </c>
      <c r="H177" s="116" t="str">
        <f>VLOOKUP(E177,VIP!$A$2:$O19009,7,FALSE)</f>
        <v>Si</v>
      </c>
      <c r="I177" s="116" t="str">
        <f>VLOOKUP(E177,VIP!$A$2:$O10974,8,FALSE)</f>
        <v>Si</v>
      </c>
      <c r="J177" s="116" t="str">
        <f>VLOOKUP(E177,VIP!$A$2:$O10924,8,FALSE)</f>
        <v>Si</v>
      </c>
      <c r="K177" s="116" t="str">
        <f>VLOOKUP(E177,VIP!$A$2:$O14498,6,0)</f>
        <v>NO</v>
      </c>
      <c r="L177" s="140" t="s">
        <v>2219</v>
      </c>
      <c r="M177" s="109" t="s">
        <v>2445</v>
      </c>
      <c r="N177" s="109" t="s">
        <v>2452</v>
      </c>
      <c r="O177" s="116" t="s">
        <v>2454</v>
      </c>
      <c r="P177" s="116"/>
      <c r="Q177" s="109" t="s">
        <v>2219</v>
      </c>
      <c r="R177" s="45"/>
      <c r="S177" s="117"/>
      <c r="T177" s="117"/>
      <c r="U177" s="117"/>
      <c r="V177" s="89"/>
      <c r="W177" s="75"/>
    </row>
    <row r="178" spans="1:23" ht="18" x14ac:dyDescent="0.25">
      <c r="A178" s="116" t="str">
        <f>VLOOKUP(E178,'LISTADO ATM'!$A$2:$C$898,3,0)</f>
        <v>DISTRITO NACIONAL</v>
      </c>
      <c r="B178" s="137" t="s">
        <v>2685</v>
      </c>
      <c r="C178" s="110">
        <v>44379.606585648151</v>
      </c>
      <c r="D178" s="110" t="s">
        <v>2180</v>
      </c>
      <c r="E178" s="133">
        <v>244</v>
      </c>
      <c r="F178" s="116" t="str">
        <f>VLOOKUP(E178,VIP!$A$2:$O14047,2,0)</f>
        <v>DRBR244</v>
      </c>
      <c r="G178" s="116" t="str">
        <f>VLOOKUP(E178,'LISTADO ATM'!$A$2:$B$897,2,0)</f>
        <v xml:space="preserve">ATM Ministerio de Hacienda (antiguo Finanzas) </v>
      </c>
      <c r="H178" s="116" t="str">
        <f>VLOOKUP(E178,VIP!$A$2:$O19008,7,FALSE)</f>
        <v>Si</v>
      </c>
      <c r="I178" s="116" t="str">
        <f>VLOOKUP(E178,VIP!$A$2:$O10973,8,FALSE)</f>
        <v>Si</v>
      </c>
      <c r="J178" s="116" t="str">
        <f>VLOOKUP(E178,VIP!$A$2:$O10923,8,FALSE)</f>
        <v>Si</v>
      </c>
      <c r="K178" s="116" t="str">
        <f>VLOOKUP(E178,VIP!$A$2:$O14497,6,0)</f>
        <v>NO</v>
      </c>
      <c r="L178" s="140" t="s">
        <v>2219</v>
      </c>
      <c r="M178" s="109" t="s">
        <v>2445</v>
      </c>
      <c r="N178" s="109" t="s">
        <v>2452</v>
      </c>
      <c r="O178" s="116" t="s">
        <v>2454</v>
      </c>
      <c r="P178" s="116"/>
      <c r="Q178" s="109" t="s">
        <v>2219</v>
      </c>
      <c r="R178" s="45"/>
      <c r="S178" s="117"/>
      <c r="T178" s="117"/>
      <c r="U178" s="117"/>
      <c r="V178" s="89"/>
      <c r="W178" s="75"/>
    </row>
    <row r="179" spans="1:23" ht="18" x14ac:dyDescent="0.25">
      <c r="A179" s="116" t="str">
        <f>VLOOKUP(E179,'LISTADO ATM'!$A$2:$C$898,3,0)</f>
        <v>DISTRITO NACIONAL</v>
      </c>
      <c r="B179" s="137" t="s">
        <v>2684</v>
      </c>
      <c r="C179" s="110">
        <v>44379.607627314814</v>
      </c>
      <c r="D179" s="110" t="s">
        <v>2180</v>
      </c>
      <c r="E179" s="133">
        <v>952</v>
      </c>
      <c r="F179" s="116" t="str">
        <f>VLOOKUP(E179,VIP!$A$2:$O14046,2,0)</f>
        <v>DRBR16L</v>
      </c>
      <c r="G179" s="116" t="str">
        <f>VLOOKUP(E179,'LISTADO ATM'!$A$2:$B$897,2,0)</f>
        <v xml:space="preserve">ATM Alvarez Rivas </v>
      </c>
      <c r="H179" s="116" t="str">
        <f>VLOOKUP(E179,VIP!$A$2:$O19007,7,FALSE)</f>
        <v>Si</v>
      </c>
      <c r="I179" s="116" t="str">
        <f>VLOOKUP(E179,VIP!$A$2:$O10972,8,FALSE)</f>
        <v>Si</v>
      </c>
      <c r="J179" s="116" t="str">
        <f>VLOOKUP(E179,VIP!$A$2:$O10922,8,FALSE)</f>
        <v>Si</v>
      </c>
      <c r="K179" s="116" t="str">
        <f>VLOOKUP(E179,VIP!$A$2:$O14496,6,0)</f>
        <v>NO</v>
      </c>
      <c r="L179" s="140" t="s">
        <v>2219</v>
      </c>
      <c r="M179" s="109" t="s">
        <v>2445</v>
      </c>
      <c r="N179" s="109" t="s">
        <v>2452</v>
      </c>
      <c r="O179" s="116" t="s">
        <v>2454</v>
      </c>
      <c r="P179" s="116"/>
      <c r="Q179" s="109" t="s">
        <v>2219</v>
      </c>
      <c r="R179" s="45"/>
      <c r="S179" s="117"/>
      <c r="T179" s="117"/>
      <c r="U179" s="117"/>
      <c r="V179" s="89"/>
      <c r="W179" s="75"/>
    </row>
    <row r="180" spans="1:23" ht="18" x14ac:dyDescent="0.25">
      <c r="A180" s="116" t="str">
        <f>VLOOKUP(E180,'LISTADO ATM'!$A$2:$C$898,3,0)</f>
        <v>SUR</v>
      </c>
      <c r="B180" s="137" t="s">
        <v>2683</v>
      </c>
      <c r="C180" s="110">
        <v>44379.608252314814</v>
      </c>
      <c r="D180" s="110" t="s">
        <v>2180</v>
      </c>
      <c r="E180" s="133">
        <v>968</v>
      </c>
      <c r="F180" s="116" t="str">
        <f>VLOOKUP(E180,VIP!$A$2:$O14045,2,0)</f>
        <v>DRBR24I</v>
      </c>
      <c r="G180" s="116" t="str">
        <f>VLOOKUP(E180,'LISTADO ATM'!$A$2:$B$897,2,0)</f>
        <v xml:space="preserve">ATM UNP Mercado Baní </v>
      </c>
      <c r="H180" s="116" t="str">
        <f>VLOOKUP(E180,VIP!$A$2:$O19006,7,FALSE)</f>
        <v>Si</v>
      </c>
      <c r="I180" s="116" t="str">
        <f>VLOOKUP(E180,VIP!$A$2:$O10971,8,FALSE)</f>
        <v>Si</v>
      </c>
      <c r="J180" s="116" t="str">
        <f>VLOOKUP(E180,VIP!$A$2:$O10921,8,FALSE)</f>
        <v>Si</v>
      </c>
      <c r="K180" s="116" t="str">
        <f>VLOOKUP(E180,VIP!$A$2:$O14495,6,0)</f>
        <v>SI</v>
      </c>
      <c r="L180" s="140" t="s">
        <v>2219</v>
      </c>
      <c r="M180" s="151" t="s">
        <v>2547</v>
      </c>
      <c r="N180" s="109" t="s">
        <v>2452</v>
      </c>
      <c r="O180" s="116" t="s">
        <v>2454</v>
      </c>
      <c r="P180" s="116"/>
      <c r="Q180" s="150">
        <v>44234.746527777781</v>
      </c>
      <c r="R180" s="45"/>
      <c r="S180" s="117"/>
      <c r="T180" s="117"/>
      <c r="U180" s="117"/>
      <c r="V180" s="89"/>
      <c r="W180" s="75"/>
    </row>
    <row r="181" spans="1:23" ht="18" x14ac:dyDescent="0.25">
      <c r="A181" s="116" t="str">
        <f>VLOOKUP(E181,'LISTADO ATM'!$A$2:$C$898,3,0)</f>
        <v>DISTRITO NACIONAL</v>
      </c>
      <c r="B181" s="137" t="s">
        <v>2682</v>
      </c>
      <c r="C181" s="110">
        <v>44379.608807870369</v>
      </c>
      <c r="D181" s="110" t="s">
        <v>2180</v>
      </c>
      <c r="E181" s="133">
        <v>744</v>
      </c>
      <c r="F181" s="116" t="str">
        <f>VLOOKUP(E181,VIP!$A$2:$O14044,2,0)</f>
        <v>DRBR289</v>
      </c>
      <c r="G181" s="116" t="str">
        <f>VLOOKUP(E181,'LISTADO ATM'!$A$2:$B$897,2,0)</f>
        <v xml:space="preserve">ATM Multicentro La Sirena Venezuela </v>
      </c>
      <c r="H181" s="116" t="str">
        <f>VLOOKUP(E181,VIP!$A$2:$O19005,7,FALSE)</f>
        <v>Si</v>
      </c>
      <c r="I181" s="116" t="str">
        <f>VLOOKUP(E181,VIP!$A$2:$O10970,8,FALSE)</f>
        <v>Si</v>
      </c>
      <c r="J181" s="116" t="str">
        <f>VLOOKUP(E181,VIP!$A$2:$O10920,8,FALSE)</f>
        <v>Si</v>
      </c>
      <c r="K181" s="116" t="str">
        <f>VLOOKUP(E181,VIP!$A$2:$O14494,6,0)</f>
        <v>SI</v>
      </c>
      <c r="L181" s="140" t="s">
        <v>2219</v>
      </c>
      <c r="M181" s="109" t="s">
        <v>2445</v>
      </c>
      <c r="N181" s="109" t="s">
        <v>2452</v>
      </c>
      <c r="O181" s="116" t="s">
        <v>2454</v>
      </c>
      <c r="P181" s="116"/>
      <c r="Q181" s="109" t="s">
        <v>2219</v>
      </c>
      <c r="R181" s="45"/>
      <c r="S181" s="117"/>
      <c r="T181" s="117"/>
      <c r="U181" s="117"/>
      <c r="V181" s="89"/>
      <c r="W181" s="75"/>
    </row>
    <row r="182" spans="1:23" ht="18" x14ac:dyDescent="0.25">
      <c r="A182" s="116" t="str">
        <f>VLOOKUP(E182,'LISTADO ATM'!$A$2:$C$898,3,0)</f>
        <v>NORTE</v>
      </c>
      <c r="B182" s="137" t="s">
        <v>2681</v>
      </c>
      <c r="C182" s="110">
        <v>44379.608888888892</v>
      </c>
      <c r="D182" s="110" t="s">
        <v>2180</v>
      </c>
      <c r="E182" s="133">
        <v>862</v>
      </c>
      <c r="F182" s="116" t="str">
        <f>VLOOKUP(E182,VIP!$A$2:$O14043,2,0)</f>
        <v>DRBR862</v>
      </c>
      <c r="G182" s="116" t="str">
        <f>VLOOKUP(E182,'LISTADO ATM'!$A$2:$B$897,2,0)</f>
        <v xml:space="preserve">ATM S/M Doble A (Sabaneta) </v>
      </c>
      <c r="H182" s="116" t="str">
        <f>VLOOKUP(E182,VIP!$A$2:$O19004,7,FALSE)</f>
        <v>Si</v>
      </c>
      <c r="I182" s="116" t="str">
        <f>VLOOKUP(E182,VIP!$A$2:$O10969,8,FALSE)</f>
        <v>Si</v>
      </c>
      <c r="J182" s="116" t="str">
        <f>VLOOKUP(E182,VIP!$A$2:$O10919,8,FALSE)</f>
        <v>Si</v>
      </c>
      <c r="K182" s="116" t="str">
        <f>VLOOKUP(E182,VIP!$A$2:$O14493,6,0)</f>
        <v>NO</v>
      </c>
      <c r="L182" s="140" t="s">
        <v>2245</v>
      </c>
      <c r="M182" s="109" t="s">
        <v>2445</v>
      </c>
      <c r="N182" s="109" t="s">
        <v>2452</v>
      </c>
      <c r="O182" s="116" t="s">
        <v>2454</v>
      </c>
      <c r="P182" s="116"/>
      <c r="Q182" s="109" t="s">
        <v>2245</v>
      </c>
      <c r="R182" s="45"/>
      <c r="S182" s="117"/>
      <c r="T182" s="117"/>
      <c r="U182" s="117"/>
      <c r="V182" s="89"/>
      <c r="W182" s="75"/>
    </row>
    <row r="183" spans="1:23" ht="18" x14ac:dyDescent="0.25">
      <c r="A183" s="116" t="str">
        <f>VLOOKUP(E183,'LISTADO ATM'!$A$2:$C$898,3,0)</f>
        <v>DISTRITO NACIONAL</v>
      </c>
      <c r="B183" s="137" t="s">
        <v>2679</v>
      </c>
      <c r="C183" s="110">
        <v>44379.609270833331</v>
      </c>
      <c r="D183" s="110" t="s">
        <v>2448</v>
      </c>
      <c r="E183" s="133">
        <v>70</v>
      </c>
      <c r="F183" s="116" t="str">
        <f>VLOOKUP(E183,VIP!$A$2:$O14042,2,0)</f>
        <v>DRBR070</v>
      </c>
      <c r="G183" s="116" t="str">
        <f>VLOOKUP(E183,'LISTADO ATM'!$A$2:$B$897,2,0)</f>
        <v xml:space="preserve">ATM Autoservicio Plaza Lama Zona Oriental </v>
      </c>
      <c r="H183" s="116" t="str">
        <f>VLOOKUP(E183,VIP!$A$2:$O19003,7,FALSE)</f>
        <v>Si</v>
      </c>
      <c r="I183" s="116" t="str">
        <f>VLOOKUP(E183,VIP!$A$2:$O10968,8,FALSE)</f>
        <v>Si</v>
      </c>
      <c r="J183" s="116" t="str">
        <f>VLOOKUP(E183,VIP!$A$2:$O10918,8,FALSE)</f>
        <v>Si</v>
      </c>
      <c r="K183" s="116" t="str">
        <f>VLOOKUP(E183,VIP!$A$2:$O14492,6,0)</f>
        <v>NO</v>
      </c>
      <c r="L183" s="140" t="s">
        <v>2680</v>
      </c>
      <c r="M183" s="109" t="s">
        <v>2445</v>
      </c>
      <c r="N183" s="109" t="s">
        <v>2452</v>
      </c>
      <c r="O183" s="116" t="s">
        <v>2453</v>
      </c>
      <c r="P183" s="116"/>
      <c r="Q183" s="109" t="s">
        <v>2563</v>
      </c>
      <c r="R183" s="45"/>
      <c r="S183" s="117"/>
      <c r="T183" s="117"/>
      <c r="U183" s="117"/>
      <c r="V183" s="89"/>
      <c r="W183" s="75"/>
    </row>
    <row r="184" spans="1:23" ht="18" x14ac:dyDescent="0.25">
      <c r="A184" s="116" t="str">
        <f>VLOOKUP(E184,'LISTADO ATM'!$A$2:$C$898,3,0)</f>
        <v>DISTRITO NACIONAL</v>
      </c>
      <c r="B184" s="137" t="s">
        <v>2678</v>
      </c>
      <c r="C184" s="110">
        <v>44379.609699074077</v>
      </c>
      <c r="D184" s="110" t="s">
        <v>2180</v>
      </c>
      <c r="E184" s="133">
        <v>858</v>
      </c>
      <c r="F184" s="116" t="str">
        <f>VLOOKUP(E184,VIP!$A$2:$O14041,2,0)</f>
        <v>DRBR858</v>
      </c>
      <c r="G184" s="116" t="str">
        <f>VLOOKUP(E184,'LISTADO ATM'!$A$2:$B$897,2,0)</f>
        <v xml:space="preserve">ATM Cooperativa Maestros (COOPNAMA) </v>
      </c>
      <c r="H184" s="116" t="str">
        <f>VLOOKUP(E184,VIP!$A$2:$O19002,7,FALSE)</f>
        <v>Si</v>
      </c>
      <c r="I184" s="116" t="str">
        <f>VLOOKUP(E184,VIP!$A$2:$O10967,8,FALSE)</f>
        <v>No</v>
      </c>
      <c r="J184" s="116" t="str">
        <f>VLOOKUP(E184,VIP!$A$2:$O10917,8,FALSE)</f>
        <v>No</v>
      </c>
      <c r="K184" s="116" t="str">
        <f>VLOOKUP(E184,VIP!$A$2:$O14491,6,0)</f>
        <v>NO</v>
      </c>
      <c r="L184" s="140" t="s">
        <v>2245</v>
      </c>
      <c r="M184" s="151" t="s">
        <v>2547</v>
      </c>
      <c r="N184" s="109" t="s">
        <v>2452</v>
      </c>
      <c r="O184" s="116" t="s">
        <v>2454</v>
      </c>
      <c r="P184" s="116"/>
      <c r="Q184" s="150">
        <v>44234.634722222225</v>
      </c>
      <c r="R184" s="45"/>
      <c r="S184" s="117"/>
      <c r="T184" s="117"/>
      <c r="U184" s="117"/>
      <c r="V184" s="89"/>
      <c r="W184" s="75"/>
    </row>
    <row r="185" spans="1:23" ht="18" x14ac:dyDescent="0.25">
      <c r="A185" s="116" t="str">
        <f>VLOOKUP(E185,'LISTADO ATM'!$A$2:$C$898,3,0)</f>
        <v>SUR</v>
      </c>
      <c r="B185" s="137" t="s">
        <v>2677</v>
      </c>
      <c r="C185" s="110">
        <v>44379.609965277778</v>
      </c>
      <c r="D185" s="110" t="s">
        <v>2180</v>
      </c>
      <c r="E185" s="133">
        <v>891</v>
      </c>
      <c r="F185" s="116" t="str">
        <f>VLOOKUP(E185,VIP!$A$2:$O14040,2,0)</f>
        <v>DRBR891</v>
      </c>
      <c r="G185" s="116" t="str">
        <f>VLOOKUP(E185,'LISTADO ATM'!$A$2:$B$897,2,0)</f>
        <v xml:space="preserve">ATM Estación Texaco (Barahona) </v>
      </c>
      <c r="H185" s="116" t="str">
        <f>VLOOKUP(E185,VIP!$A$2:$O19001,7,FALSE)</f>
        <v>Si</v>
      </c>
      <c r="I185" s="116" t="str">
        <f>VLOOKUP(E185,VIP!$A$2:$O10966,8,FALSE)</f>
        <v>Si</v>
      </c>
      <c r="J185" s="116" t="str">
        <f>VLOOKUP(E185,VIP!$A$2:$O10916,8,FALSE)</f>
        <v>Si</v>
      </c>
      <c r="K185" s="116" t="str">
        <f>VLOOKUP(E185,VIP!$A$2:$O14490,6,0)</f>
        <v>NO</v>
      </c>
      <c r="L185" s="140" t="s">
        <v>2219</v>
      </c>
      <c r="M185" s="109" t="s">
        <v>2445</v>
      </c>
      <c r="N185" s="109" t="s">
        <v>2452</v>
      </c>
      <c r="O185" s="116" t="s">
        <v>2454</v>
      </c>
      <c r="P185" s="116"/>
      <c r="Q185" s="109" t="s">
        <v>2219</v>
      </c>
      <c r="R185" s="45"/>
      <c r="S185" s="117"/>
      <c r="T185" s="117"/>
      <c r="U185" s="117"/>
      <c r="V185" s="89"/>
      <c r="W185" s="75"/>
    </row>
    <row r="186" spans="1:23" ht="18" x14ac:dyDescent="0.25">
      <c r="A186" s="116" t="str">
        <f>VLOOKUP(E186,'LISTADO ATM'!$A$2:$C$898,3,0)</f>
        <v>DISTRITO NACIONAL</v>
      </c>
      <c r="B186" s="137" t="s">
        <v>2676</v>
      </c>
      <c r="C186" s="110">
        <v>44379.610347222224</v>
      </c>
      <c r="D186" s="110" t="s">
        <v>2180</v>
      </c>
      <c r="E186" s="133">
        <v>237</v>
      </c>
      <c r="F186" s="116" t="str">
        <f>VLOOKUP(E186,VIP!$A$2:$O14039,2,0)</f>
        <v>DRBR237</v>
      </c>
      <c r="G186" s="116" t="str">
        <f>VLOOKUP(E186,'LISTADO ATM'!$A$2:$B$897,2,0)</f>
        <v xml:space="preserve">ATM UNP Plaza Vásquez </v>
      </c>
      <c r="H186" s="116" t="str">
        <f>VLOOKUP(E186,VIP!$A$2:$O19000,7,FALSE)</f>
        <v>Si</v>
      </c>
      <c r="I186" s="116" t="str">
        <f>VLOOKUP(E186,VIP!$A$2:$O10965,8,FALSE)</f>
        <v>Si</v>
      </c>
      <c r="J186" s="116" t="str">
        <f>VLOOKUP(E186,VIP!$A$2:$O10915,8,FALSE)</f>
        <v>Si</v>
      </c>
      <c r="K186" s="116" t="str">
        <f>VLOOKUP(E186,VIP!$A$2:$O14489,6,0)</f>
        <v>SI</v>
      </c>
      <c r="L186" s="140" t="s">
        <v>2245</v>
      </c>
      <c r="M186" s="151" t="s">
        <v>2547</v>
      </c>
      <c r="N186" s="109" t="s">
        <v>2452</v>
      </c>
      <c r="O186" s="116" t="s">
        <v>2454</v>
      </c>
      <c r="P186" s="116"/>
      <c r="Q186" s="150">
        <v>44234.585416666669</v>
      </c>
      <c r="R186" s="45"/>
      <c r="S186" s="117"/>
      <c r="T186" s="117"/>
      <c r="U186" s="117"/>
      <c r="V186" s="89"/>
      <c r="W186" s="75"/>
    </row>
    <row r="187" spans="1:23" ht="18" x14ac:dyDescent="0.25">
      <c r="A187" s="116" t="str">
        <f>VLOOKUP(E187,'LISTADO ATM'!$A$2:$C$898,3,0)</f>
        <v>ESTE</v>
      </c>
      <c r="B187" s="137" t="s">
        <v>2675</v>
      </c>
      <c r="C187" s="110">
        <v>44379.614421296297</v>
      </c>
      <c r="D187" s="110" t="s">
        <v>2180</v>
      </c>
      <c r="E187" s="133">
        <v>268</v>
      </c>
      <c r="F187" s="116" t="str">
        <f>VLOOKUP(E187,VIP!$A$2:$O14038,2,0)</f>
        <v>DRBR268</v>
      </c>
      <c r="G187" s="116" t="str">
        <f>VLOOKUP(E187,'LISTADO ATM'!$A$2:$B$897,2,0)</f>
        <v xml:space="preserve">ATM Autobanco La Altagracia (Higuey) </v>
      </c>
      <c r="H187" s="116" t="str">
        <f>VLOOKUP(E187,VIP!$A$2:$O18999,7,FALSE)</f>
        <v>Si</v>
      </c>
      <c r="I187" s="116" t="str">
        <f>VLOOKUP(E187,VIP!$A$2:$O10964,8,FALSE)</f>
        <v>Si</v>
      </c>
      <c r="J187" s="116" t="str">
        <f>VLOOKUP(E187,VIP!$A$2:$O10914,8,FALSE)</f>
        <v>Si</v>
      </c>
      <c r="K187" s="116" t="str">
        <f>VLOOKUP(E187,VIP!$A$2:$O14488,6,0)</f>
        <v>NO</v>
      </c>
      <c r="L187" s="140" t="s">
        <v>2465</v>
      </c>
      <c r="M187" s="151" t="s">
        <v>2547</v>
      </c>
      <c r="N187" s="109" t="s">
        <v>2452</v>
      </c>
      <c r="O187" s="116" t="s">
        <v>2454</v>
      </c>
      <c r="P187" s="116"/>
      <c r="Q187" s="150">
        <v>44234.77847222222</v>
      </c>
      <c r="R187" s="45"/>
      <c r="S187" s="117"/>
      <c r="T187" s="117"/>
      <c r="U187" s="117"/>
      <c r="V187" s="89"/>
      <c r="W187" s="75"/>
    </row>
    <row r="188" spans="1:23" ht="18" x14ac:dyDescent="0.25">
      <c r="A188" s="116" t="str">
        <f>VLOOKUP(E188,'LISTADO ATM'!$A$2:$C$898,3,0)</f>
        <v>NORTE</v>
      </c>
      <c r="B188" s="137" t="s">
        <v>2674</v>
      </c>
      <c r="C188" s="110">
        <v>44379.618379629632</v>
      </c>
      <c r="D188" s="110" t="s">
        <v>2469</v>
      </c>
      <c r="E188" s="133">
        <v>63</v>
      </c>
      <c r="F188" s="116" t="str">
        <f>VLOOKUP(E188,VIP!$A$2:$O14037,2,0)</f>
        <v>DRBR063</v>
      </c>
      <c r="G188" s="116" t="str">
        <f>VLOOKUP(E188,'LISTADO ATM'!$A$2:$B$897,2,0)</f>
        <v xml:space="preserve">ATM Oficina Villa Vásquez (Montecristi) </v>
      </c>
      <c r="H188" s="116" t="str">
        <f>VLOOKUP(E188,VIP!$A$2:$O18998,7,FALSE)</f>
        <v>Si</v>
      </c>
      <c r="I188" s="116" t="str">
        <f>VLOOKUP(E188,VIP!$A$2:$O10963,8,FALSE)</f>
        <v>Si</v>
      </c>
      <c r="J188" s="116" t="str">
        <f>VLOOKUP(E188,VIP!$A$2:$O10913,8,FALSE)</f>
        <v>Si</v>
      </c>
      <c r="K188" s="116" t="str">
        <f>VLOOKUP(E188,VIP!$A$2:$O14487,6,0)</f>
        <v>NO</v>
      </c>
      <c r="L188" s="140" t="s">
        <v>2620</v>
      </c>
      <c r="M188" s="151" t="s">
        <v>2547</v>
      </c>
      <c r="N188" s="109" t="s">
        <v>2605</v>
      </c>
      <c r="O188" s="116" t="s">
        <v>2606</v>
      </c>
      <c r="P188" s="116" t="s">
        <v>2647</v>
      </c>
      <c r="Q188" s="150">
        <v>44234.567361111112</v>
      </c>
      <c r="R188" s="45"/>
      <c r="S188" s="117"/>
      <c r="T188" s="117"/>
      <c r="U188" s="117"/>
      <c r="V188" s="89"/>
      <c r="W188" s="75"/>
    </row>
    <row r="189" spans="1:23" ht="18" x14ac:dyDescent="0.25">
      <c r="A189" s="116" t="str">
        <f>VLOOKUP(E189,'LISTADO ATM'!$A$2:$C$898,3,0)</f>
        <v>NORTE</v>
      </c>
      <c r="B189" s="137" t="s">
        <v>2672</v>
      </c>
      <c r="C189" s="110">
        <v>44379.618981481479</v>
      </c>
      <c r="D189" s="110" t="s">
        <v>2469</v>
      </c>
      <c r="E189" s="133">
        <v>402</v>
      </c>
      <c r="F189" s="116" t="str">
        <f>VLOOKUP(E189,VIP!$A$2:$O14036,2,0)</f>
        <v>DRBR402</v>
      </c>
      <c r="G189" s="116" t="str">
        <f>VLOOKUP(E189,'LISTADO ATM'!$A$2:$B$897,2,0)</f>
        <v xml:space="preserve">ATM La Sirena La Vega </v>
      </c>
      <c r="H189" s="116" t="str">
        <f>VLOOKUP(E189,VIP!$A$2:$O18997,7,FALSE)</f>
        <v>Si</v>
      </c>
      <c r="I189" s="116" t="str">
        <f>VLOOKUP(E189,VIP!$A$2:$O10962,8,FALSE)</f>
        <v>Si</v>
      </c>
      <c r="J189" s="116" t="str">
        <f>VLOOKUP(E189,VIP!$A$2:$O10912,8,FALSE)</f>
        <v>Si</v>
      </c>
      <c r="K189" s="116" t="str">
        <f>VLOOKUP(E189,VIP!$A$2:$O14486,6,0)</f>
        <v>NO</v>
      </c>
      <c r="L189" s="140" t="s">
        <v>2673</v>
      </c>
      <c r="M189" s="151" t="s">
        <v>2547</v>
      </c>
      <c r="N189" s="109" t="s">
        <v>2605</v>
      </c>
      <c r="O189" s="116" t="s">
        <v>2606</v>
      </c>
      <c r="P189" s="116" t="s">
        <v>2647</v>
      </c>
      <c r="Q189" s="150">
        <v>44234.64166666667</v>
      </c>
      <c r="R189" s="45"/>
      <c r="S189" s="117"/>
      <c r="T189" s="117"/>
      <c r="U189" s="117"/>
      <c r="V189" s="89"/>
      <c r="W189" s="75"/>
    </row>
    <row r="190" spans="1:23" ht="18" x14ac:dyDescent="0.25">
      <c r="A190" s="116" t="str">
        <f>VLOOKUP(E190,'LISTADO ATM'!$A$2:$C$898,3,0)</f>
        <v>NORTE</v>
      </c>
      <c r="B190" s="137" t="s">
        <v>2671</v>
      </c>
      <c r="C190" s="110">
        <v>44379.620555555557</v>
      </c>
      <c r="D190" s="110" t="s">
        <v>2469</v>
      </c>
      <c r="E190" s="133">
        <v>747</v>
      </c>
      <c r="F190" s="116" t="str">
        <f>VLOOKUP(E190,VIP!$A$2:$O14035,2,0)</f>
        <v>DRBR200</v>
      </c>
      <c r="G190" s="116" t="str">
        <f>VLOOKUP(E190,'LISTADO ATM'!$A$2:$B$897,2,0)</f>
        <v xml:space="preserve">ATM Club BR (Santiago) </v>
      </c>
      <c r="H190" s="116" t="str">
        <f>VLOOKUP(E190,VIP!$A$2:$O18996,7,FALSE)</f>
        <v>Si</v>
      </c>
      <c r="I190" s="116" t="str">
        <f>VLOOKUP(E190,VIP!$A$2:$O10961,8,FALSE)</f>
        <v>Si</v>
      </c>
      <c r="J190" s="116" t="str">
        <f>VLOOKUP(E190,VIP!$A$2:$O10911,8,FALSE)</f>
        <v>Si</v>
      </c>
      <c r="K190" s="116" t="str">
        <f>VLOOKUP(E190,VIP!$A$2:$O14485,6,0)</f>
        <v>SI</v>
      </c>
      <c r="L190" s="140" t="s">
        <v>2604</v>
      </c>
      <c r="M190" s="151" t="s">
        <v>2547</v>
      </c>
      <c r="N190" s="109" t="s">
        <v>2605</v>
      </c>
      <c r="O190" s="116" t="s">
        <v>2606</v>
      </c>
      <c r="P190" s="116" t="s">
        <v>2646</v>
      </c>
      <c r="Q190" s="150">
        <v>44234.633333333331</v>
      </c>
      <c r="R190" s="45"/>
      <c r="S190" s="117"/>
      <c r="T190" s="117"/>
      <c r="U190" s="117"/>
      <c r="V190" s="89"/>
      <c r="W190" s="75"/>
    </row>
    <row r="191" spans="1:23" ht="18" x14ac:dyDescent="0.25">
      <c r="A191" s="116" t="str">
        <f>VLOOKUP(E191,'LISTADO ATM'!$A$2:$C$898,3,0)</f>
        <v>DISTRITO NACIONAL</v>
      </c>
      <c r="B191" s="137" t="s">
        <v>2670</v>
      </c>
      <c r="C191" s="110">
        <v>44379.62195601852</v>
      </c>
      <c r="D191" s="110" t="s">
        <v>2469</v>
      </c>
      <c r="E191" s="133">
        <v>453</v>
      </c>
      <c r="F191" s="116" t="str">
        <f>VLOOKUP(E191,VIP!$A$2:$O14034,2,0)</f>
        <v>DRBR453</v>
      </c>
      <c r="G191" s="116" t="str">
        <f>VLOOKUP(E191,'LISTADO ATM'!$A$2:$B$897,2,0)</f>
        <v xml:space="preserve">ATM Autobanco Sarasota II </v>
      </c>
      <c r="H191" s="116" t="str">
        <f>VLOOKUP(E191,VIP!$A$2:$O18995,7,FALSE)</f>
        <v>Si</v>
      </c>
      <c r="I191" s="116" t="str">
        <f>VLOOKUP(E191,VIP!$A$2:$O10960,8,FALSE)</f>
        <v>Si</v>
      </c>
      <c r="J191" s="116" t="str">
        <f>VLOOKUP(E191,VIP!$A$2:$O10910,8,FALSE)</f>
        <v>Si</v>
      </c>
      <c r="K191" s="116" t="str">
        <f>VLOOKUP(E191,VIP!$A$2:$O14484,6,0)</f>
        <v>SI</v>
      </c>
      <c r="L191" s="140" t="s">
        <v>2604</v>
      </c>
      <c r="M191" s="151" t="s">
        <v>2547</v>
      </c>
      <c r="N191" s="109" t="s">
        <v>2605</v>
      </c>
      <c r="O191" s="116" t="s">
        <v>2606</v>
      </c>
      <c r="P191" s="116" t="s">
        <v>2646</v>
      </c>
      <c r="Q191" s="150">
        <v>44234.631944444445</v>
      </c>
      <c r="R191" s="45"/>
      <c r="S191" s="117"/>
      <c r="T191" s="117"/>
      <c r="U191" s="117"/>
      <c r="V191" s="89"/>
      <c r="W191" s="75"/>
    </row>
    <row r="192" spans="1:23" s="117" customFormat="1" ht="18" x14ac:dyDescent="0.25">
      <c r="A192" s="116" t="str">
        <f>VLOOKUP(E192,'LISTADO ATM'!$A$2:$C$898,3,0)</f>
        <v>NORTE</v>
      </c>
      <c r="B192" s="137" t="s">
        <v>2743</v>
      </c>
      <c r="C192" s="110">
        <v>44379.634884259256</v>
      </c>
      <c r="D192" s="110" t="s">
        <v>2181</v>
      </c>
      <c r="E192" s="133">
        <v>633</v>
      </c>
      <c r="F192" s="116" t="str">
        <f>VLOOKUP(E192,VIP!$A$2:$O14057,2,0)</f>
        <v>DRBR260</v>
      </c>
      <c r="G192" s="116" t="str">
        <f>VLOOKUP(E192,'LISTADO ATM'!$A$2:$B$897,2,0)</f>
        <v xml:space="preserve">ATM Autobanco Las Colinas </v>
      </c>
      <c r="H192" s="116" t="str">
        <f>VLOOKUP(E192,VIP!$A$2:$O19018,7,FALSE)</f>
        <v>Si</v>
      </c>
      <c r="I192" s="116" t="str">
        <f>VLOOKUP(E192,VIP!$A$2:$O10983,8,FALSE)</f>
        <v>Si</v>
      </c>
      <c r="J192" s="116" t="str">
        <f>VLOOKUP(E192,VIP!$A$2:$O10933,8,FALSE)</f>
        <v>Si</v>
      </c>
      <c r="K192" s="116" t="str">
        <f>VLOOKUP(E192,VIP!$A$2:$O14507,6,0)</f>
        <v>SI</v>
      </c>
      <c r="L192" s="140" t="s">
        <v>2219</v>
      </c>
      <c r="M192" s="109" t="s">
        <v>2445</v>
      </c>
      <c r="N192" s="109" t="s">
        <v>2452</v>
      </c>
      <c r="O192" s="116" t="s">
        <v>2581</v>
      </c>
      <c r="P192" s="116"/>
      <c r="Q192" s="109" t="s">
        <v>2219</v>
      </c>
      <c r="R192" s="45"/>
      <c r="V192" s="89"/>
      <c r="W192" s="75"/>
    </row>
    <row r="193" spans="1:23" s="117" customFormat="1" ht="18" x14ac:dyDescent="0.25">
      <c r="A193" s="116" t="str">
        <f>VLOOKUP(E193,'LISTADO ATM'!$A$2:$C$898,3,0)</f>
        <v>DISTRITO NACIONAL</v>
      </c>
      <c r="B193" s="137" t="s">
        <v>2742</v>
      </c>
      <c r="C193" s="110">
        <v>44379.644895833335</v>
      </c>
      <c r="D193" s="110" t="s">
        <v>2448</v>
      </c>
      <c r="E193" s="133">
        <v>970</v>
      </c>
      <c r="F193" s="116" t="str">
        <f>VLOOKUP(E193,VIP!$A$2:$O14056,2,0)</f>
        <v>DRBR970</v>
      </c>
      <c r="G193" s="116" t="str">
        <f>VLOOKUP(E193,'LISTADO ATM'!$A$2:$B$897,2,0)</f>
        <v xml:space="preserve">ATM S/M Olé Haina </v>
      </c>
      <c r="H193" s="116" t="str">
        <f>VLOOKUP(E193,VIP!$A$2:$O19017,7,FALSE)</f>
        <v>Si</v>
      </c>
      <c r="I193" s="116" t="str">
        <f>VLOOKUP(E193,VIP!$A$2:$O10982,8,FALSE)</f>
        <v>Si</v>
      </c>
      <c r="J193" s="116" t="str">
        <f>VLOOKUP(E193,VIP!$A$2:$O10932,8,FALSE)</f>
        <v>Si</v>
      </c>
      <c r="K193" s="116" t="str">
        <f>VLOOKUP(E193,VIP!$A$2:$O14506,6,0)</f>
        <v>NO</v>
      </c>
      <c r="L193" s="140" t="s">
        <v>2441</v>
      </c>
      <c r="M193" s="109" t="s">
        <v>2445</v>
      </c>
      <c r="N193" s="109" t="s">
        <v>2452</v>
      </c>
      <c r="O193" s="116" t="s">
        <v>2453</v>
      </c>
      <c r="P193" s="116"/>
      <c r="Q193" s="150">
        <v>44234.72152777778</v>
      </c>
      <c r="R193" s="45"/>
      <c r="V193" s="89"/>
      <c r="W193" s="75"/>
    </row>
    <row r="194" spans="1:23" s="117" customFormat="1" ht="18" x14ac:dyDescent="0.25">
      <c r="A194" s="116" t="str">
        <f>VLOOKUP(E194,'LISTADO ATM'!$A$2:$C$898,3,0)</f>
        <v>NORTE</v>
      </c>
      <c r="B194" s="137" t="s">
        <v>2741</v>
      </c>
      <c r="C194" s="110">
        <v>44379.686550925922</v>
      </c>
      <c r="D194" s="110" t="s">
        <v>2586</v>
      </c>
      <c r="E194" s="133">
        <v>599</v>
      </c>
      <c r="F194" s="116" t="str">
        <f>VLOOKUP(E194,VIP!$A$2:$O14055,2,0)</f>
        <v>DRBR258</v>
      </c>
      <c r="G194" s="116" t="str">
        <f>VLOOKUP(E194,'LISTADO ATM'!$A$2:$B$897,2,0)</f>
        <v xml:space="preserve">ATM Oficina Plaza Internacional (Santiago) </v>
      </c>
      <c r="H194" s="116" t="str">
        <f>VLOOKUP(E194,VIP!$A$2:$O19016,7,FALSE)</f>
        <v>Si</v>
      </c>
      <c r="I194" s="116" t="str">
        <f>VLOOKUP(E194,VIP!$A$2:$O10981,8,FALSE)</f>
        <v>Si</v>
      </c>
      <c r="J194" s="116" t="str">
        <f>VLOOKUP(E194,VIP!$A$2:$O10931,8,FALSE)</f>
        <v>Si</v>
      </c>
      <c r="K194" s="116" t="str">
        <f>VLOOKUP(E194,VIP!$A$2:$O14505,6,0)</f>
        <v>NO</v>
      </c>
      <c r="L194" s="140" t="s">
        <v>2417</v>
      </c>
      <c r="M194" s="151" t="s">
        <v>2547</v>
      </c>
      <c r="N194" s="109" t="s">
        <v>2452</v>
      </c>
      <c r="O194" s="116" t="s">
        <v>2588</v>
      </c>
      <c r="P194" s="116"/>
      <c r="Q194" s="150">
        <v>44234.795138888891</v>
      </c>
      <c r="R194" s="45"/>
      <c r="V194" s="89"/>
      <c r="W194" s="75"/>
    </row>
    <row r="195" spans="1:23" s="117" customFormat="1" ht="18" x14ac:dyDescent="0.25">
      <c r="A195" s="116" t="str">
        <f>VLOOKUP(E195,'LISTADO ATM'!$A$2:$C$898,3,0)</f>
        <v>DISTRITO NACIONAL</v>
      </c>
      <c r="B195" s="137" t="s">
        <v>2740</v>
      </c>
      <c r="C195" s="110">
        <v>44379.688368055555</v>
      </c>
      <c r="D195" s="110" t="s">
        <v>2448</v>
      </c>
      <c r="E195" s="133">
        <v>642</v>
      </c>
      <c r="F195" s="116" t="str">
        <f>VLOOKUP(E195,VIP!$A$2:$O14054,2,0)</f>
        <v>DRBR24O</v>
      </c>
      <c r="G195" s="116" t="str">
        <f>VLOOKUP(E195,'LISTADO ATM'!$A$2:$B$897,2,0)</f>
        <v xml:space="preserve">ATM OMSA Sto. Dgo. </v>
      </c>
      <c r="H195" s="116" t="str">
        <f>VLOOKUP(E195,VIP!$A$2:$O19015,7,FALSE)</f>
        <v>Si</v>
      </c>
      <c r="I195" s="116" t="str">
        <f>VLOOKUP(E195,VIP!$A$2:$O10980,8,FALSE)</f>
        <v>Si</v>
      </c>
      <c r="J195" s="116" t="str">
        <f>VLOOKUP(E195,VIP!$A$2:$O10930,8,FALSE)</f>
        <v>Si</v>
      </c>
      <c r="K195" s="116" t="str">
        <f>VLOOKUP(E195,VIP!$A$2:$O14504,6,0)</f>
        <v>NO</v>
      </c>
      <c r="L195" s="140" t="s">
        <v>2441</v>
      </c>
      <c r="M195" s="109" t="s">
        <v>2445</v>
      </c>
      <c r="N195" s="109" t="s">
        <v>2452</v>
      </c>
      <c r="O195" s="116" t="s">
        <v>2453</v>
      </c>
      <c r="P195" s="116"/>
      <c r="Q195" s="109" t="s">
        <v>2441</v>
      </c>
      <c r="R195" s="45"/>
      <c r="V195" s="89"/>
      <c r="W195" s="75"/>
    </row>
    <row r="196" spans="1:23" s="117" customFormat="1" ht="18" x14ac:dyDescent="0.25">
      <c r="A196" s="116" t="str">
        <f>VLOOKUP(E196,'LISTADO ATM'!$A$2:$C$898,3,0)</f>
        <v>DISTRITO NACIONAL</v>
      </c>
      <c r="B196" s="137" t="s">
        <v>2739</v>
      </c>
      <c r="C196" s="110">
        <v>44379.690682870372</v>
      </c>
      <c r="D196" s="110" t="s">
        <v>2180</v>
      </c>
      <c r="E196" s="133">
        <v>826</v>
      </c>
      <c r="F196" s="116" t="str">
        <f>VLOOKUP(E196,VIP!$A$2:$O14053,2,0)</f>
        <v>DRBR826</v>
      </c>
      <c r="G196" s="116" t="str">
        <f>VLOOKUP(E196,'LISTADO ATM'!$A$2:$B$897,2,0)</f>
        <v xml:space="preserve">ATM Oficina Diamond Plaza II </v>
      </c>
      <c r="H196" s="116" t="str">
        <f>VLOOKUP(E196,VIP!$A$2:$O19014,7,FALSE)</f>
        <v>Si</v>
      </c>
      <c r="I196" s="116" t="str">
        <f>VLOOKUP(E196,VIP!$A$2:$O10979,8,FALSE)</f>
        <v>Si</v>
      </c>
      <c r="J196" s="116" t="str">
        <f>VLOOKUP(E196,VIP!$A$2:$O10929,8,FALSE)</f>
        <v>Si</v>
      </c>
      <c r="K196" s="116" t="str">
        <f>VLOOKUP(E196,VIP!$A$2:$O14503,6,0)</f>
        <v>NO</v>
      </c>
      <c r="L196" s="140" t="s">
        <v>2587</v>
      </c>
      <c r="M196" s="109" t="s">
        <v>2445</v>
      </c>
      <c r="N196" s="109" t="s">
        <v>2555</v>
      </c>
      <c r="O196" s="116" t="s">
        <v>2454</v>
      </c>
      <c r="P196" s="116"/>
      <c r="Q196" s="109" t="s">
        <v>2587</v>
      </c>
      <c r="R196" s="45"/>
      <c r="V196" s="89"/>
      <c r="W196" s="75"/>
    </row>
    <row r="197" spans="1:23" s="117" customFormat="1" ht="18" x14ac:dyDescent="0.25">
      <c r="A197" s="116" t="str">
        <f>VLOOKUP(E197,'LISTADO ATM'!$A$2:$C$898,3,0)</f>
        <v>NORTE</v>
      </c>
      <c r="B197" s="137" t="s">
        <v>2738</v>
      </c>
      <c r="C197" s="110">
        <v>44379.691979166666</v>
      </c>
      <c r="D197" s="110" t="s">
        <v>2181</v>
      </c>
      <c r="E197" s="133">
        <v>171</v>
      </c>
      <c r="F197" s="116" t="str">
        <f>VLOOKUP(E197,VIP!$A$2:$O14052,2,0)</f>
        <v>DRBR171</v>
      </c>
      <c r="G197" s="116" t="str">
        <f>VLOOKUP(E197,'LISTADO ATM'!$A$2:$B$897,2,0)</f>
        <v xml:space="preserve">ATM Oficina Moca </v>
      </c>
      <c r="H197" s="116" t="str">
        <f>VLOOKUP(E197,VIP!$A$2:$O19013,7,FALSE)</f>
        <v>Si</v>
      </c>
      <c r="I197" s="116" t="str">
        <f>VLOOKUP(E197,VIP!$A$2:$O10978,8,FALSE)</f>
        <v>Si</v>
      </c>
      <c r="J197" s="116" t="str">
        <f>VLOOKUP(E197,VIP!$A$2:$O10928,8,FALSE)</f>
        <v>Si</v>
      </c>
      <c r="K197" s="116" t="str">
        <f>VLOOKUP(E197,VIP!$A$2:$O14502,6,0)</f>
        <v>NO</v>
      </c>
      <c r="L197" s="140" t="s">
        <v>2245</v>
      </c>
      <c r="M197" s="109" t="s">
        <v>2445</v>
      </c>
      <c r="N197" s="109" t="s">
        <v>2452</v>
      </c>
      <c r="O197" s="116" t="s">
        <v>2564</v>
      </c>
      <c r="P197" s="116"/>
      <c r="Q197" s="109" t="s">
        <v>2245</v>
      </c>
      <c r="R197" s="45"/>
      <c r="V197" s="89"/>
      <c r="W197" s="75"/>
    </row>
    <row r="198" spans="1:23" s="117" customFormat="1" ht="18" x14ac:dyDescent="0.25">
      <c r="A198" s="116" t="str">
        <f>VLOOKUP(E198,'LISTADO ATM'!$A$2:$C$898,3,0)</f>
        <v>ESTE</v>
      </c>
      <c r="B198" s="137" t="s">
        <v>2737</v>
      </c>
      <c r="C198" s="110">
        <v>44379.694189814814</v>
      </c>
      <c r="D198" s="110" t="s">
        <v>2469</v>
      </c>
      <c r="E198" s="133">
        <v>609</v>
      </c>
      <c r="F198" s="116" t="str">
        <f>VLOOKUP(E198,VIP!$A$2:$O14051,2,0)</f>
        <v>DRBR120</v>
      </c>
      <c r="G198" s="116" t="str">
        <f>VLOOKUP(E198,'LISTADO ATM'!$A$2:$B$897,2,0)</f>
        <v xml:space="preserve">ATM S/M Jumbo (San Pedro) </v>
      </c>
      <c r="H198" s="116" t="str">
        <f>VLOOKUP(E198,VIP!$A$2:$O19012,7,FALSE)</f>
        <v>Si</v>
      </c>
      <c r="I198" s="116" t="str">
        <f>VLOOKUP(E198,VIP!$A$2:$O10977,8,FALSE)</f>
        <v>Si</v>
      </c>
      <c r="J198" s="116" t="str">
        <f>VLOOKUP(E198,VIP!$A$2:$O10927,8,FALSE)</f>
        <v>Si</v>
      </c>
      <c r="K198" s="116" t="str">
        <f>VLOOKUP(E198,VIP!$A$2:$O14501,6,0)</f>
        <v>NO</v>
      </c>
      <c r="L198" s="140" t="s">
        <v>2417</v>
      </c>
      <c r="M198" s="109" t="s">
        <v>2445</v>
      </c>
      <c r="N198" s="109" t="s">
        <v>2452</v>
      </c>
      <c r="O198" s="116" t="s">
        <v>2470</v>
      </c>
      <c r="P198" s="116"/>
      <c r="Q198" s="109" t="s">
        <v>2417</v>
      </c>
      <c r="R198" s="45"/>
      <c r="V198" s="89"/>
      <c r="W198" s="75"/>
    </row>
    <row r="199" spans="1:23" s="117" customFormat="1" ht="18" x14ac:dyDescent="0.25">
      <c r="A199" s="116" t="str">
        <f>VLOOKUP(E199,'LISTADO ATM'!$A$2:$C$898,3,0)</f>
        <v>NORTE</v>
      </c>
      <c r="B199" s="137" t="s">
        <v>2736</v>
      </c>
      <c r="C199" s="110">
        <v>44379.695150462961</v>
      </c>
      <c r="D199" s="110" t="s">
        <v>2181</v>
      </c>
      <c r="E199" s="133">
        <v>119</v>
      </c>
      <c r="F199" s="116" t="str">
        <f>VLOOKUP(E199,VIP!$A$2:$O14050,2,0)</f>
        <v>DRBR119</v>
      </c>
      <c r="G199" s="116" t="str">
        <f>VLOOKUP(E199,'LISTADO ATM'!$A$2:$B$897,2,0)</f>
        <v>ATM Oficina La Barranquita</v>
      </c>
      <c r="H199" s="116" t="str">
        <f>VLOOKUP(E199,VIP!$A$2:$O19011,7,FALSE)</f>
        <v>N/A</v>
      </c>
      <c r="I199" s="116" t="str">
        <f>VLOOKUP(E199,VIP!$A$2:$O10976,8,FALSE)</f>
        <v>N/A</v>
      </c>
      <c r="J199" s="116" t="str">
        <f>VLOOKUP(E199,VIP!$A$2:$O10926,8,FALSE)</f>
        <v>N/A</v>
      </c>
      <c r="K199" s="116" t="str">
        <f>VLOOKUP(E199,VIP!$A$2:$O14500,6,0)</f>
        <v>N/A</v>
      </c>
      <c r="L199" s="140" t="s">
        <v>2219</v>
      </c>
      <c r="M199" s="151" t="s">
        <v>2547</v>
      </c>
      <c r="N199" s="109" t="s">
        <v>2452</v>
      </c>
      <c r="O199" s="116" t="s">
        <v>2564</v>
      </c>
      <c r="P199" s="116"/>
      <c r="Q199" s="150">
        <v>44234.79791666667</v>
      </c>
      <c r="R199" s="45"/>
      <c r="V199" s="89"/>
      <c r="W199" s="75"/>
    </row>
    <row r="200" spans="1:23" s="117" customFormat="1" ht="18" x14ac:dyDescent="0.25">
      <c r="A200" s="116" t="str">
        <f>VLOOKUP(E200,'LISTADO ATM'!$A$2:$C$898,3,0)</f>
        <v>NORTE</v>
      </c>
      <c r="B200" s="137" t="s">
        <v>2735</v>
      </c>
      <c r="C200" s="110">
        <v>44379.69672453704</v>
      </c>
      <c r="D200" s="110" t="s">
        <v>2469</v>
      </c>
      <c r="E200" s="133">
        <v>950</v>
      </c>
      <c r="F200" s="116" t="str">
        <f>VLOOKUP(E200,VIP!$A$2:$O14049,2,0)</f>
        <v>DRBR12G</v>
      </c>
      <c r="G200" s="116" t="str">
        <f>VLOOKUP(E200,'LISTADO ATM'!$A$2:$B$897,2,0)</f>
        <v xml:space="preserve">ATM Oficina Monterrico </v>
      </c>
      <c r="H200" s="116" t="str">
        <f>VLOOKUP(E200,VIP!$A$2:$O19010,7,FALSE)</f>
        <v>Si</v>
      </c>
      <c r="I200" s="116" t="str">
        <f>VLOOKUP(E200,VIP!$A$2:$O10975,8,FALSE)</f>
        <v>Si</v>
      </c>
      <c r="J200" s="116" t="str">
        <f>VLOOKUP(E200,VIP!$A$2:$O10925,8,FALSE)</f>
        <v>Si</v>
      </c>
      <c r="K200" s="116" t="str">
        <f>VLOOKUP(E200,VIP!$A$2:$O14499,6,0)</f>
        <v>SI</v>
      </c>
      <c r="L200" s="140" t="s">
        <v>2417</v>
      </c>
      <c r="M200" s="151" t="s">
        <v>2547</v>
      </c>
      <c r="N200" s="109" t="s">
        <v>2452</v>
      </c>
      <c r="O200" s="116" t="s">
        <v>2470</v>
      </c>
      <c r="P200" s="116"/>
      <c r="Q200" s="150">
        <v>44234.79791666667</v>
      </c>
      <c r="R200" s="45"/>
      <c r="V200" s="89"/>
      <c r="W200" s="75"/>
    </row>
    <row r="201" spans="1:23" s="117" customFormat="1" ht="18" x14ac:dyDescent="0.25">
      <c r="A201" s="116" t="str">
        <f>VLOOKUP(E201,'LISTADO ATM'!$A$2:$C$898,3,0)</f>
        <v>ESTE</v>
      </c>
      <c r="B201" s="137" t="s">
        <v>2734</v>
      </c>
      <c r="C201" s="110">
        <v>44379.708252314813</v>
      </c>
      <c r="D201" s="110" t="s">
        <v>2180</v>
      </c>
      <c r="E201" s="133">
        <v>963</v>
      </c>
      <c r="F201" s="116" t="str">
        <f>VLOOKUP(E201,VIP!$A$2:$O14048,2,0)</f>
        <v>DRBR963</v>
      </c>
      <c r="G201" s="116" t="str">
        <f>VLOOKUP(E201,'LISTADO ATM'!$A$2:$B$897,2,0)</f>
        <v xml:space="preserve">ATM Multiplaza La Romana </v>
      </c>
      <c r="H201" s="116" t="str">
        <f>VLOOKUP(E201,VIP!$A$2:$O19009,7,FALSE)</f>
        <v>Si</v>
      </c>
      <c r="I201" s="116" t="str">
        <f>VLOOKUP(E201,VIP!$A$2:$O10974,8,FALSE)</f>
        <v>Si</v>
      </c>
      <c r="J201" s="116" t="str">
        <f>VLOOKUP(E201,VIP!$A$2:$O10924,8,FALSE)</f>
        <v>Si</v>
      </c>
      <c r="K201" s="116" t="str">
        <f>VLOOKUP(E201,VIP!$A$2:$O14498,6,0)</f>
        <v>NO</v>
      </c>
      <c r="L201" s="140" t="s">
        <v>2587</v>
      </c>
      <c r="M201" s="109" t="s">
        <v>2445</v>
      </c>
      <c r="N201" s="109" t="s">
        <v>2555</v>
      </c>
      <c r="O201" s="116" t="s">
        <v>2454</v>
      </c>
      <c r="P201" s="116"/>
      <c r="Q201" s="109" t="s">
        <v>2587</v>
      </c>
      <c r="R201" s="45"/>
      <c r="V201" s="89"/>
      <c r="W201" s="75"/>
    </row>
    <row r="202" spans="1:23" s="117" customFormat="1" ht="18" x14ac:dyDescent="0.25">
      <c r="A202" s="116" t="str">
        <f>VLOOKUP(E202,'LISTADO ATM'!$A$2:$C$898,3,0)</f>
        <v>DISTRITO NACIONAL</v>
      </c>
      <c r="B202" s="137" t="s">
        <v>2733</v>
      </c>
      <c r="C202" s="110">
        <v>44379.710682870369</v>
      </c>
      <c r="D202" s="110" t="s">
        <v>2180</v>
      </c>
      <c r="E202" s="133">
        <v>14</v>
      </c>
      <c r="F202" s="116" t="str">
        <f>VLOOKUP(E202,VIP!$A$2:$O14047,2,0)</f>
        <v>DRBR014</v>
      </c>
      <c r="G202" s="116" t="str">
        <f>VLOOKUP(E202,'LISTADO ATM'!$A$2:$B$897,2,0)</f>
        <v xml:space="preserve">ATM Oficina Aeropuerto Las Américas I </v>
      </c>
      <c r="H202" s="116" t="str">
        <f>VLOOKUP(E202,VIP!$A$2:$O19008,7,FALSE)</f>
        <v>Si</v>
      </c>
      <c r="I202" s="116" t="str">
        <f>VLOOKUP(E202,VIP!$A$2:$O10973,8,FALSE)</f>
        <v>Si</v>
      </c>
      <c r="J202" s="116" t="str">
        <f>VLOOKUP(E202,VIP!$A$2:$O10923,8,FALSE)</f>
        <v>Si</v>
      </c>
      <c r="K202" s="116" t="str">
        <f>VLOOKUP(E202,VIP!$A$2:$O14497,6,0)</f>
        <v>NO</v>
      </c>
      <c r="L202" s="140" t="s">
        <v>2587</v>
      </c>
      <c r="M202" s="109" t="s">
        <v>2445</v>
      </c>
      <c r="N202" s="109" t="s">
        <v>2555</v>
      </c>
      <c r="O202" s="116" t="s">
        <v>2454</v>
      </c>
      <c r="P202" s="116"/>
      <c r="Q202" s="109" t="s">
        <v>2587</v>
      </c>
      <c r="R202" s="45"/>
      <c r="V202" s="89"/>
      <c r="W202" s="75"/>
    </row>
    <row r="203" spans="1:23" s="117" customFormat="1" ht="18" x14ac:dyDescent="0.25">
      <c r="A203" s="116" t="str">
        <f>VLOOKUP(E203,'LISTADO ATM'!$A$2:$C$898,3,0)</f>
        <v>DISTRITO NACIONAL</v>
      </c>
      <c r="B203" s="137" t="s">
        <v>2732</v>
      </c>
      <c r="C203" s="110">
        <v>44379.721134259256</v>
      </c>
      <c r="D203" s="110" t="s">
        <v>2180</v>
      </c>
      <c r="E203" s="133">
        <v>671</v>
      </c>
      <c r="F203" s="116" t="str">
        <f>VLOOKUP(E203,VIP!$A$2:$O14046,2,0)</f>
        <v>DRBR671</v>
      </c>
      <c r="G203" s="116" t="str">
        <f>VLOOKUP(E203,'LISTADO ATM'!$A$2:$B$897,2,0)</f>
        <v>ATM Ayuntamiento Sto. Dgo. Norte</v>
      </c>
      <c r="H203" s="116" t="str">
        <f>VLOOKUP(E203,VIP!$A$2:$O19007,7,FALSE)</f>
        <v>Si</v>
      </c>
      <c r="I203" s="116" t="str">
        <f>VLOOKUP(E203,VIP!$A$2:$O10972,8,FALSE)</f>
        <v>Si</v>
      </c>
      <c r="J203" s="116" t="str">
        <f>VLOOKUP(E203,VIP!$A$2:$O10922,8,FALSE)</f>
        <v>Si</v>
      </c>
      <c r="K203" s="116" t="str">
        <f>VLOOKUP(E203,VIP!$A$2:$O14496,6,0)</f>
        <v>NO</v>
      </c>
      <c r="L203" s="140" t="s">
        <v>2245</v>
      </c>
      <c r="M203" s="109" t="s">
        <v>2445</v>
      </c>
      <c r="N203" s="109" t="s">
        <v>2452</v>
      </c>
      <c r="O203" s="116" t="s">
        <v>2454</v>
      </c>
      <c r="P203" s="116"/>
      <c r="Q203" s="109" t="s">
        <v>2245</v>
      </c>
      <c r="R203" s="45"/>
      <c r="V203" s="89"/>
      <c r="W203" s="75"/>
    </row>
    <row r="204" spans="1:23" s="117" customFormat="1" ht="18" x14ac:dyDescent="0.25">
      <c r="A204" s="116" t="str">
        <f>VLOOKUP(E204,'LISTADO ATM'!$A$2:$C$898,3,0)</f>
        <v>DISTRITO NACIONAL</v>
      </c>
      <c r="B204" s="137" t="s">
        <v>2731</v>
      </c>
      <c r="C204" s="110">
        <v>44379.731874999998</v>
      </c>
      <c r="D204" s="110" t="s">
        <v>2448</v>
      </c>
      <c r="E204" s="133">
        <v>904</v>
      </c>
      <c r="F204" s="116" t="str">
        <f>VLOOKUP(E204,VIP!$A$2:$O14045,2,0)</f>
        <v>DRBR24B</v>
      </c>
      <c r="G204" s="116" t="str">
        <f>VLOOKUP(E204,'LISTADO ATM'!$A$2:$B$897,2,0)</f>
        <v xml:space="preserve">ATM Oficina Multicentro La Sirena Churchill </v>
      </c>
      <c r="H204" s="116" t="str">
        <f>VLOOKUP(E204,VIP!$A$2:$O19006,7,FALSE)</f>
        <v>Si</v>
      </c>
      <c r="I204" s="116" t="str">
        <f>VLOOKUP(E204,VIP!$A$2:$O10971,8,FALSE)</f>
        <v>Si</v>
      </c>
      <c r="J204" s="116" t="str">
        <f>VLOOKUP(E204,VIP!$A$2:$O10921,8,FALSE)</f>
        <v>Si</v>
      </c>
      <c r="K204" s="116" t="str">
        <f>VLOOKUP(E204,VIP!$A$2:$O14495,6,0)</f>
        <v>SI</v>
      </c>
      <c r="L204" s="140" t="s">
        <v>2417</v>
      </c>
      <c r="M204" s="109" t="s">
        <v>2445</v>
      </c>
      <c r="N204" s="109" t="s">
        <v>2452</v>
      </c>
      <c r="O204" s="116" t="s">
        <v>2453</v>
      </c>
      <c r="P204" s="116"/>
      <c r="Q204" s="109" t="s">
        <v>2417</v>
      </c>
      <c r="R204" s="45"/>
      <c r="V204" s="89"/>
      <c r="W204" s="75"/>
    </row>
    <row r="205" spans="1:23" s="117" customFormat="1" ht="18" x14ac:dyDescent="0.25">
      <c r="A205" s="116" t="str">
        <f>VLOOKUP(E205,'LISTADO ATM'!$A$2:$C$898,3,0)</f>
        <v>SUR</v>
      </c>
      <c r="B205" s="137" t="s">
        <v>2730</v>
      </c>
      <c r="C205" s="110">
        <v>44379.73201388889</v>
      </c>
      <c r="D205" s="110" t="s">
        <v>2180</v>
      </c>
      <c r="E205" s="133">
        <v>249</v>
      </c>
      <c r="F205" s="116" t="str">
        <f>VLOOKUP(E205,VIP!$A$2:$O14044,2,0)</f>
        <v>DRBR249</v>
      </c>
      <c r="G205" s="116" t="str">
        <f>VLOOKUP(E205,'LISTADO ATM'!$A$2:$B$897,2,0)</f>
        <v xml:space="preserve">ATM Banco Agrícola Neiba </v>
      </c>
      <c r="H205" s="116" t="str">
        <f>VLOOKUP(E205,VIP!$A$2:$O19005,7,FALSE)</f>
        <v>Si</v>
      </c>
      <c r="I205" s="116" t="str">
        <f>VLOOKUP(E205,VIP!$A$2:$O10970,8,FALSE)</f>
        <v>Si</v>
      </c>
      <c r="J205" s="116" t="str">
        <f>VLOOKUP(E205,VIP!$A$2:$O10920,8,FALSE)</f>
        <v>Si</v>
      </c>
      <c r="K205" s="116" t="str">
        <f>VLOOKUP(E205,VIP!$A$2:$O14494,6,0)</f>
        <v>NO</v>
      </c>
      <c r="L205" s="140" t="s">
        <v>2587</v>
      </c>
      <c r="M205" s="109" t="s">
        <v>2445</v>
      </c>
      <c r="N205" s="109" t="s">
        <v>2452</v>
      </c>
      <c r="O205" s="116" t="s">
        <v>2454</v>
      </c>
      <c r="P205" s="116"/>
      <c r="Q205" s="109" t="s">
        <v>2587</v>
      </c>
      <c r="R205" s="45"/>
      <c r="V205" s="89"/>
      <c r="W205" s="75"/>
    </row>
    <row r="206" spans="1:23" s="117" customFormat="1" ht="18" x14ac:dyDescent="0.25">
      <c r="A206" s="116" t="str">
        <f>VLOOKUP(E206,'LISTADO ATM'!$A$2:$C$898,3,0)</f>
        <v>SUR</v>
      </c>
      <c r="B206" s="137" t="s">
        <v>2729</v>
      </c>
      <c r="C206" s="110">
        <v>44379.732939814814</v>
      </c>
      <c r="D206" s="110" t="s">
        <v>2180</v>
      </c>
      <c r="E206" s="133">
        <v>48</v>
      </c>
      <c r="F206" s="116" t="str">
        <f>VLOOKUP(E206,VIP!$A$2:$O14043,2,0)</f>
        <v>DRBR048</v>
      </c>
      <c r="G206" s="116" t="str">
        <f>VLOOKUP(E206,'LISTADO ATM'!$A$2:$B$897,2,0)</f>
        <v xml:space="preserve">ATM Autoservicio Neiba I </v>
      </c>
      <c r="H206" s="116" t="str">
        <f>VLOOKUP(E206,VIP!$A$2:$O19004,7,FALSE)</f>
        <v>Si</v>
      </c>
      <c r="I206" s="116" t="str">
        <f>VLOOKUP(E206,VIP!$A$2:$O10969,8,FALSE)</f>
        <v>Si</v>
      </c>
      <c r="J206" s="116" t="str">
        <f>VLOOKUP(E206,VIP!$A$2:$O10919,8,FALSE)</f>
        <v>Si</v>
      </c>
      <c r="K206" s="116" t="str">
        <f>VLOOKUP(E206,VIP!$A$2:$O14493,6,0)</f>
        <v>SI</v>
      </c>
      <c r="L206" s="140" t="s">
        <v>2587</v>
      </c>
      <c r="M206" s="109" t="s">
        <v>2445</v>
      </c>
      <c r="N206" s="109" t="s">
        <v>2452</v>
      </c>
      <c r="O206" s="116" t="s">
        <v>2454</v>
      </c>
      <c r="P206" s="116"/>
      <c r="Q206" s="109" t="s">
        <v>2587</v>
      </c>
      <c r="R206" s="45"/>
      <c r="V206" s="89"/>
      <c r="W206" s="75"/>
    </row>
    <row r="207" spans="1:23" s="117" customFormat="1" ht="18" x14ac:dyDescent="0.25">
      <c r="A207" s="116" t="str">
        <f>VLOOKUP(E207,'LISTADO ATM'!$A$2:$C$898,3,0)</f>
        <v>NORTE</v>
      </c>
      <c r="B207" s="137" t="s">
        <v>2728</v>
      </c>
      <c r="C207" s="110">
        <v>44379.733900462961</v>
      </c>
      <c r="D207" s="110" t="s">
        <v>2181</v>
      </c>
      <c r="E207" s="133">
        <v>411</v>
      </c>
      <c r="F207" s="116" t="str">
        <f>VLOOKUP(E207,VIP!$A$2:$O14042,2,0)</f>
        <v>DRBR411</v>
      </c>
      <c r="G207" s="116" t="str">
        <f>VLOOKUP(E207,'LISTADO ATM'!$A$2:$B$897,2,0)</f>
        <v xml:space="preserve">ATM UNP Piedra Blanca </v>
      </c>
      <c r="H207" s="116" t="str">
        <f>VLOOKUP(E207,VIP!$A$2:$O19003,7,FALSE)</f>
        <v>Si</v>
      </c>
      <c r="I207" s="116" t="str">
        <f>VLOOKUP(E207,VIP!$A$2:$O10968,8,FALSE)</f>
        <v>Si</v>
      </c>
      <c r="J207" s="116" t="str">
        <f>VLOOKUP(E207,VIP!$A$2:$O10918,8,FALSE)</f>
        <v>Si</v>
      </c>
      <c r="K207" s="116" t="str">
        <f>VLOOKUP(E207,VIP!$A$2:$O14492,6,0)</f>
        <v>NO</v>
      </c>
      <c r="L207" s="140" t="s">
        <v>2587</v>
      </c>
      <c r="M207" s="151" t="s">
        <v>2547</v>
      </c>
      <c r="N207" s="109" t="s">
        <v>2452</v>
      </c>
      <c r="O207" s="116" t="s">
        <v>2564</v>
      </c>
      <c r="P207" s="116"/>
      <c r="Q207" s="150">
        <v>44234.795138888891</v>
      </c>
      <c r="R207" s="45"/>
      <c r="V207" s="89"/>
      <c r="W207" s="75"/>
    </row>
    <row r="208" spans="1:23" s="117" customFormat="1" ht="18" x14ac:dyDescent="0.25">
      <c r="A208" s="116" t="str">
        <f>VLOOKUP(E208,'LISTADO ATM'!$A$2:$C$898,3,0)</f>
        <v>SUR</v>
      </c>
      <c r="B208" s="137" t="s">
        <v>2727</v>
      </c>
      <c r="C208" s="110">
        <v>44379.736377314817</v>
      </c>
      <c r="D208" s="110" t="s">
        <v>2180</v>
      </c>
      <c r="E208" s="133">
        <v>984</v>
      </c>
      <c r="F208" s="116" t="str">
        <f>VLOOKUP(E208,VIP!$A$2:$O14041,2,0)</f>
        <v>DRBR984</v>
      </c>
      <c r="G208" s="116" t="str">
        <f>VLOOKUP(E208,'LISTADO ATM'!$A$2:$B$897,2,0)</f>
        <v xml:space="preserve">ATM Oficina Neiba II </v>
      </c>
      <c r="H208" s="116" t="str">
        <f>VLOOKUP(E208,VIP!$A$2:$O19002,7,FALSE)</f>
        <v>Si</v>
      </c>
      <c r="I208" s="116" t="str">
        <f>VLOOKUP(E208,VIP!$A$2:$O10967,8,FALSE)</f>
        <v>Si</v>
      </c>
      <c r="J208" s="116" t="str">
        <f>VLOOKUP(E208,VIP!$A$2:$O10917,8,FALSE)</f>
        <v>Si</v>
      </c>
      <c r="K208" s="116" t="str">
        <f>VLOOKUP(E208,VIP!$A$2:$O14491,6,0)</f>
        <v>NO</v>
      </c>
      <c r="L208" s="140" t="s">
        <v>2587</v>
      </c>
      <c r="M208" s="109" t="s">
        <v>2445</v>
      </c>
      <c r="N208" s="109" t="s">
        <v>2452</v>
      </c>
      <c r="O208" s="116" t="s">
        <v>2454</v>
      </c>
      <c r="P208" s="116"/>
      <c r="Q208" s="109" t="s">
        <v>2587</v>
      </c>
      <c r="R208" s="45"/>
      <c r="V208" s="89"/>
      <c r="W208" s="75"/>
    </row>
    <row r="209" spans="1:23" s="117" customFormat="1" ht="18" x14ac:dyDescent="0.25">
      <c r="A209" s="116" t="str">
        <f>VLOOKUP(E209,'LISTADO ATM'!$A$2:$C$898,3,0)</f>
        <v>DISTRITO NACIONAL</v>
      </c>
      <c r="B209" s="137" t="s">
        <v>2726</v>
      </c>
      <c r="C209" s="110">
        <v>44379.739004629628</v>
      </c>
      <c r="D209" s="110" t="s">
        <v>2180</v>
      </c>
      <c r="E209" s="133">
        <v>710</v>
      </c>
      <c r="F209" s="116" t="str">
        <f>VLOOKUP(E209,VIP!$A$2:$O14040,2,0)</f>
        <v>DRBR506</v>
      </c>
      <c r="G209" s="116" t="str">
        <f>VLOOKUP(E209,'LISTADO ATM'!$A$2:$B$897,2,0)</f>
        <v xml:space="preserve">ATM S/M Soberano </v>
      </c>
      <c r="H209" s="116" t="str">
        <f>VLOOKUP(E209,VIP!$A$2:$O19001,7,FALSE)</f>
        <v>Si</v>
      </c>
      <c r="I209" s="116" t="str">
        <f>VLOOKUP(E209,VIP!$A$2:$O10966,8,FALSE)</f>
        <v>Si</v>
      </c>
      <c r="J209" s="116" t="str">
        <f>VLOOKUP(E209,VIP!$A$2:$O10916,8,FALSE)</f>
        <v>Si</v>
      </c>
      <c r="K209" s="116" t="str">
        <f>VLOOKUP(E209,VIP!$A$2:$O14490,6,0)</f>
        <v>NO</v>
      </c>
      <c r="L209" s="140" t="s">
        <v>2587</v>
      </c>
      <c r="M209" s="109" t="s">
        <v>2445</v>
      </c>
      <c r="N209" s="109" t="s">
        <v>2452</v>
      </c>
      <c r="O209" s="116" t="s">
        <v>2454</v>
      </c>
      <c r="P209" s="116"/>
      <c r="Q209" s="109" t="s">
        <v>2587</v>
      </c>
      <c r="R209" s="45"/>
      <c r="V209" s="89"/>
      <c r="W209" s="75"/>
    </row>
    <row r="210" spans="1:23" s="117" customFormat="1" ht="18" x14ac:dyDescent="0.25">
      <c r="A210" s="116" t="str">
        <f>VLOOKUP(E210,'LISTADO ATM'!$A$2:$C$898,3,0)</f>
        <v>ESTE</v>
      </c>
      <c r="B210" s="137" t="s">
        <v>2725</v>
      </c>
      <c r="C210" s="110">
        <v>44379.740243055552</v>
      </c>
      <c r="D210" s="110" t="s">
        <v>2180</v>
      </c>
      <c r="E210" s="133">
        <v>219</v>
      </c>
      <c r="F210" s="116" t="str">
        <f>VLOOKUP(E210,VIP!$A$2:$O14039,2,0)</f>
        <v>DRBR219</v>
      </c>
      <c r="G210" s="116" t="str">
        <f>VLOOKUP(E210,'LISTADO ATM'!$A$2:$B$897,2,0)</f>
        <v xml:space="preserve">ATM Oficina La Altagracia (Higuey) </v>
      </c>
      <c r="H210" s="116" t="str">
        <f>VLOOKUP(E210,VIP!$A$2:$O19000,7,FALSE)</f>
        <v>Si</v>
      </c>
      <c r="I210" s="116" t="str">
        <f>VLOOKUP(E210,VIP!$A$2:$O10965,8,FALSE)</f>
        <v>Si</v>
      </c>
      <c r="J210" s="116" t="str">
        <f>VLOOKUP(E210,VIP!$A$2:$O10915,8,FALSE)</f>
        <v>Si</v>
      </c>
      <c r="K210" s="116" t="str">
        <f>VLOOKUP(E210,VIP!$A$2:$O14489,6,0)</f>
        <v>NO</v>
      </c>
      <c r="L210" s="140" t="s">
        <v>2219</v>
      </c>
      <c r="M210" s="109" t="s">
        <v>2445</v>
      </c>
      <c r="N210" s="109" t="s">
        <v>2452</v>
      </c>
      <c r="O210" s="116" t="s">
        <v>2454</v>
      </c>
      <c r="P210" s="116"/>
      <c r="Q210" s="109" t="s">
        <v>2219</v>
      </c>
      <c r="R210" s="45"/>
      <c r="V210" s="89"/>
      <c r="W210" s="75"/>
    </row>
    <row r="211" spans="1:23" s="117" customFormat="1" ht="18" x14ac:dyDescent="0.25">
      <c r="A211" s="116" t="str">
        <f>VLOOKUP(E211,'LISTADO ATM'!$A$2:$C$898,3,0)</f>
        <v>DISTRITO NACIONAL</v>
      </c>
      <c r="B211" s="137" t="s">
        <v>2724</v>
      </c>
      <c r="C211" s="110">
        <v>44379.754178240742</v>
      </c>
      <c r="D211" s="110" t="s">
        <v>2180</v>
      </c>
      <c r="E211" s="133">
        <v>408</v>
      </c>
      <c r="F211" s="116" t="str">
        <f>VLOOKUP(E211,VIP!$A$2:$O14037,2,0)</f>
        <v>DRBR408</v>
      </c>
      <c r="G211" s="116" t="str">
        <f>VLOOKUP(E211,'LISTADO ATM'!$A$2:$B$897,2,0)</f>
        <v xml:space="preserve">ATM Autobanco Las Palmas de Herrera </v>
      </c>
      <c r="H211" s="116" t="str">
        <f>VLOOKUP(E211,VIP!$A$2:$O18998,7,FALSE)</f>
        <v>Si</v>
      </c>
      <c r="I211" s="116" t="str">
        <f>VLOOKUP(E211,VIP!$A$2:$O10963,8,FALSE)</f>
        <v>Si</v>
      </c>
      <c r="J211" s="116" t="str">
        <f>VLOOKUP(E211,VIP!$A$2:$O10913,8,FALSE)</f>
        <v>Si</v>
      </c>
      <c r="K211" s="116" t="str">
        <f>VLOOKUP(E211,VIP!$A$2:$O14487,6,0)</f>
        <v>NO</v>
      </c>
      <c r="L211" s="140" t="s">
        <v>2587</v>
      </c>
      <c r="M211" s="109" t="s">
        <v>2445</v>
      </c>
      <c r="N211" s="109" t="s">
        <v>2452</v>
      </c>
      <c r="O211" s="116" t="s">
        <v>2454</v>
      </c>
      <c r="P211" s="116"/>
      <c r="Q211" s="109" t="s">
        <v>2587</v>
      </c>
      <c r="R211" s="45"/>
      <c r="V211" s="89"/>
      <c r="W211" s="75"/>
    </row>
    <row r="212" spans="1:23" s="117" customFormat="1" ht="18" x14ac:dyDescent="0.25">
      <c r="A212" s="116" t="str">
        <f>VLOOKUP(E212,'LISTADO ATM'!$A$2:$C$898,3,0)</f>
        <v>DISTRITO NACIONAL</v>
      </c>
      <c r="B212" s="137" t="s">
        <v>2723</v>
      </c>
      <c r="C212" s="110">
        <v>44379.756111111114</v>
      </c>
      <c r="D212" s="110" t="s">
        <v>2180</v>
      </c>
      <c r="E212" s="133">
        <v>235</v>
      </c>
      <c r="F212" s="116" t="str">
        <f>VLOOKUP(E212,VIP!$A$2:$O14036,2,0)</f>
        <v>DRBR235</v>
      </c>
      <c r="G212" s="116" t="str">
        <f>VLOOKUP(E212,'LISTADO ATM'!$A$2:$B$897,2,0)</f>
        <v xml:space="preserve">ATM Oficina Multicentro La Sirena San Isidro </v>
      </c>
      <c r="H212" s="116" t="str">
        <f>VLOOKUP(E212,VIP!$A$2:$O18997,7,FALSE)</f>
        <v>Si</v>
      </c>
      <c r="I212" s="116" t="str">
        <f>VLOOKUP(E212,VIP!$A$2:$O10962,8,FALSE)</f>
        <v>Si</v>
      </c>
      <c r="J212" s="116" t="str">
        <f>VLOOKUP(E212,VIP!$A$2:$O10912,8,FALSE)</f>
        <v>Si</v>
      </c>
      <c r="K212" s="116" t="str">
        <f>VLOOKUP(E212,VIP!$A$2:$O14486,6,0)</f>
        <v>SI</v>
      </c>
      <c r="L212" s="140" t="s">
        <v>2587</v>
      </c>
      <c r="M212" s="109" t="s">
        <v>2445</v>
      </c>
      <c r="N212" s="109" t="s">
        <v>2452</v>
      </c>
      <c r="O212" s="116" t="s">
        <v>2454</v>
      </c>
      <c r="P212" s="116"/>
      <c r="Q212" s="109" t="s">
        <v>2587</v>
      </c>
      <c r="R212" s="45"/>
      <c r="V212" s="89"/>
      <c r="W212" s="75"/>
    </row>
    <row r="213" spans="1:23" s="117" customFormat="1" ht="18" x14ac:dyDescent="0.25">
      <c r="A213" s="116" t="str">
        <f>VLOOKUP(E213,'LISTADO ATM'!$A$2:$C$898,3,0)</f>
        <v>NORTE</v>
      </c>
      <c r="B213" s="137" t="s">
        <v>2764</v>
      </c>
      <c r="C213" s="110">
        <v>44379.814826388887</v>
      </c>
      <c r="D213" s="110" t="s">
        <v>2181</v>
      </c>
      <c r="E213" s="133">
        <v>40</v>
      </c>
      <c r="F213" s="116" t="str">
        <f>VLOOKUP(E213,VIP!$A$2:$O14058,2,0)</f>
        <v>DRBR040</v>
      </c>
      <c r="G213" s="116" t="str">
        <f>VLOOKUP(E213,'LISTADO ATM'!$A$2:$B$897,2,0)</f>
        <v xml:space="preserve">ATM Oficina El Puñal </v>
      </c>
      <c r="H213" s="116" t="str">
        <f>VLOOKUP(E213,VIP!$A$2:$O19019,7,FALSE)</f>
        <v>Si</v>
      </c>
      <c r="I213" s="116" t="str">
        <f>VLOOKUP(E213,VIP!$A$2:$O10984,8,FALSE)</f>
        <v>Si</v>
      </c>
      <c r="J213" s="116" t="str">
        <f>VLOOKUP(E213,VIP!$A$2:$O10934,8,FALSE)</f>
        <v>Si</v>
      </c>
      <c r="K213" s="116" t="str">
        <f>VLOOKUP(E213,VIP!$A$2:$O14508,6,0)</f>
        <v>NO</v>
      </c>
      <c r="L213" s="140" t="s">
        <v>2219</v>
      </c>
      <c r="M213" s="109" t="s">
        <v>2445</v>
      </c>
      <c r="N213" s="109" t="s">
        <v>2452</v>
      </c>
      <c r="O213" s="116" t="s">
        <v>2564</v>
      </c>
      <c r="P213" s="116"/>
      <c r="Q213" s="109" t="s">
        <v>2219</v>
      </c>
      <c r="R213" s="45"/>
      <c r="V213" s="89"/>
      <c r="W213" s="75"/>
    </row>
    <row r="214" spans="1:23" s="117" customFormat="1" ht="18" x14ac:dyDescent="0.25">
      <c r="A214" s="116" t="str">
        <f>VLOOKUP(E214,'LISTADO ATM'!$A$2:$C$898,3,0)</f>
        <v>DISTRITO NACIONAL</v>
      </c>
      <c r="B214" s="137" t="s">
        <v>2763</v>
      </c>
      <c r="C214" s="110">
        <v>44379.817939814813</v>
      </c>
      <c r="D214" s="110" t="s">
        <v>2180</v>
      </c>
      <c r="E214" s="133">
        <v>453</v>
      </c>
      <c r="F214" s="116" t="str">
        <f>VLOOKUP(E214,VIP!$A$2:$O14057,2,0)</f>
        <v>DRBR453</v>
      </c>
      <c r="G214" s="116" t="str">
        <f>VLOOKUP(E214,'LISTADO ATM'!$A$2:$B$897,2,0)</f>
        <v xml:space="preserve">ATM Autobanco Sarasota II </v>
      </c>
      <c r="H214" s="116" t="str">
        <f>VLOOKUP(E214,VIP!$A$2:$O19018,7,FALSE)</f>
        <v>Si</v>
      </c>
      <c r="I214" s="116" t="str">
        <f>VLOOKUP(E214,VIP!$A$2:$O10983,8,FALSE)</f>
        <v>Si</v>
      </c>
      <c r="J214" s="116" t="str">
        <f>VLOOKUP(E214,VIP!$A$2:$O10933,8,FALSE)</f>
        <v>Si</v>
      </c>
      <c r="K214" s="116" t="str">
        <f>VLOOKUP(E214,VIP!$A$2:$O14507,6,0)</f>
        <v>SI</v>
      </c>
      <c r="L214" s="140" t="s">
        <v>2598</v>
      </c>
      <c r="M214" s="109" t="s">
        <v>2445</v>
      </c>
      <c r="N214" s="109" t="s">
        <v>2452</v>
      </c>
      <c r="O214" s="116" t="s">
        <v>2454</v>
      </c>
      <c r="P214" s="116"/>
      <c r="Q214" s="109" t="s">
        <v>2598</v>
      </c>
      <c r="R214" s="45"/>
      <c r="V214" s="89"/>
      <c r="W214" s="75"/>
    </row>
    <row r="215" spans="1:23" s="117" customFormat="1" ht="18" x14ac:dyDescent="0.25">
      <c r="A215" s="116" t="str">
        <f>VLOOKUP(E215,'LISTADO ATM'!$A$2:$C$898,3,0)</f>
        <v>DISTRITO NACIONAL</v>
      </c>
      <c r="B215" s="137" t="s">
        <v>2762</v>
      </c>
      <c r="C215" s="110">
        <v>44379.82136574074</v>
      </c>
      <c r="D215" s="110" t="s">
        <v>2180</v>
      </c>
      <c r="E215" s="133">
        <v>26</v>
      </c>
      <c r="F215" s="116" t="str">
        <f>VLOOKUP(E215,VIP!$A$2:$O14056,2,0)</f>
        <v>DRBR221</v>
      </c>
      <c r="G215" s="116" t="str">
        <f>VLOOKUP(E215,'LISTADO ATM'!$A$2:$B$897,2,0)</f>
        <v>ATM S/M Jumbo San Isidro</v>
      </c>
      <c r="H215" s="116" t="str">
        <f>VLOOKUP(E215,VIP!$A$2:$O19017,7,FALSE)</f>
        <v>Si</v>
      </c>
      <c r="I215" s="116" t="str">
        <f>VLOOKUP(E215,VIP!$A$2:$O10982,8,FALSE)</f>
        <v>Si</v>
      </c>
      <c r="J215" s="116" t="str">
        <f>VLOOKUP(E215,VIP!$A$2:$O10932,8,FALSE)</f>
        <v>Si</v>
      </c>
      <c r="K215" s="116" t="str">
        <f>VLOOKUP(E215,VIP!$A$2:$O14506,6,0)</f>
        <v>NO</v>
      </c>
      <c r="L215" s="140" t="s">
        <v>2587</v>
      </c>
      <c r="M215" s="109" t="s">
        <v>2445</v>
      </c>
      <c r="N215" s="109" t="s">
        <v>2452</v>
      </c>
      <c r="O215" s="116" t="s">
        <v>2454</v>
      </c>
      <c r="P215" s="116"/>
      <c r="Q215" s="109" t="s">
        <v>2587</v>
      </c>
      <c r="R215" s="45"/>
      <c r="V215" s="89"/>
      <c r="W215" s="75"/>
    </row>
    <row r="216" spans="1:23" s="117" customFormat="1" ht="18" x14ac:dyDescent="0.25">
      <c r="A216" s="116" t="str">
        <f>VLOOKUP(E216,'LISTADO ATM'!$A$2:$C$898,3,0)</f>
        <v>DISTRITO NACIONAL</v>
      </c>
      <c r="B216" s="137" t="s">
        <v>2761</v>
      </c>
      <c r="C216" s="110">
        <v>44379.822476851848</v>
      </c>
      <c r="D216" s="110" t="s">
        <v>2180</v>
      </c>
      <c r="E216" s="133">
        <v>875</v>
      </c>
      <c r="F216" s="116" t="str">
        <f>VLOOKUP(E216,VIP!$A$2:$O14055,2,0)</f>
        <v>DRBR875</v>
      </c>
      <c r="G216" s="116" t="str">
        <f>VLOOKUP(E216,'LISTADO ATM'!$A$2:$B$897,2,0)</f>
        <v xml:space="preserve">ATM Texaco Aut. Duarte KM 14 1/2 (Los Alcarrizos) </v>
      </c>
      <c r="H216" s="116" t="str">
        <f>VLOOKUP(E216,VIP!$A$2:$O19016,7,FALSE)</f>
        <v>Si</v>
      </c>
      <c r="I216" s="116" t="str">
        <f>VLOOKUP(E216,VIP!$A$2:$O10981,8,FALSE)</f>
        <v>Si</v>
      </c>
      <c r="J216" s="116" t="str">
        <f>VLOOKUP(E216,VIP!$A$2:$O10931,8,FALSE)</f>
        <v>Si</v>
      </c>
      <c r="K216" s="116" t="str">
        <f>VLOOKUP(E216,VIP!$A$2:$O14505,6,0)</f>
        <v>NO</v>
      </c>
      <c r="L216" s="140" t="s">
        <v>2587</v>
      </c>
      <c r="M216" s="109" t="s">
        <v>2445</v>
      </c>
      <c r="N216" s="109" t="s">
        <v>2452</v>
      </c>
      <c r="O216" s="116" t="s">
        <v>2454</v>
      </c>
      <c r="P216" s="116"/>
      <c r="Q216" s="109" t="s">
        <v>2587</v>
      </c>
      <c r="R216" s="45"/>
      <c r="V216" s="89"/>
      <c r="W216" s="75"/>
    </row>
    <row r="217" spans="1:23" s="117" customFormat="1" ht="18" x14ac:dyDescent="0.25">
      <c r="A217" s="116" t="str">
        <f>VLOOKUP(E217,'LISTADO ATM'!$A$2:$C$898,3,0)</f>
        <v>NORTE</v>
      </c>
      <c r="B217" s="137" t="s">
        <v>2760</v>
      </c>
      <c r="C217" s="110">
        <v>44379.830520833333</v>
      </c>
      <c r="D217" s="110" t="s">
        <v>2181</v>
      </c>
      <c r="E217" s="133">
        <v>601</v>
      </c>
      <c r="F217" s="116" t="str">
        <f>VLOOKUP(E217,VIP!$A$2:$O14054,2,0)</f>
        <v>DRBR255</v>
      </c>
      <c r="G217" s="116" t="str">
        <f>VLOOKUP(E217,'LISTADO ATM'!$A$2:$B$897,2,0)</f>
        <v xml:space="preserve">ATM Plaza Haché (Santiago) </v>
      </c>
      <c r="H217" s="116" t="str">
        <f>VLOOKUP(E217,VIP!$A$2:$O19015,7,FALSE)</f>
        <v>Si</v>
      </c>
      <c r="I217" s="116" t="str">
        <f>VLOOKUP(E217,VIP!$A$2:$O10980,8,FALSE)</f>
        <v>Si</v>
      </c>
      <c r="J217" s="116" t="str">
        <f>VLOOKUP(E217,VIP!$A$2:$O10930,8,FALSE)</f>
        <v>Si</v>
      </c>
      <c r="K217" s="116" t="str">
        <f>VLOOKUP(E217,VIP!$A$2:$O14504,6,0)</f>
        <v>NO</v>
      </c>
      <c r="L217" s="140" t="s">
        <v>2587</v>
      </c>
      <c r="M217" s="109" t="s">
        <v>2445</v>
      </c>
      <c r="N217" s="109" t="s">
        <v>2452</v>
      </c>
      <c r="O217" s="116" t="s">
        <v>2564</v>
      </c>
      <c r="P217" s="116"/>
      <c r="Q217" s="109" t="s">
        <v>2587</v>
      </c>
      <c r="R217" s="45"/>
      <c r="V217" s="89"/>
      <c r="W217" s="75"/>
    </row>
    <row r="218" spans="1:23" s="117" customFormat="1" ht="18" x14ac:dyDescent="0.25">
      <c r="A218" s="116" t="str">
        <f>VLOOKUP(E218,'LISTADO ATM'!$A$2:$C$898,3,0)</f>
        <v>NORTE</v>
      </c>
      <c r="B218" s="137" t="s">
        <v>2759</v>
      </c>
      <c r="C218" s="110">
        <v>44379.831192129626</v>
      </c>
      <c r="D218" s="110" t="s">
        <v>2181</v>
      </c>
      <c r="E218" s="133">
        <v>643</v>
      </c>
      <c r="F218" s="116" t="str">
        <f>VLOOKUP(E218,VIP!$A$2:$O14053,2,0)</f>
        <v>DRBR127</v>
      </c>
      <c r="G218" s="116" t="str">
        <f>VLOOKUP(E218,'LISTADO ATM'!$A$2:$B$897,2,0)</f>
        <v xml:space="preserve">ATM Oficina Valerio </v>
      </c>
      <c r="H218" s="116" t="str">
        <f>VLOOKUP(E218,VIP!$A$2:$O19014,7,FALSE)</f>
        <v>Si</v>
      </c>
      <c r="I218" s="116" t="str">
        <f>VLOOKUP(E218,VIP!$A$2:$O10979,8,FALSE)</f>
        <v>No</v>
      </c>
      <c r="J218" s="116" t="str">
        <f>VLOOKUP(E218,VIP!$A$2:$O10929,8,FALSE)</f>
        <v>No</v>
      </c>
      <c r="K218" s="116" t="str">
        <f>VLOOKUP(E218,VIP!$A$2:$O14503,6,0)</f>
        <v>NO</v>
      </c>
      <c r="L218" s="140" t="s">
        <v>2587</v>
      </c>
      <c r="M218" s="109" t="s">
        <v>2445</v>
      </c>
      <c r="N218" s="109" t="s">
        <v>2452</v>
      </c>
      <c r="O218" s="116" t="s">
        <v>2564</v>
      </c>
      <c r="P218" s="116"/>
      <c r="Q218" s="109" t="s">
        <v>2587</v>
      </c>
      <c r="R218" s="45"/>
      <c r="V218" s="89"/>
      <c r="W218" s="75"/>
    </row>
    <row r="219" spans="1:23" s="117" customFormat="1" ht="18" x14ac:dyDescent="0.25">
      <c r="A219" s="116" t="str">
        <f>VLOOKUP(E219,'LISTADO ATM'!$A$2:$C$898,3,0)</f>
        <v>NORTE</v>
      </c>
      <c r="B219" s="137" t="s">
        <v>2758</v>
      </c>
      <c r="C219" s="110">
        <v>44379.832430555558</v>
      </c>
      <c r="D219" s="110" t="s">
        <v>2181</v>
      </c>
      <c r="E219" s="133">
        <v>687</v>
      </c>
      <c r="F219" s="116" t="str">
        <f>VLOOKUP(E219,VIP!$A$2:$O14052,2,0)</f>
        <v>DRBR687</v>
      </c>
      <c r="G219" s="116" t="str">
        <f>VLOOKUP(E219,'LISTADO ATM'!$A$2:$B$897,2,0)</f>
        <v>ATM Oficina Monterrico II</v>
      </c>
      <c r="H219" s="116" t="str">
        <f>VLOOKUP(E219,VIP!$A$2:$O19013,7,FALSE)</f>
        <v>NO</v>
      </c>
      <c r="I219" s="116" t="str">
        <f>VLOOKUP(E219,VIP!$A$2:$O10978,8,FALSE)</f>
        <v>NO</v>
      </c>
      <c r="J219" s="116" t="str">
        <f>VLOOKUP(E219,VIP!$A$2:$O10928,8,FALSE)</f>
        <v>NO</v>
      </c>
      <c r="K219" s="116" t="str">
        <f>VLOOKUP(E219,VIP!$A$2:$O14502,6,0)</f>
        <v>SI</v>
      </c>
      <c r="L219" s="140" t="s">
        <v>2587</v>
      </c>
      <c r="M219" s="109" t="s">
        <v>2445</v>
      </c>
      <c r="N219" s="109" t="s">
        <v>2452</v>
      </c>
      <c r="O219" s="116" t="s">
        <v>2564</v>
      </c>
      <c r="P219" s="116"/>
      <c r="Q219" s="109" t="s">
        <v>2587</v>
      </c>
      <c r="R219" s="45"/>
      <c r="V219" s="89"/>
      <c r="W219" s="75"/>
    </row>
    <row r="220" spans="1:23" s="117" customFormat="1" ht="18" x14ac:dyDescent="0.25">
      <c r="A220" s="116" t="str">
        <f>VLOOKUP(E220,'LISTADO ATM'!$A$2:$C$898,3,0)</f>
        <v>SUR</v>
      </c>
      <c r="B220" s="137" t="s">
        <v>2757</v>
      </c>
      <c r="C220" s="110">
        <v>44379.837407407409</v>
      </c>
      <c r="D220" s="110" t="s">
        <v>2180</v>
      </c>
      <c r="E220" s="133">
        <v>750</v>
      </c>
      <c r="F220" s="116" t="str">
        <f>VLOOKUP(E220,VIP!$A$2:$O14051,2,0)</f>
        <v>DRBR265</v>
      </c>
      <c r="G220" s="116" t="str">
        <f>VLOOKUP(E220,'LISTADO ATM'!$A$2:$B$897,2,0)</f>
        <v xml:space="preserve">ATM UNP Duvergé </v>
      </c>
      <c r="H220" s="116" t="str">
        <f>VLOOKUP(E220,VIP!$A$2:$O19012,7,FALSE)</f>
        <v>Si</v>
      </c>
      <c r="I220" s="116" t="str">
        <f>VLOOKUP(E220,VIP!$A$2:$O10977,8,FALSE)</f>
        <v>Si</v>
      </c>
      <c r="J220" s="116" t="str">
        <f>VLOOKUP(E220,VIP!$A$2:$O10927,8,FALSE)</f>
        <v>Si</v>
      </c>
      <c r="K220" s="116" t="str">
        <f>VLOOKUP(E220,VIP!$A$2:$O14501,6,0)</f>
        <v>SI</v>
      </c>
      <c r="L220" s="140" t="s">
        <v>2587</v>
      </c>
      <c r="M220" s="109" t="s">
        <v>2445</v>
      </c>
      <c r="N220" s="109" t="s">
        <v>2452</v>
      </c>
      <c r="O220" s="116" t="s">
        <v>2454</v>
      </c>
      <c r="P220" s="116"/>
      <c r="Q220" s="109" t="s">
        <v>2587</v>
      </c>
      <c r="R220" s="45"/>
      <c r="V220" s="89"/>
      <c r="W220" s="75"/>
    </row>
    <row r="221" spans="1:23" s="117" customFormat="1" ht="18" x14ac:dyDescent="0.25">
      <c r="A221" s="116" t="str">
        <f>VLOOKUP(E221,'LISTADO ATM'!$A$2:$C$898,3,0)</f>
        <v>DISTRITO NACIONAL</v>
      </c>
      <c r="B221" s="137" t="s">
        <v>2756</v>
      </c>
      <c r="C221" s="110">
        <v>44379.837939814817</v>
      </c>
      <c r="D221" s="110" t="s">
        <v>2180</v>
      </c>
      <c r="E221" s="133">
        <v>420</v>
      </c>
      <c r="F221" s="116" t="str">
        <f>VLOOKUP(E221,VIP!$A$2:$O14050,2,0)</f>
        <v>DRBR420</v>
      </c>
      <c r="G221" s="116" t="str">
        <f>VLOOKUP(E221,'LISTADO ATM'!$A$2:$B$897,2,0)</f>
        <v xml:space="preserve">ATM DGII Av. Lincoln </v>
      </c>
      <c r="H221" s="116" t="str">
        <f>VLOOKUP(E221,VIP!$A$2:$O19011,7,FALSE)</f>
        <v>Si</v>
      </c>
      <c r="I221" s="116" t="str">
        <f>VLOOKUP(E221,VIP!$A$2:$O10976,8,FALSE)</f>
        <v>Si</v>
      </c>
      <c r="J221" s="116" t="str">
        <f>VLOOKUP(E221,VIP!$A$2:$O10926,8,FALSE)</f>
        <v>Si</v>
      </c>
      <c r="K221" s="116" t="str">
        <f>VLOOKUP(E221,VIP!$A$2:$O14500,6,0)</f>
        <v>NO</v>
      </c>
      <c r="L221" s="140" t="s">
        <v>2219</v>
      </c>
      <c r="M221" s="109" t="s">
        <v>2445</v>
      </c>
      <c r="N221" s="109" t="s">
        <v>2452</v>
      </c>
      <c r="O221" s="116" t="s">
        <v>2454</v>
      </c>
      <c r="P221" s="116"/>
      <c r="Q221" s="109" t="s">
        <v>2219</v>
      </c>
      <c r="R221" s="45"/>
      <c r="V221" s="89"/>
      <c r="W221" s="75"/>
    </row>
    <row r="222" spans="1:23" s="117" customFormat="1" ht="18" x14ac:dyDescent="0.25">
      <c r="A222" s="116" t="str">
        <f>VLOOKUP(E222,'LISTADO ATM'!$A$2:$C$898,3,0)</f>
        <v>DISTRITO NACIONAL</v>
      </c>
      <c r="B222" s="137" t="s">
        <v>2755</v>
      </c>
      <c r="C222" s="110">
        <v>44379.847696759258</v>
      </c>
      <c r="D222" s="110" t="s">
        <v>2469</v>
      </c>
      <c r="E222" s="133">
        <v>354</v>
      </c>
      <c r="F222" s="116" t="str">
        <f>VLOOKUP(E222,VIP!$A$2:$O14049,2,0)</f>
        <v>DRBR354</v>
      </c>
      <c r="G222" s="116" t="str">
        <f>VLOOKUP(E222,'LISTADO ATM'!$A$2:$B$897,2,0)</f>
        <v xml:space="preserve">ATM Oficina Núñez de Cáceres II </v>
      </c>
      <c r="H222" s="116" t="str">
        <f>VLOOKUP(E222,VIP!$A$2:$O19010,7,FALSE)</f>
        <v>Si</v>
      </c>
      <c r="I222" s="116" t="str">
        <f>VLOOKUP(E222,VIP!$A$2:$O10975,8,FALSE)</f>
        <v>Si</v>
      </c>
      <c r="J222" s="116" t="str">
        <f>VLOOKUP(E222,VIP!$A$2:$O10925,8,FALSE)</f>
        <v>Si</v>
      </c>
      <c r="K222" s="116" t="str">
        <f>VLOOKUP(E222,VIP!$A$2:$O14499,6,0)</f>
        <v>NO</v>
      </c>
      <c r="L222" s="140" t="s">
        <v>2417</v>
      </c>
      <c r="M222" s="109" t="s">
        <v>2445</v>
      </c>
      <c r="N222" s="109" t="s">
        <v>2452</v>
      </c>
      <c r="O222" s="116" t="s">
        <v>2470</v>
      </c>
      <c r="P222" s="116"/>
      <c r="Q222" s="109" t="s">
        <v>2417</v>
      </c>
      <c r="R222" s="45"/>
      <c r="V222" s="89"/>
      <c r="W222" s="75"/>
    </row>
    <row r="223" spans="1:23" s="117" customFormat="1" ht="18" x14ac:dyDescent="0.25">
      <c r="A223" s="116" t="str">
        <f>VLOOKUP(E223,'LISTADO ATM'!$A$2:$C$898,3,0)</f>
        <v>DISTRITO NACIONAL</v>
      </c>
      <c r="B223" s="137" t="s">
        <v>2754</v>
      </c>
      <c r="C223" s="110">
        <v>44379.850960648146</v>
      </c>
      <c r="D223" s="110" t="s">
        <v>2469</v>
      </c>
      <c r="E223" s="133">
        <v>516</v>
      </c>
      <c r="F223" s="116" t="str">
        <f>VLOOKUP(E223,VIP!$A$2:$O14048,2,0)</f>
        <v>DRBR516</v>
      </c>
      <c r="G223" s="116" t="str">
        <f>VLOOKUP(E223,'LISTADO ATM'!$A$2:$B$897,2,0)</f>
        <v xml:space="preserve">ATM Oficina Gascue </v>
      </c>
      <c r="H223" s="116" t="str">
        <f>VLOOKUP(E223,VIP!$A$2:$O19009,7,FALSE)</f>
        <v>Si</v>
      </c>
      <c r="I223" s="116" t="str">
        <f>VLOOKUP(E223,VIP!$A$2:$O10974,8,FALSE)</f>
        <v>Si</v>
      </c>
      <c r="J223" s="116" t="str">
        <f>VLOOKUP(E223,VIP!$A$2:$O10924,8,FALSE)</f>
        <v>Si</v>
      </c>
      <c r="K223" s="116" t="str">
        <f>VLOOKUP(E223,VIP!$A$2:$O14498,6,0)</f>
        <v>SI</v>
      </c>
      <c r="L223" s="140" t="s">
        <v>2417</v>
      </c>
      <c r="M223" s="109" t="s">
        <v>2445</v>
      </c>
      <c r="N223" s="109" t="s">
        <v>2452</v>
      </c>
      <c r="O223" s="116" t="s">
        <v>2470</v>
      </c>
      <c r="P223" s="116"/>
      <c r="Q223" s="109" t="s">
        <v>2417</v>
      </c>
      <c r="R223" s="45"/>
      <c r="V223" s="89"/>
      <c r="W223" s="75"/>
    </row>
    <row r="224" spans="1:23" s="117" customFormat="1" ht="18" x14ac:dyDescent="0.25">
      <c r="A224" s="116" t="str">
        <f>VLOOKUP(E224,'LISTADO ATM'!$A$2:$C$898,3,0)</f>
        <v>NORTE</v>
      </c>
      <c r="B224" s="137" t="s">
        <v>2753</v>
      </c>
      <c r="C224" s="110">
        <v>44379.853784722225</v>
      </c>
      <c r="D224" s="110" t="s">
        <v>2586</v>
      </c>
      <c r="E224" s="133">
        <v>315</v>
      </c>
      <c r="F224" s="116" t="str">
        <f>VLOOKUP(E224,VIP!$A$2:$O14047,2,0)</f>
        <v>DRBR315</v>
      </c>
      <c r="G224" s="116" t="str">
        <f>VLOOKUP(E224,'LISTADO ATM'!$A$2:$B$897,2,0)</f>
        <v xml:space="preserve">ATM Oficina Estrella Sadalá </v>
      </c>
      <c r="H224" s="116" t="str">
        <f>VLOOKUP(E224,VIP!$A$2:$O19008,7,FALSE)</f>
        <v>Si</v>
      </c>
      <c r="I224" s="116" t="str">
        <f>VLOOKUP(E224,VIP!$A$2:$O10973,8,FALSE)</f>
        <v>Si</v>
      </c>
      <c r="J224" s="116" t="str">
        <f>VLOOKUP(E224,VIP!$A$2:$O10923,8,FALSE)</f>
        <v>Si</v>
      </c>
      <c r="K224" s="116" t="str">
        <f>VLOOKUP(E224,VIP!$A$2:$O14497,6,0)</f>
        <v>NO</v>
      </c>
      <c r="L224" s="140" t="s">
        <v>2441</v>
      </c>
      <c r="M224" s="109" t="s">
        <v>2445</v>
      </c>
      <c r="N224" s="109" t="s">
        <v>2452</v>
      </c>
      <c r="O224" s="116" t="s">
        <v>2588</v>
      </c>
      <c r="P224" s="116"/>
      <c r="Q224" s="109" t="s">
        <v>2441</v>
      </c>
      <c r="R224" s="45"/>
      <c r="V224" s="89"/>
      <c r="W224" s="75"/>
    </row>
    <row r="225" spans="1:23" s="117" customFormat="1" ht="18" x14ac:dyDescent="0.25">
      <c r="A225" s="116" t="str">
        <f>VLOOKUP(E225,'LISTADO ATM'!$A$2:$C$898,3,0)</f>
        <v>DISTRITO NACIONAL</v>
      </c>
      <c r="B225" s="137" t="s">
        <v>2752</v>
      </c>
      <c r="C225" s="110">
        <v>44379.858217592591</v>
      </c>
      <c r="D225" s="110" t="s">
        <v>2180</v>
      </c>
      <c r="E225" s="133">
        <v>302</v>
      </c>
      <c r="F225" s="116" t="str">
        <f>VLOOKUP(E225,VIP!$A$2:$O14046,2,0)</f>
        <v>DRBR302</v>
      </c>
      <c r="G225" s="116" t="str">
        <f>VLOOKUP(E225,'LISTADO ATM'!$A$2:$B$897,2,0)</f>
        <v xml:space="preserve">ATM S/M Aprezio Los Mameyes  </v>
      </c>
      <c r="H225" s="116" t="str">
        <f>VLOOKUP(E225,VIP!$A$2:$O19007,7,FALSE)</f>
        <v>Si</v>
      </c>
      <c r="I225" s="116" t="str">
        <f>VLOOKUP(E225,VIP!$A$2:$O10972,8,FALSE)</f>
        <v>Si</v>
      </c>
      <c r="J225" s="116" t="str">
        <f>VLOOKUP(E225,VIP!$A$2:$O10922,8,FALSE)</f>
        <v>Si</v>
      </c>
      <c r="K225" s="116" t="str">
        <f>VLOOKUP(E225,VIP!$A$2:$O14496,6,0)</f>
        <v>NO</v>
      </c>
      <c r="L225" s="140" t="s">
        <v>2765</v>
      </c>
      <c r="M225" s="109" t="s">
        <v>2445</v>
      </c>
      <c r="N225" s="109" t="s">
        <v>2452</v>
      </c>
      <c r="O225" s="116" t="s">
        <v>2454</v>
      </c>
      <c r="P225" s="116"/>
      <c r="Q225" s="109" t="s">
        <v>2765</v>
      </c>
      <c r="R225" s="45"/>
      <c r="V225" s="89"/>
      <c r="W225" s="75"/>
    </row>
    <row r="226" spans="1:23" s="117" customFormat="1" ht="18" x14ac:dyDescent="0.25">
      <c r="A226" s="116" t="str">
        <f>VLOOKUP(E226,'LISTADO ATM'!$A$2:$C$898,3,0)</f>
        <v>ESTE</v>
      </c>
      <c r="B226" s="137" t="s">
        <v>2751</v>
      </c>
      <c r="C226" s="110">
        <v>44379.859942129631</v>
      </c>
      <c r="D226" s="110" t="s">
        <v>2180</v>
      </c>
      <c r="E226" s="133">
        <v>211</v>
      </c>
      <c r="F226" s="116" t="str">
        <f>VLOOKUP(E226,VIP!$A$2:$O14045,2,0)</f>
        <v>DRBR211</v>
      </c>
      <c r="G226" s="116" t="str">
        <f>VLOOKUP(E226,'LISTADO ATM'!$A$2:$B$897,2,0)</f>
        <v xml:space="preserve">ATM Oficina La Romana I </v>
      </c>
      <c r="H226" s="116" t="str">
        <f>VLOOKUP(E226,VIP!$A$2:$O19006,7,FALSE)</f>
        <v>Si</v>
      </c>
      <c r="I226" s="116" t="str">
        <f>VLOOKUP(E226,VIP!$A$2:$O10971,8,FALSE)</f>
        <v>Si</v>
      </c>
      <c r="J226" s="116" t="str">
        <f>VLOOKUP(E226,VIP!$A$2:$O10921,8,FALSE)</f>
        <v>Si</v>
      </c>
      <c r="K226" s="116" t="str">
        <f>VLOOKUP(E226,VIP!$A$2:$O14495,6,0)</f>
        <v>NO</v>
      </c>
      <c r="L226" s="140" t="s">
        <v>2587</v>
      </c>
      <c r="M226" s="109" t="s">
        <v>2445</v>
      </c>
      <c r="N226" s="109" t="s">
        <v>2452</v>
      </c>
      <c r="O226" s="116" t="s">
        <v>2454</v>
      </c>
      <c r="P226" s="116"/>
      <c r="Q226" s="109" t="s">
        <v>2587</v>
      </c>
      <c r="R226" s="45"/>
      <c r="V226" s="89"/>
      <c r="W226" s="75"/>
    </row>
    <row r="227" spans="1:23" s="117" customFormat="1" ht="18" x14ac:dyDescent="0.25">
      <c r="A227" s="116" t="str">
        <f>VLOOKUP(E227,'LISTADO ATM'!$A$2:$C$898,3,0)</f>
        <v>DISTRITO NACIONAL</v>
      </c>
      <c r="B227" s="137" t="s">
        <v>2750</v>
      </c>
      <c r="C227" s="110">
        <v>44379.861157407409</v>
      </c>
      <c r="D227" s="110" t="s">
        <v>2180</v>
      </c>
      <c r="E227" s="133">
        <v>149</v>
      </c>
      <c r="F227" s="116" t="str">
        <f>VLOOKUP(E227,VIP!$A$2:$O14044,2,0)</f>
        <v>DRBR149</v>
      </c>
      <c r="G227" s="116" t="str">
        <f>VLOOKUP(E227,'LISTADO ATM'!$A$2:$B$897,2,0)</f>
        <v>ATM Estación Metro Concepción</v>
      </c>
      <c r="H227" s="116" t="str">
        <f>VLOOKUP(E227,VIP!$A$2:$O19005,7,FALSE)</f>
        <v>N/A</v>
      </c>
      <c r="I227" s="116" t="str">
        <f>VLOOKUP(E227,VIP!$A$2:$O10970,8,FALSE)</f>
        <v>N/A</v>
      </c>
      <c r="J227" s="116" t="str">
        <f>VLOOKUP(E227,VIP!$A$2:$O10920,8,FALSE)</f>
        <v>N/A</v>
      </c>
      <c r="K227" s="116" t="str">
        <f>VLOOKUP(E227,VIP!$A$2:$O14494,6,0)</f>
        <v>N/A</v>
      </c>
      <c r="L227" s="140" t="s">
        <v>2587</v>
      </c>
      <c r="M227" s="109" t="s">
        <v>2445</v>
      </c>
      <c r="N227" s="109" t="s">
        <v>2452</v>
      </c>
      <c r="O227" s="116" t="s">
        <v>2454</v>
      </c>
      <c r="P227" s="116"/>
      <c r="Q227" s="109" t="s">
        <v>2587</v>
      </c>
      <c r="R227" s="45"/>
      <c r="V227" s="89"/>
      <c r="W227" s="75"/>
    </row>
    <row r="228" spans="1:23" s="117" customFormat="1" ht="18" x14ac:dyDescent="0.25">
      <c r="A228" s="116" t="str">
        <f>VLOOKUP(E228,'LISTADO ATM'!$A$2:$C$898,3,0)</f>
        <v>ESTE</v>
      </c>
      <c r="B228" s="137" t="s">
        <v>2749</v>
      </c>
      <c r="C228" s="110">
        <v>44379.863715277781</v>
      </c>
      <c r="D228" s="110" t="s">
        <v>2180</v>
      </c>
      <c r="E228" s="133">
        <v>634</v>
      </c>
      <c r="F228" s="116" t="str">
        <f>VLOOKUP(E228,VIP!$A$2:$O14043,2,0)</f>
        <v>DRBR273</v>
      </c>
      <c r="G228" s="116" t="str">
        <f>VLOOKUP(E228,'LISTADO ATM'!$A$2:$B$897,2,0)</f>
        <v xml:space="preserve">ATM Ayuntamiento Los Llanos (SPM) </v>
      </c>
      <c r="H228" s="116" t="str">
        <f>VLOOKUP(E228,VIP!$A$2:$O19004,7,FALSE)</f>
        <v>Si</v>
      </c>
      <c r="I228" s="116" t="str">
        <f>VLOOKUP(E228,VIP!$A$2:$O10969,8,FALSE)</f>
        <v>Si</v>
      </c>
      <c r="J228" s="116" t="str">
        <f>VLOOKUP(E228,VIP!$A$2:$O10919,8,FALSE)</f>
        <v>Si</v>
      </c>
      <c r="K228" s="116" t="str">
        <f>VLOOKUP(E228,VIP!$A$2:$O14493,6,0)</f>
        <v>NO</v>
      </c>
      <c r="L228" s="140" t="s">
        <v>2587</v>
      </c>
      <c r="M228" s="109" t="s">
        <v>2445</v>
      </c>
      <c r="N228" s="109" t="s">
        <v>2452</v>
      </c>
      <c r="O228" s="116" t="s">
        <v>2454</v>
      </c>
      <c r="P228" s="116"/>
      <c r="Q228" s="109" t="s">
        <v>2587</v>
      </c>
      <c r="R228" s="45"/>
      <c r="V228" s="89"/>
      <c r="W228" s="75"/>
    </row>
    <row r="229" spans="1:23" s="117" customFormat="1" ht="18" x14ac:dyDescent="0.25">
      <c r="A229" s="116" t="str">
        <f>VLOOKUP(E229,'LISTADO ATM'!$A$2:$C$898,3,0)</f>
        <v>NORTE</v>
      </c>
      <c r="B229" s="137" t="s">
        <v>2748</v>
      </c>
      <c r="C229" s="110">
        <v>44379.864490740743</v>
      </c>
      <c r="D229" s="110" t="s">
        <v>2469</v>
      </c>
      <c r="E229" s="133">
        <v>333</v>
      </c>
      <c r="F229" s="116" t="str">
        <f>VLOOKUP(E229,VIP!$A$2:$O14042,2,0)</f>
        <v>DRBR333</v>
      </c>
      <c r="G229" s="116" t="str">
        <f>VLOOKUP(E229,'LISTADO ATM'!$A$2:$B$897,2,0)</f>
        <v>ATM Oficina Turey Maimón</v>
      </c>
      <c r="H229" s="116" t="str">
        <f>VLOOKUP(E229,VIP!$A$2:$O19003,7,FALSE)</f>
        <v>Si</v>
      </c>
      <c r="I229" s="116" t="str">
        <f>VLOOKUP(E229,VIP!$A$2:$O10968,8,FALSE)</f>
        <v>Si</v>
      </c>
      <c r="J229" s="116" t="str">
        <f>VLOOKUP(E229,VIP!$A$2:$O10918,8,FALSE)</f>
        <v>Si</v>
      </c>
      <c r="K229" s="116" t="str">
        <f>VLOOKUP(E229,VIP!$A$2:$O14492,6,0)</f>
        <v>NO</v>
      </c>
      <c r="L229" s="140" t="s">
        <v>2563</v>
      </c>
      <c r="M229" s="109" t="s">
        <v>2445</v>
      </c>
      <c r="N229" s="109" t="s">
        <v>2452</v>
      </c>
      <c r="O229" s="116" t="s">
        <v>2589</v>
      </c>
      <c r="P229" s="116"/>
      <c r="Q229" s="109" t="s">
        <v>2563</v>
      </c>
      <c r="R229" s="45"/>
      <c r="V229" s="89"/>
      <c r="W229" s="75"/>
    </row>
    <row r="230" spans="1:23" s="117" customFormat="1" ht="18" x14ac:dyDescent="0.25">
      <c r="A230" s="116" t="str">
        <f>VLOOKUP(E230,'LISTADO ATM'!$A$2:$C$898,3,0)</f>
        <v>NORTE</v>
      </c>
      <c r="B230" s="137" t="s">
        <v>2747</v>
      </c>
      <c r="C230" s="110">
        <v>44379.868148148147</v>
      </c>
      <c r="D230" s="110" t="s">
        <v>2181</v>
      </c>
      <c r="E230" s="133">
        <v>306</v>
      </c>
      <c r="F230" s="116" t="str">
        <f>VLOOKUP(E230,VIP!$A$2:$O14041,2,0)</f>
        <v>DRBR306</v>
      </c>
      <c r="G230" s="116" t="str">
        <f>VLOOKUP(E230,'LISTADO ATM'!$A$2:$B$897,2,0)</f>
        <v>ATM Hospital Dr. Toribio</v>
      </c>
      <c r="H230" s="116" t="str">
        <f>VLOOKUP(E230,VIP!$A$2:$O19002,7,FALSE)</f>
        <v>Si</v>
      </c>
      <c r="I230" s="116" t="str">
        <f>VLOOKUP(E230,VIP!$A$2:$O10967,8,FALSE)</f>
        <v>Si</v>
      </c>
      <c r="J230" s="116" t="str">
        <f>VLOOKUP(E230,VIP!$A$2:$O10917,8,FALSE)</f>
        <v>Si</v>
      </c>
      <c r="K230" s="116" t="str">
        <f>VLOOKUP(E230,VIP!$A$2:$O14491,6,0)</f>
        <v>NO</v>
      </c>
      <c r="L230" s="140" t="s">
        <v>2587</v>
      </c>
      <c r="M230" s="109" t="s">
        <v>2445</v>
      </c>
      <c r="N230" s="109" t="s">
        <v>2452</v>
      </c>
      <c r="O230" s="116" t="s">
        <v>2564</v>
      </c>
      <c r="P230" s="116"/>
      <c r="Q230" s="109" t="s">
        <v>2587</v>
      </c>
      <c r="R230" s="45"/>
      <c r="V230" s="89"/>
      <c r="W230" s="75"/>
    </row>
    <row r="231" spans="1:23" s="117" customFormat="1" ht="18" x14ac:dyDescent="0.25">
      <c r="A231" s="116" t="str">
        <f>VLOOKUP(E231,'LISTADO ATM'!$A$2:$C$898,3,0)</f>
        <v>NORTE</v>
      </c>
      <c r="B231" s="137" t="s">
        <v>2746</v>
      </c>
      <c r="C231" s="110">
        <v>44379.93546296296</v>
      </c>
      <c r="D231" s="110" t="s">
        <v>2181</v>
      </c>
      <c r="E231" s="133">
        <v>894</v>
      </c>
      <c r="F231" s="116" t="str">
        <f>VLOOKUP(E231,VIP!$A$2:$O14040,2,0)</f>
        <v>DRBR894</v>
      </c>
      <c r="G231" s="116" t="str">
        <f>VLOOKUP(E231,'LISTADO ATM'!$A$2:$B$897,2,0)</f>
        <v>ATM Eco Petroleo Estero Hondo</v>
      </c>
      <c r="H231" s="116" t="str">
        <f>VLOOKUP(E231,VIP!$A$2:$O19001,7,FALSE)</f>
        <v>NO</v>
      </c>
      <c r="I231" s="116" t="str">
        <f>VLOOKUP(E231,VIP!$A$2:$O10966,8,FALSE)</f>
        <v>NO</v>
      </c>
      <c r="J231" s="116" t="str">
        <f>VLOOKUP(E231,VIP!$A$2:$O10916,8,FALSE)</f>
        <v>NO</v>
      </c>
      <c r="K231" s="116" t="str">
        <f>VLOOKUP(E231,VIP!$A$2:$O14490,6,0)</f>
        <v>NO</v>
      </c>
      <c r="L231" s="140" t="s">
        <v>2245</v>
      </c>
      <c r="M231" s="109" t="s">
        <v>2445</v>
      </c>
      <c r="N231" s="109" t="s">
        <v>2452</v>
      </c>
      <c r="O231" s="116" t="s">
        <v>2564</v>
      </c>
      <c r="P231" s="116"/>
      <c r="Q231" s="109" t="s">
        <v>2245</v>
      </c>
      <c r="R231" s="45"/>
      <c r="V231" s="89"/>
      <c r="W231" s="75"/>
    </row>
    <row r="232" spans="1:23" s="117" customFormat="1" ht="18" x14ac:dyDescent="0.25">
      <c r="A232" s="116" t="str">
        <f>VLOOKUP(E232,'LISTADO ATM'!$A$2:$C$898,3,0)</f>
        <v>NORTE</v>
      </c>
      <c r="B232" s="137" t="s">
        <v>2745</v>
      </c>
      <c r="C232" s="110">
        <v>44379.936620370368</v>
      </c>
      <c r="D232" s="110" t="s">
        <v>2181</v>
      </c>
      <c r="E232" s="133">
        <v>454</v>
      </c>
      <c r="F232" s="116" t="str">
        <f>VLOOKUP(E232,VIP!$A$2:$O14039,2,0)</f>
        <v>DRBR454</v>
      </c>
      <c r="G232" s="116" t="str">
        <f>VLOOKUP(E232,'LISTADO ATM'!$A$2:$B$897,2,0)</f>
        <v>ATM Partido Dajabón</v>
      </c>
      <c r="H232" s="116" t="str">
        <f>VLOOKUP(E232,VIP!$A$2:$O19000,7,FALSE)</f>
        <v>Si</v>
      </c>
      <c r="I232" s="116" t="str">
        <f>VLOOKUP(E232,VIP!$A$2:$O10965,8,FALSE)</f>
        <v>Si</v>
      </c>
      <c r="J232" s="116" t="str">
        <f>VLOOKUP(E232,VIP!$A$2:$O10915,8,FALSE)</f>
        <v>Si</v>
      </c>
      <c r="K232" s="116" t="str">
        <f>VLOOKUP(E232,VIP!$A$2:$O14489,6,0)</f>
        <v>NO</v>
      </c>
      <c r="L232" s="140" t="s">
        <v>2587</v>
      </c>
      <c r="M232" s="109" t="s">
        <v>2445</v>
      </c>
      <c r="N232" s="109" t="s">
        <v>2452</v>
      </c>
      <c r="O232" s="116" t="s">
        <v>2564</v>
      </c>
      <c r="P232" s="116"/>
      <c r="Q232" s="109" t="s">
        <v>2587</v>
      </c>
      <c r="R232" s="45"/>
      <c r="V232" s="89"/>
      <c r="W232" s="75"/>
    </row>
    <row r="233" spans="1:23" s="117" customFormat="1" ht="18" x14ac:dyDescent="0.25">
      <c r="A233" s="116" t="e">
        <f>VLOOKUP(E233,'LISTADO ATM'!$A$2:$C$898,3,0)</f>
        <v>#N/A</v>
      </c>
      <c r="B233" s="137" t="s">
        <v>2744</v>
      </c>
      <c r="C233" s="110">
        <v>44379.937789351854</v>
      </c>
      <c r="D233" s="110" t="s">
        <v>2180</v>
      </c>
      <c r="E233" s="133">
        <v>349</v>
      </c>
      <c r="F233" s="116" t="str">
        <f>VLOOKUP(E233,VIP!$A$2:$O14038,2,0)</f>
        <v>DRBR349</v>
      </c>
      <c r="G233" s="116" t="e">
        <f>VLOOKUP(E233,'LISTADO ATM'!$A$2:$B$897,2,0)</f>
        <v>#N/A</v>
      </c>
      <c r="H233" s="116" t="str">
        <f>VLOOKUP(E233,VIP!$A$2:$O18999,7,FALSE)</f>
        <v>N/A</v>
      </c>
      <c r="I233" s="116" t="str">
        <f>VLOOKUP(E233,VIP!$A$2:$O10964,8,FALSE)</f>
        <v>N/A</v>
      </c>
      <c r="J233" s="116" t="str">
        <f>VLOOKUP(E233,VIP!$A$2:$O10914,8,FALSE)</f>
        <v>N/A</v>
      </c>
      <c r="K233" s="116" t="str">
        <f>VLOOKUP(E233,VIP!$A$2:$O14488,6,0)</f>
        <v>N/A</v>
      </c>
      <c r="L233" s="140" t="s">
        <v>2245</v>
      </c>
      <c r="M233" s="109" t="s">
        <v>2445</v>
      </c>
      <c r="N233" s="109" t="s">
        <v>2452</v>
      </c>
      <c r="O233" s="116" t="s">
        <v>2454</v>
      </c>
      <c r="P233" s="116"/>
      <c r="Q233" s="109" t="s">
        <v>2245</v>
      </c>
      <c r="R233" s="45"/>
      <c r="V233" s="89"/>
      <c r="W233" s="75"/>
    </row>
  </sheetData>
  <autoFilter ref="A4:Q191">
    <sortState ref="A5:Q233">
      <sortCondition ref="C4:C191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05:B110">
    <cfRule type="duplicateValues" dxfId="221" priority="313"/>
  </conditionalFormatting>
  <conditionalFormatting sqref="B105:B110">
    <cfRule type="duplicateValues" dxfId="220" priority="310"/>
    <cfRule type="duplicateValues" dxfId="219" priority="311"/>
    <cfRule type="duplicateValues" dxfId="218" priority="312"/>
  </conditionalFormatting>
  <conditionalFormatting sqref="B111">
    <cfRule type="duplicateValues" dxfId="217" priority="308"/>
  </conditionalFormatting>
  <conditionalFormatting sqref="B111">
    <cfRule type="duplicateValues" dxfId="216" priority="305"/>
    <cfRule type="duplicateValues" dxfId="215" priority="306"/>
    <cfRule type="duplicateValues" dxfId="214" priority="307"/>
  </conditionalFormatting>
  <conditionalFormatting sqref="B111">
    <cfRule type="duplicateValues" dxfId="213" priority="304"/>
  </conditionalFormatting>
  <conditionalFormatting sqref="B112">
    <cfRule type="duplicateValues" dxfId="212" priority="301"/>
  </conditionalFormatting>
  <conditionalFormatting sqref="B112">
    <cfRule type="duplicateValues" dxfId="211" priority="298"/>
    <cfRule type="duplicateValues" dxfId="210" priority="299"/>
    <cfRule type="duplicateValues" dxfId="209" priority="300"/>
  </conditionalFormatting>
  <conditionalFormatting sqref="E112">
    <cfRule type="duplicateValues" dxfId="208" priority="296"/>
    <cfRule type="duplicateValues" dxfId="207" priority="297"/>
  </conditionalFormatting>
  <conditionalFormatting sqref="E112">
    <cfRule type="duplicateValues" dxfId="206" priority="293"/>
    <cfRule type="duplicateValues" dxfId="205" priority="294"/>
    <cfRule type="duplicateValues" dxfId="204" priority="295"/>
  </conditionalFormatting>
  <conditionalFormatting sqref="E112">
    <cfRule type="duplicateValues" dxfId="203" priority="292"/>
  </conditionalFormatting>
  <conditionalFormatting sqref="B114">
    <cfRule type="duplicateValues" dxfId="202" priority="262"/>
  </conditionalFormatting>
  <conditionalFormatting sqref="B114">
    <cfRule type="duplicateValues" dxfId="201" priority="259"/>
    <cfRule type="duplicateValues" dxfId="200" priority="260"/>
    <cfRule type="duplicateValues" dxfId="199" priority="261"/>
  </conditionalFormatting>
  <conditionalFormatting sqref="B234:B1048576 B114 B112 B1:B4">
    <cfRule type="duplicateValues" dxfId="198" priority="141559"/>
  </conditionalFormatting>
  <conditionalFormatting sqref="B234:B1048576 B114 B112">
    <cfRule type="duplicateValues" dxfId="197" priority="141564"/>
  </conditionalFormatting>
  <conditionalFormatting sqref="B234:B1048576 B114 B112 B1:B4">
    <cfRule type="duplicateValues" dxfId="196" priority="141568"/>
    <cfRule type="duplicateValues" dxfId="195" priority="141569"/>
    <cfRule type="duplicateValues" dxfId="194" priority="141570"/>
  </conditionalFormatting>
  <conditionalFormatting sqref="E234:E1048576 E104:E114 E1:E4">
    <cfRule type="duplicateValues" dxfId="193" priority="141583"/>
    <cfRule type="duplicateValues" dxfId="192" priority="141584"/>
  </conditionalFormatting>
  <conditionalFormatting sqref="E234:E1048576 E104:E114 E1:E4">
    <cfRule type="duplicateValues" dxfId="191" priority="141591"/>
    <cfRule type="duplicateValues" dxfId="190" priority="141592"/>
    <cfRule type="duplicateValues" dxfId="189" priority="141593"/>
  </conditionalFormatting>
  <conditionalFormatting sqref="E234:E1048576 E104:E114 E1:E4">
    <cfRule type="duplicateValues" dxfId="188" priority="141603"/>
  </conditionalFormatting>
  <conditionalFormatting sqref="E234:E1048576 E104:E114">
    <cfRule type="duplicateValues" dxfId="187" priority="141607"/>
  </conditionalFormatting>
  <conditionalFormatting sqref="E234:E1048576 E1:E148">
    <cfRule type="duplicateValues" dxfId="186" priority="141610"/>
    <cfRule type="duplicateValues" dxfId="185" priority="141611"/>
    <cfRule type="duplicateValues" dxfId="184" priority="141612"/>
    <cfRule type="duplicateValues" dxfId="183" priority="141613"/>
  </conditionalFormatting>
  <conditionalFormatting sqref="B234:B1048576 B114 B112 B1:B110">
    <cfRule type="duplicateValues" dxfId="182" priority="141622"/>
  </conditionalFormatting>
  <conditionalFormatting sqref="B234:B1048576 B114 B1:B112">
    <cfRule type="duplicateValues" dxfId="181" priority="141633"/>
  </conditionalFormatting>
  <conditionalFormatting sqref="E234:E1048576 E1:E148">
    <cfRule type="duplicateValues" dxfId="180" priority="141637"/>
  </conditionalFormatting>
  <conditionalFormatting sqref="B234:B1048576 B1:B114">
    <cfRule type="duplicateValues" dxfId="179" priority="141640"/>
  </conditionalFormatting>
  <conditionalFormatting sqref="B234:B1048576">
    <cfRule type="duplicateValues" dxfId="178" priority="141649"/>
  </conditionalFormatting>
  <conditionalFormatting sqref="B5:B41">
    <cfRule type="duplicateValues" dxfId="177" priority="142109"/>
  </conditionalFormatting>
  <conditionalFormatting sqref="B5:B41">
    <cfRule type="duplicateValues" dxfId="176" priority="142111"/>
    <cfRule type="duplicateValues" dxfId="175" priority="142112"/>
    <cfRule type="duplicateValues" dxfId="174" priority="142113"/>
  </conditionalFormatting>
  <conditionalFormatting sqref="E5:E41">
    <cfRule type="duplicateValues" dxfId="173" priority="142117"/>
    <cfRule type="duplicateValues" dxfId="172" priority="142118"/>
  </conditionalFormatting>
  <conditionalFormatting sqref="E5:E41">
    <cfRule type="duplicateValues" dxfId="171" priority="142121"/>
    <cfRule type="duplicateValues" dxfId="170" priority="142122"/>
    <cfRule type="duplicateValues" dxfId="169" priority="142123"/>
  </conditionalFormatting>
  <conditionalFormatting sqref="E5:E41">
    <cfRule type="duplicateValues" dxfId="168" priority="142127"/>
  </conditionalFormatting>
  <conditionalFormatting sqref="B42:B55">
    <cfRule type="duplicateValues" dxfId="167" priority="142287"/>
  </conditionalFormatting>
  <conditionalFormatting sqref="B42:B55">
    <cfRule type="duplicateValues" dxfId="166" priority="142289"/>
    <cfRule type="duplicateValues" dxfId="165" priority="142290"/>
    <cfRule type="duplicateValues" dxfId="164" priority="142291"/>
  </conditionalFormatting>
  <conditionalFormatting sqref="E42:E55">
    <cfRule type="duplicateValues" dxfId="163" priority="142295"/>
    <cfRule type="duplicateValues" dxfId="162" priority="142296"/>
  </conditionalFormatting>
  <conditionalFormatting sqref="E42:E55">
    <cfRule type="duplicateValues" dxfId="161" priority="142299"/>
    <cfRule type="duplicateValues" dxfId="160" priority="142300"/>
    <cfRule type="duplicateValues" dxfId="159" priority="142301"/>
  </conditionalFormatting>
  <conditionalFormatting sqref="E42:E55">
    <cfRule type="duplicateValues" dxfId="158" priority="142305"/>
  </conditionalFormatting>
  <conditionalFormatting sqref="B56:B104">
    <cfRule type="duplicateValues" dxfId="157" priority="142530"/>
  </conditionalFormatting>
  <conditionalFormatting sqref="B56:B104">
    <cfRule type="duplicateValues" dxfId="156" priority="142532"/>
    <cfRule type="duplicateValues" dxfId="155" priority="142533"/>
    <cfRule type="duplicateValues" dxfId="154" priority="142534"/>
  </conditionalFormatting>
  <conditionalFormatting sqref="B113">
    <cfRule type="duplicateValues" dxfId="153" priority="142549"/>
  </conditionalFormatting>
  <conditionalFormatting sqref="B113">
    <cfRule type="duplicateValues" dxfId="152" priority="142551"/>
    <cfRule type="duplicateValues" dxfId="151" priority="142552"/>
    <cfRule type="duplicateValues" dxfId="150" priority="142553"/>
  </conditionalFormatting>
  <conditionalFormatting sqref="E113">
    <cfRule type="duplicateValues" dxfId="149" priority="142554"/>
    <cfRule type="duplicateValues" dxfId="148" priority="142555"/>
  </conditionalFormatting>
  <conditionalFormatting sqref="E113">
    <cfRule type="duplicateValues" dxfId="147" priority="142556"/>
    <cfRule type="duplicateValues" dxfId="146" priority="142557"/>
    <cfRule type="duplicateValues" dxfId="145" priority="142558"/>
  </conditionalFormatting>
  <conditionalFormatting sqref="E113">
    <cfRule type="duplicateValues" dxfId="144" priority="142559"/>
  </conditionalFormatting>
  <conditionalFormatting sqref="B115:B148">
    <cfRule type="duplicateValues" dxfId="143" priority="142705"/>
  </conditionalFormatting>
  <conditionalFormatting sqref="B115:B148">
    <cfRule type="duplicateValues" dxfId="142" priority="142707"/>
    <cfRule type="duplicateValues" dxfId="141" priority="142708"/>
    <cfRule type="duplicateValues" dxfId="140" priority="142709"/>
  </conditionalFormatting>
  <conditionalFormatting sqref="E115:E148">
    <cfRule type="duplicateValues" dxfId="139" priority="142723"/>
    <cfRule type="duplicateValues" dxfId="138" priority="142724"/>
  </conditionalFormatting>
  <conditionalFormatting sqref="E115:E148">
    <cfRule type="duplicateValues" dxfId="137" priority="142727"/>
    <cfRule type="duplicateValues" dxfId="136" priority="142728"/>
    <cfRule type="duplicateValues" dxfId="135" priority="142729"/>
  </conditionalFormatting>
  <conditionalFormatting sqref="E115:E148">
    <cfRule type="duplicateValues" dxfId="134" priority="142733"/>
  </conditionalFormatting>
  <conditionalFormatting sqref="E115:E148">
    <cfRule type="duplicateValues" dxfId="133" priority="142737"/>
    <cfRule type="duplicateValues" dxfId="132" priority="142738"/>
    <cfRule type="duplicateValues" dxfId="131" priority="142739"/>
    <cfRule type="duplicateValues" dxfId="130" priority="142740"/>
  </conditionalFormatting>
  <conditionalFormatting sqref="E5:E148">
    <cfRule type="duplicateValues" dxfId="129" priority="142767"/>
    <cfRule type="duplicateValues" dxfId="128" priority="142768"/>
  </conditionalFormatting>
  <conditionalFormatting sqref="E5:E148">
    <cfRule type="duplicateValues" dxfId="127" priority="142771"/>
    <cfRule type="duplicateValues" dxfId="126" priority="142772"/>
    <cfRule type="duplicateValues" dxfId="125" priority="142773"/>
  </conditionalFormatting>
  <conditionalFormatting sqref="E5:E148">
    <cfRule type="duplicateValues" dxfId="124" priority="142777"/>
  </conditionalFormatting>
  <conditionalFormatting sqref="E149:E191">
    <cfRule type="duplicateValues" dxfId="123" priority="142913"/>
    <cfRule type="duplicateValues" dxfId="122" priority="142914"/>
    <cfRule type="duplicateValues" dxfId="121" priority="142915"/>
    <cfRule type="duplicateValues" dxfId="120" priority="142916"/>
  </conditionalFormatting>
  <conditionalFormatting sqref="E149:E191">
    <cfRule type="duplicateValues" dxfId="119" priority="142921"/>
  </conditionalFormatting>
  <conditionalFormatting sqref="B149:B191">
    <cfRule type="duplicateValues" dxfId="118" priority="142923"/>
  </conditionalFormatting>
  <conditionalFormatting sqref="B149:B191">
    <cfRule type="duplicateValues" dxfId="117" priority="142925"/>
    <cfRule type="duplicateValues" dxfId="116" priority="142926"/>
    <cfRule type="duplicateValues" dxfId="115" priority="142927"/>
  </conditionalFormatting>
  <conditionalFormatting sqref="E149:E191">
    <cfRule type="duplicateValues" dxfId="114" priority="142931"/>
    <cfRule type="duplicateValues" dxfId="113" priority="142932"/>
  </conditionalFormatting>
  <conditionalFormatting sqref="E149:E191">
    <cfRule type="duplicateValues" dxfId="112" priority="142935"/>
    <cfRule type="duplicateValues" dxfId="111" priority="142936"/>
    <cfRule type="duplicateValues" dxfId="110" priority="142937"/>
  </conditionalFormatting>
  <conditionalFormatting sqref="E192:E212">
    <cfRule type="duplicateValues" dxfId="109" priority="143143"/>
    <cfRule type="duplicateValues" dxfId="108" priority="143144"/>
    <cfRule type="duplicateValues" dxfId="107" priority="143145"/>
    <cfRule type="duplicateValues" dxfId="106" priority="143146"/>
  </conditionalFormatting>
  <conditionalFormatting sqref="E192:E212">
    <cfRule type="duplicateValues" dxfId="105" priority="143147"/>
  </conditionalFormatting>
  <conditionalFormatting sqref="B192:B212">
    <cfRule type="duplicateValues" dxfId="104" priority="143148"/>
  </conditionalFormatting>
  <conditionalFormatting sqref="B192:B212">
    <cfRule type="duplicateValues" dxfId="103" priority="143149"/>
    <cfRule type="duplicateValues" dxfId="102" priority="143150"/>
    <cfRule type="duplicateValues" dxfId="101" priority="143151"/>
  </conditionalFormatting>
  <conditionalFormatting sqref="E192:E212">
    <cfRule type="duplicateValues" dxfId="100" priority="143152"/>
    <cfRule type="duplicateValues" dxfId="99" priority="143153"/>
  </conditionalFormatting>
  <conditionalFormatting sqref="E192:E212">
    <cfRule type="duplicateValues" dxfId="98" priority="143154"/>
    <cfRule type="duplicateValues" dxfId="97" priority="143155"/>
    <cfRule type="duplicateValues" dxfId="96" priority="143156"/>
  </conditionalFormatting>
  <conditionalFormatting sqref="E213:E233">
    <cfRule type="duplicateValues" dxfId="13" priority="143247"/>
    <cfRule type="duplicateValues" dxfId="12" priority="143248"/>
    <cfRule type="duplicateValues" dxfId="11" priority="143249"/>
    <cfRule type="duplicateValues" dxfId="10" priority="143250"/>
  </conditionalFormatting>
  <conditionalFormatting sqref="E213:E233">
    <cfRule type="duplicateValues" dxfId="9" priority="143251"/>
  </conditionalFormatting>
  <conditionalFormatting sqref="B213:B233">
    <cfRule type="duplicateValues" dxfId="8" priority="143252"/>
  </conditionalFormatting>
  <conditionalFormatting sqref="B213:B233">
    <cfRule type="duplicateValues" dxfId="7" priority="143253"/>
    <cfRule type="duplicateValues" dxfId="6" priority="143254"/>
    <cfRule type="duplicateValues" dxfId="5" priority="143255"/>
  </conditionalFormatting>
  <conditionalFormatting sqref="E213:E233">
    <cfRule type="duplicateValues" dxfId="4" priority="143256"/>
    <cfRule type="duplicateValues" dxfId="3" priority="143257"/>
  </conditionalFormatting>
  <conditionalFormatting sqref="E213:E233">
    <cfRule type="duplicateValues" dxfId="2" priority="143258"/>
    <cfRule type="duplicateValues" dxfId="1" priority="143259"/>
    <cfRule type="duplicateValues" dxfId="0" priority="143260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0"/>
  <sheetViews>
    <sheetView zoomScale="55" zoomScaleNormal="55" workbookViewId="0">
      <selection activeCell="H83" sqref="H83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1" t="s">
        <v>2150</v>
      </c>
      <c r="B1" s="182"/>
      <c r="C1" s="182"/>
      <c r="D1" s="182"/>
      <c r="E1" s="183"/>
      <c r="F1" s="179" t="s">
        <v>2552</v>
      </c>
      <c r="G1" s="180"/>
      <c r="H1" s="115">
        <f>COUNTIF(A:E,"2 Gavetas Vacias y 1 Gaveta Fallando")</f>
        <v>9</v>
      </c>
      <c r="I1" s="115">
        <f>COUNTIF(A:E,("3 Gavetas Vacías"))</f>
        <v>8</v>
      </c>
      <c r="J1" s="93">
        <f>COUNTIF(A:E,"2 Gavetas Fallando y 1 Gaveta Vacias")</f>
        <v>0</v>
      </c>
    </row>
    <row r="2" spans="1:11" ht="25.5" customHeight="1" x14ac:dyDescent="0.25">
      <c r="A2" s="184" t="s">
        <v>2450</v>
      </c>
      <c r="B2" s="185"/>
      <c r="C2" s="185"/>
      <c r="D2" s="185"/>
      <c r="E2" s="186"/>
      <c r="F2" s="114" t="s">
        <v>2551</v>
      </c>
      <c r="G2" s="113">
        <f>G3+G4</f>
        <v>233</v>
      </c>
      <c r="H2" s="114" t="s">
        <v>2562</v>
      </c>
      <c r="I2" s="113">
        <f>COUNTIF(A:E,"Abastecido")</f>
        <v>49</v>
      </c>
      <c r="J2" s="114" t="s">
        <v>2582</v>
      </c>
      <c r="K2" s="113">
        <f>COUNTIF(REPORTE!E:U,"REINICIO FALLIDO")</f>
        <v>1</v>
      </c>
    </row>
    <row r="3" spans="1:11" ht="18" x14ac:dyDescent="0.25">
      <c r="A3" s="117"/>
      <c r="B3" s="145"/>
      <c r="C3" s="118"/>
      <c r="D3" s="118"/>
      <c r="E3" s="124"/>
      <c r="F3" s="114" t="s">
        <v>2550</v>
      </c>
      <c r="G3" s="113">
        <f>COUNTIF(REPORTE!A:Q,"fuera de Servicio")</f>
        <v>90</v>
      </c>
      <c r="H3" s="114" t="s">
        <v>2558</v>
      </c>
      <c r="I3" s="113">
        <f>COUNTIF(A:E,"Gavetas Vacías + Gavetas Fallando")</f>
        <v>9</v>
      </c>
      <c r="J3" s="114" t="s">
        <v>2583</v>
      </c>
      <c r="K3" s="113">
        <f>COUNTIF(REPORTE!E:U,"CARGA FALLIDA")</f>
        <v>2</v>
      </c>
    </row>
    <row r="4" spans="1:11" ht="18.75" thickBot="1" x14ac:dyDescent="0.3">
      <c r="A4" s="144" t="s">
        <v>2413</v>
      </c>
      <c r="B4" s="146">
        <v>44378.708333333336</v>
      </c>
      <c r="C4" s="118"/>
      <c r="D4" s="118"/>
      <c r="E4" s="125"/>
      <c r="F4" s="114" t="s">
        <v>2547</v>
      </c>
      <c r="G4" s="113">
        <f>COUNTIF(REPORTE!A:Q,"En Servicio")</f>
        <v>143</v>
      </c>
      <c r="H4" s="114" t="s">
        <v>2561</v>
      </c>
      <c r="I4" s="113">
        <f>COUNTIF(A:E,"Solucionado")</f>
        <v>4</v>
      </c>
      <c r="J4" s="114" t="s">
        <v>2584</v>
      </c>
      <c r="K4" s="113">
        <f>COUNTIF(REPORTE!L4:L4,"ERROR PRINTER DEPOSITO")</f>
        <v>0</v>
      </c>
    </row>
    <row r="5" spans="1:11" ht="18.75" thickBot="1" x14ac:dyDescent="0.3">
      <c r="A5" s="144" t="s">
        <v>2414</v>
      </c>
      <c r="B5" s="146">
        <v>44379.25</v>
      </c>
      <c r="C5" s="141"/>
      <c r="D5" s="118"/>
      <c r="E5" s="125"/>
      <c r="F5" s="114" t="s">
        <v>2548</v>
      </c>
      <c r="G5" s="113">
        <f>COUNTIF(REPORTE!A:Q,"reinicio exitoso")</f>
        <v>7</v>
      </c>
      <c r="H5" s="114" t="s">
        <v>2554</v>
      </c>
      <c r="I5" s="113">
        <f>I1+H1+J1</f>
        <v>17</v>
      </c>
    </row>
    <row r="6" spans="1:11" ht="18" x14ac:dyDescent="0.25">
      <c r="A6" s="117"/>
      <c r="B6" s="145"/>
      <c r="C6" s="118"/>
      <c r="D6" s="118"/>
      <c r="E6" s="126"/>
      <c r="F6" s="114" t="s">
        <v>2549</v>
      </c>
      <c r="G6" s="113">
        <f>COUNTIF(REPORTE!A:Q,"carga exitosa")</f>
        <v>10</v>
      </c>
      <c r="H6" s="114" t="s">
        <v>2559</v>
      </c>
      <c r="I6" s="113">
        <f>COUNTIF(A:E,"GAVETA DE RECHAZO LLENA")</f>
        <v>1</v>
      </c>
    </row>
    <row r="7" spans="1:11" ht="18" customHeight="1" x14ac:dyDescent="0.25">
      <c r="A7" s="164" t="s">
        <v>2649</v>
      </c>
      <c r="B7" s="165"/>
      <c r="C7" s="165"/>
      <c r="D7" s="165"/>
      <c r="E7" s="166"/>
      <c r="F7" s="114" t="s">
        <v>2553</v>
      </c>
      <c r="G7" s="113">
        <f>COUNTIF(A:E,"Sin Efectivo")</f>
        <v>25</v>
      </c>
      <c r="H7" s="114" t="s">
        <v>2560</v>
      </c>
      <c r="I7" s="113">
        <f>COUNTIF(A:E,"GAVETA DE DEPOSITO LLENA")</f>
        <v>0</v>
      </c>
    </row>
    <row r="8" spans="1:11" ht="18" x14ac:dyDescent="0.25">
      <c r="A8" s="119" t="s">
        <v>15</v>
      </c>
      <c r="B8" s="119" t="s">
        <v>2415</v>
      </c>
      <c r="C8" s="119" t="s">
        <v>46</v>
      </c>
      <c r="D8" s="142" t="s">
        <v>2418</v>
      </c>
      <c r="E8" s="142" t="s">
        <v>2416</v>
      </c>
    </row>
    <row r="9" spans="1:11" ht="18" x14ac:dyDescent="0.25">
      <c r="A9" s="133" t="str">
        <f>VLOOKUP(B9,'[1]LISTADO ATM'!$A$2:$C$822,3,0)</f>
        <v>DISTRITO NACIONAL</v>
      </c>
      <c r="B9" s="133">
        <v>734</v>
      </c>
      <c r="C9" s="143" t="str">
        <f>VLOOKUP(B9,'[1]LISTADO ATM'!$A$2:$B$822,2,0)</f>
        <v xml:space="preserve">ATM Oficina Independencia I </v>
      </c>
      <c r="D9" s="129" t="s">
        <v>2545</v>
      </c>
      <c r="E9" s="137">
        <v>3335939566</v>
      </c>
    </row>
    <row r="10" spans="1:11" ht="18" x14ac:dyDescent="0.25">
      <c r="A10" s="133" t="str">
        <f>VLOOKUP(B10,'[1]LISTADO ATM'!$A$2:$C$822,3,0)</f>
        <v>DISTRITO NACIONAL</v>
      </c>
      <c r="B10" s="133">
        <v>13</v>
      </c>
      <c r="C10" s="143" t="str">
        <f>VLOOKUP(B10,'[1]LISTADO ATM'!$A$2:$B$822,2,0)</f>
        <v xml:space="preserve">ATM CDEEE </v>
      </c>
      <c r="D10" s="129" t="s">
        <v>2545</v>
      </c>
      <c r="E10" s="137">
        <v>3335939530</v>
      </c>
    </row>
    <row r="11" spans="1:11" ht="18" x14ac:dyDescent="0.25">
      <c r="A11" s="133" t="str">
        <f>VLOOKUP(B11,'[1]LISTADO ATM'!$A$2:$C$822,3,0)</f>
        <v>NORTE</v>
      </c>
      <c r="B11" s="133">
        <v>606</v>
      </c>
      <c r="C11" s="143" t="str">
        <f>VLOOKUP(B11,'[1]LISTADO ATM'!$A$2:$B$822,2,0)</f>
        <v xml:space="preserve">ATM UNP Manolo Tavarez Justo </v>
      </c>
      <c r="D11" s="129" t="s">
        <v>2545</v>
      </c>
      <c r="E11" s="137">
        <v>3335939523</v>
      </c>
    </row>
    <row r="12" spans="1:11" ht="18" customHeight="1" x14ac:dyDescent="0.25">
      <c r="A12" s="133" t="str">
        <f>VLOOKUP(B12,'[1]LISTADO ATM'!$A$2:$C$822,3,0)</f>
        <v>ESTE</v>
      </c>
      <c r="B12" s="133">
        <v>211</v>
      </c>
      <c r="C12" s="143" t="str">
        <f>VLOOKUP(B12,'[1]LISTADO ATM'!$A$2:$B$822,2,0)</f>
        <v xml:space="preserve">ATM Oficina La Romana I </v>
      </c>
      <c r="D12" s="129" t="s">
        <v>2545</v>
      </c>
      <c r="E12" s="137">
        <v>3335939524</v>
      </c>
    </row>
    <row r="13" spans="1:11" ht="18" customHeight="1" x14ac:dyDescent="0.25">
      <c r="A13" s="133" t="str">
        <f>VLOOKUP(B13,'[1]LISTADO ATM'!$A$2:$C$822,3,0)</f>
        <v>ESTE</v>
      </c>
      <c r="B13" s="133">
        <v>114</v>
      </c>
      <c r="C13" s="143" t="str">
        <f>VLOOKUP(B13,'[1]LISTADO ATM'!$A$2:$B$822,2,0)</f>
        <v xml:space="preserve">ATM Oficina Hato Mayor </v>
      </c>
      <c r="D13" s="129" t="s">
        <v>2545</v>
      </c>
      <c r="E13" s="137">
        <v>3335939491</v>
      </c>
    </row>
    <row r="14" spans="1:11" ht="18" x14ac:dyDescent="0.25">
      <c r="A14" s="133" t="str">
        <f>VLOOKUP(B14,'[1]LISTADO ATM'!$A$2:$C$822,3,0)</f>
        <v>DISTRITO NACIONAL</v>
      </c>
      <c r="B14" s="133">
        <v>957</v>
      </c>
      <c r="C14" s="143" t="str">
        <f>VLOOKUP(B14,'[1]LISTADO ATM'!$A$2:$B$822,2,0)</f>
        <v xml:space="preserve">ATM Oficina Venezuela </v>
      </c>
      <c r="D14" s="129" t="s">
        <v>2545</v>
      </c>
      <c r="E14" s="137">
        <v>3335939481</v>
      </c>
    </row>
    <row r="15" spans="1:11" ht="18.75" customHeight="1" x14ac:dyDescent="0.25">
      <c r="A15" s="133" t="str">
        <f>VLOOKUP(B15,'[1]LISTADO ATM'!$A$2:$C$822,3,0)</f>
        <v>ESTE</v>
      </c>
      <c r="B15" s="133">
        <v>399</v>
      </c>
      <c r="C15" s="143" t="str">
        <f>VLOOKUP(B15,'[1]LISTADO ATM'!$A$2:$B$822,2,0)</f>
        <v xml:space="preserve">ATM Oficina La Romana II </v>
      </c>
      <c r="D15" s="129" t="s">
        <v>2545</v>
      </c>
      <c r="E15" s="137">
        <v>3335939448</v>
      </c>
      <c r="F15" s="117"/>
    </row>
    <row r="16" spans="1:11" ht="18" x14ac:dyDescent="0.25">
      <c r="A16" s="133" t="str">
        <f>VLOOKUP(B16,'[1]LISTADO ATM'!$A$2:$C$822,3,0)</f>
        <v>SUR</v>
      </c>
      <c r="B16" s="133">
        <v>182</v>
      </c>
      <c r="C16" s="143" t="str">
        <f>VLOOKUP(B16,'[1]LISTADO ATM'!$A$2:$B$822,2,0)</f>
        <v xml:space="preserve">ATM Barahona Comb </v>
      </c>
      <c r="D16" s="129" t="s">
        <v>2545</v>
      </c>
      <c r="E16" s="137">
        <v>3335939040</v>
      </c>
      <c r="F16" s="117"/>
    </row>
    <row r="17" spans="1:6" ht="18.75" customHeight="1" x14ac:dyDescent="0.25">
      <c r="A17" s="133" t="str">
        <f>VLOOKUP(B17,'[1]LISTADO ATM'!$A$2:$C$822,3,0)</f>
        <v>ESTE</v>
      </c>
      <c r="B17" s="133">
        <v>651</v>
      </c>
      <c r="C17" s="143" t="str">
        <f>VLOOKUP(B17,'[1]LISTADO ATM'!$A$2:$B$822,2,0)</f>
        <v>ATM Eco Petroleo Romana</v>
      </c>
      <c r="D17" s="129" t="s">
        <v>2545</v>
      </c>
      <c r="E17" s="137">
        <v>3335938464</v>
      </c>
      <c r="F17" s="117"/>
    </row>
    <row r="18" spans="1:6" ht="18" x14ac:dyDescent="0.25">
      <c r="A18" s="133" t="str">
        <f>VLOOKUP(B18,'[1]LISTADO ATM'!$A$2:$C$822,3,0)</f>
        <v>ESTE</v>
      </c>
      <c r="B18" s="133">
        <v>117</v>
      </c>
      <c r="C18" s="143" t="str">
        <f>VLOOKUP(B18,'[1]LISTADO ATM'!$A$2:$B$822,2,0)</f>
        <v xml:space="preserve">ATM Oficina El Seybo </v>
      </c>
      <c r="D18" s="129" t="s">
        <v>2545</v>
      </c>
      <c r="E18" s="137">
        <v>3335938423</v>
      </c>
      <c r="F18" s="117"/>
    </row>
    <row r="19" spans="1:6" ht="18" x14ac:dyDescent="0.25">
      <c r="A19" s="133" t="str">
        <f>VLOOKUP(B19,'[1]LISTADO ATM'!$A$2:$C$822,3,0)</f>
        <v>ESTE</v>
      </c>
      <c r="B19" s="133">
        <v>612</v>
      </c>
      <c r="C19" s="143" t="str">
        <f>VLOOKUP(B19,'[1]LISTADO ATM'!$A$2:$B$822,2,0)</f>
        <v xml:space="preserve">ATM Plaza Orense (La Romana) </v>
      </c>
      <c r="D19" s="129" t="s">
        <v>2545</v>
      </c>
      <c r="E19" s="137">
        <v>3335938274</v>
      </c>
      <c r="F19" s="117"/>
    </row>
    <row r="20" spans="1:6" ht="18" x14ac:dyDescent="0.25">
      <c r="A20" s="133" t="str">
        <f>VLOOKUP(B20,'[1]LISTADO ATM'!$A$2:$C$822,3,0)</f>
        <v>ESTE</v>
      </c>
      <c r="B20" s="133">
        <v>912</v>
      </c>
      <c r="C20" s="143" t="str">
        <f>VLOOKUP(B20,'[1]LISTADO ATM'!$A$2:$B$822,2,0)</f>
        <v xml:space="preserve">ATM Oficina San Pedro II </v>
      </c>
      <c r="D20" s="129" t="s">
        <v>2545</v>
      </c>
      <c r="E20" s="137" t="s">
        <v>2664</v>
      </c>
      <c r="F20" s="117"/>
    </row>
    <row r="21" spans="1:6" ht="18" x14ac:dyDescent="0.25">
      <c r="A21" s="133" t="str">
        <f>VLOOKUP(B21,'[1]LISTADO ATM'!$A$2:$C$822,3,0)</f>
        <v>NORTE</v>
      </c>
      <c r="B21" s="133">
        <v>497</v>
      </c>
      <c r="C21" s="143" t="str">
        <f>VLOOKUP(B21,'[1]LISTADO ATM'!$A$2:$B$822,2,0)</f>
        <v>ATM Ofic. El Portal ll (Santiago)</v>
      </c>
      <c r="D21" s="129" t="s">
        <v>2545</v>
      </c>
      <c r="E21" s="137">
        <v>3335939557</v>
      </c>
      <c r="F21" s="117"/>
    </row>
    <row r="22" spans="1:6" ht="18" x14ac:dyDescent="0.25">
      <c r="A22" s="133" t="str">
        <f>VLOOKUP(B22,'[1]LISTADO ATM'!$A$2:$C$822,3,0)</f>
        <v>DISTRITO NACIONAL</v>
      </c>
      <c r="B22" s="133">
        <v>735</v>
      </c>
      <c r="C22" s="143" t="str">
        <f>VLOOKUP(B22,'[1]LISTADO ATM'!$A$2:$B$822,2,0)</f>
        <v xml:space="preserve">ATM Oficina Independencia II  </v>
      </c>
      <c r="D22" s="129" t="s">
        <v>2545</v>
      </c>
      <c r="E22" s="137">
        <v>3335939538</v>
      </c>
      <c r="F22" s="117"/>
    </row>
    <row r="23" spans="1:6" ht="18" x14ac:dyDescent="0.25">
      <c r="A23" s="133" t="str">
        <f>VLOOKUP(B23,'[1]LISTADO ATM'!$A$2:$C$822,3,0)</f>
        <v>DISTRITO NACIONAL</v>
      </c>
      <c r="B23" s="133">
        <v>23</v>
      </c>
      <c r="C23" s="143" t="str">
        <f>VLOOKUP(B23,'[1]LISTADO ATM'!$A$2:$B$822,2,0)</f>
        <v xml:space="preserve">ATM Oficina México </v>
      </c>
      <c r="D23" s="129" t="s">
        <v>2545</v>
      </c>
      <c r="E23" s="137">
        <v>3335939528</v>
      </c>
      <c r="F23" s="117"/>
    </row>
    <row r="24" spans="1:6" ht="18" x14ac:dyDescent="0.25">
      <c r="A24" s="133" t="str">
        <f>VLOOKUP(B24,'[1]LISTADO ATM'!$A$2:$C$822,3,0)</f>
        <v>ESTE</v>
      </c>
      <c r="B24" s="133">
        <v>386</v>
      </c>
      <c r="C24" s="143" t="str">
        <f>VLOOKUP(B24,'[1]LISTADO ATM'!$A$2:$B$822,2,0)</f>
        <v xml:space="preserve">ATM Plaza Verón II </v>
      </c>
      <c r="D24" s="129" t="s">
        <v>2545</v>
      </c>
      <c r="E24" s="137">
        <v>3335939529</v>
      </c>
    </row>
    <row r="25" spans="1:6" ht="18" customHeight="1" x14ac:dyDescent="0.25">
      <c r="A25" s="133" t="str">
        <f>VLOOKUP(B25,'[1]LISTADO ATM'!$A$2:$C$822,3,0)</f>
        <v>ESTE</v>
      </c>
      <c r="B25" s="133">
        <v>844</v>
      </c>
      <c r="C25" s="143" t="str">
        <f>VLOOKUP(B25,'[1]LISTADO ATM'!$A$2:$B$822,2,0)</f>
        <v xml:space="preserve">ATM San Juan Shopping Center (Bávaro) </v>
      </c>
      <c r="D25" s="129" t="s">
        <v>2545</v>
      </c>
      <c r="E25" s="137">
        <v>3335939534</v>
      </c>
    </row>
    <row r="26" spans="1:6" ht="18" x14ac:dyDescent="0.25">
      <c r="A26" s="133" t="str">
        <f>VLOOKUP(B26,'[1]LISTADO ATM'!$A$2:$C$822,3,0)</f>
        <v>DISTRITO NACIONAL</v>
      </c>
      <c r="B26" s="133">
        <v>139</v>
      </c>
      <c r="C26" s="143" t="str">
        <f>VLOOKUP(B26,'[1]LISTADO ATM'!$A$2:$B$822,2,0)</f>
        <v xml:space="preserve">ATM Oficina Plaza Lama Zona Oriental I </v>
      </c>
      <c r="D26" s="129" t="s">
        <v>2545</v>
      </c>
      <c r="E26" s="137">
        <v>3335939520</v>
      </c>
    </row>
    <row r="27" spans="1:6" s="117" customFormat="1" ht="18" x14ac:dyDescent="0.25">
      <c r="A27" s="133" t="str">
        <f>VLOOKUP(B27,'[1]LISTADO ATM'!$A$2:$C$822,3,0)</f>
        <v>NORTE</v>
      </c>
      <c r="B27" s="133">
        <v>351</v>
      </c>
      <c r="C27" s="143" t="str">
        <f>VLOOKUP(B27,'[1]LISTADO ATM'!$A$2:$B$822,2,0)</f>
        <v xml:space="preserve">ATM S/M José Luís (Puerto Plata) </v>
      </c>
      <c r="D27" s="129" t="s">
        <v>2545</v>
      </c>
      <c r="E27" s="137">
        <v>3335939525</v>
      </c>
    </row>
    <row r="28" spans="1:6" s="117" customFormat="1" ht="18" x14ac:dyDescent="0.25">
      <c r="A28" s="133" t="str">
        <f>VLOOKUP(B28,'[1]LISTADO ATM'!$A$2:$C$822,3,0)</f>
        <v>DISTRITO NACIONAL</v>
      </c>
      <c r="B28" s="133">
        <v>515</v>
      </c>
      <c r="C28" s="143" t="str">
        <f>VLOOKUP(B28,'[1]LISTADO ATM'!$A$2:$B$822,2,0)</f>
        <v xml:space="preserve">ATM Oficina Agora Mall I </v>
      </c>
      <c r="D28" s="129" t="s">
        <v>2545</v>
      </c>
      <c r="E28" s="137">
        <v>3335939505</v>
      </c>
    </row>
    <row r="29" spans="1:6" s="117" customFormat="1" ht="18" x14ac:dyDescent="0.25">
      <c r="A29" s="133" t="str">
        <f>VLOOKUP(B29,'[1]LISTADO ATM'!$A$2:$C$822,3,0)</f>
        <v>DISTRITO NACIONAL</v>
      </c>
      <c r="B29" s="133">
        <v>911</v>
      </c>
      <c r="C29" s="143" t="str">
        <f>VLOOKUP(B29,'[1]LISTADO ATM'!$A$2:$B$822,2,0)</f>
        <v xml:space="preserve">ATM Oficina Venezuela II </v>
      </c>
      <c r="D29" s="129" t="s">
        <v>2545</v>
      </c>
      <c r="E29" s="137">
        <v>3335939511</v>
      </c>
    </row>
    <row r="30" spans="1:6" s="117" customFormat="1" ht="18" x14ac:dyDescent="0.25">
      <c r="A30" s="133" t="str">
        <f>VLOOKUP(B30,'[1]LISTADO ATM'!$A$2:$C$822,3,0)</f>
        <v>NORTE</v>
      </c>
      <c r="B30" s="133">
        <v>290</v>
      </c>
      <c r="C30" s="143" t="str">
        <f>VLOOKUP(B30,'[1]LISTADO ATM'!$A$2:$B$822,2,0)</f>
        <v xml:space="preserve">ATM Oficina San Francisco de Macorís </v>
      </c>
      <c r="D30" s="129" t="s">
        <v>2545</v>
      </c>
      <c r="E30" s="137">
        <v>3335939504</v>
      </c>
    </row>
    <row r="31" spans="1:6" s="117" customFormat="1" ht="18" x14ac:dyDescent="0.25">
      <c r="A31" s="133" t="str">
        <f>VLOOKUP(B31,'[1]LISTADO ATM'!$A$2:$C$822,3,0)</f>
        <v>DISTRITO NACIONAL</v>
      </c>
      <c r="B31" s="133">
        <v>931</v>
      </c>
      <c r="C31" s="143" t="str">
        <f>VLOOKUP(B31,'[1]LISTADO ATM'!$A$2:$B$822,2,0)</f>
        <v xml:space="preserve">ATM Autobanco Luperón I </v>
      </c>
      <c r="D31" s="129" t="s">
        <v>2545</v>
      </c>
      <c r="E31" s="137">
        <v>3335939201</v>
      </c>
    </row>
    <row r="32" spans="1:6" s="117" customFormat="1" ht="18" x14ac:dyDescent="0.25">
      <c r="A32" s="133" t="str">
        <f>VLOOKUP(B32,'[1]LISTADO ATM'!$A$2:$C$822,3,0)</f>
        <v>DISTRITO NACIONAL</v>
      </c>
      <c r="B32" s="133">
        <v>981</v>
      </c>
      <c r="C32" s="143" t="str">
        <f>VLOOKUP(B32,'[1]LISTADO ATM'!$A$2:$B$822,2,0)</f>
        <v xml:space="preserve">ATM Edificio 911 </v>
      </c>
      <c r="D32" s="129" t="s">
        <v>2545</v>
      </c>
      <c r="E32" s="137">
        <v>3335935214</v>
      </c>
    </row>
    <row r="33" spans="1:5" s="117" customFormat="1" ht="18" x14ac:dyDescent="0.25">
      <c r="A33" s="133" t="str">
        <f>VLOOKUP(B33,'[1]LISTADO ATM'!$A$2:$C$822,3,0)</f>
        <v>DISTRITO NACIONAL</v>
      </c>
      <c r="B33" s="133">
        <v>577</v>
      </c>
      <c r="C33" s="143" t="str">
        <f>VLOOKUP(B33,'[1]LISTADO ATM'!$A$2:$B$822,2,0)</f>
        <v xml:space="preserve">ATM Olé Ave. Duarte </v>
      </c>
      <c r="D33" s="129" t="s">
        <v>2545</v>
      </c>
      <c r="E33" s="137">
        <v>3335937938</v>
      </c>
    </row>
    <row r="34" spans="1:5" s="117" customFormat="1" ht="18" x14ac:dyDescent="0.25">
      <c r="A34" s="133" t="str">
        <f>VLOOKUP(B34,'[1]LISTADO ATM'!$A$2:$C$822,3,0)</f>
        <v>NORTE</v>
      </c>
      <c r="B34" s="133">
        <v>144</v>
      </c>
      <c r="C34" s="143" t="str">
        <f>VLOOKUP(B34,'[1]LISTADO ATM'!$A$2:$B$822,2,0)</f>
        <v xml:space="preserve">ATM Oficina Villa Altagracia </v>
      </c>
      <c r="D34" s="129" t="s">
        <v>2545</v>
      </c>
      <c r="E34" s="137" t="s">
        <v>2660</v>
      </c>
    </row>
    <row r="35" spans="1:5" s="117" customFormat="1" ht="18" x14ac:dyDescent="0.25">
      <c r="A35" s="133" t="str">
        <f>VLOOKUP(B35,'[1]LISTADO ATM'!$A$2:$C$822,3,0)</f>
        <v>NORTE</v>
      </c>
      <c r="B35" s="133">
        <v>760</v>
      </c>
      <c r="C35" s="143" t="str">
        <f>VLOOKUP(B35,'[1]LISTADO ATM'!$A$2:$B$822,2,0)</f>
        <v xml:space="preserve">ATM UNP Cruce Guayacanes (Mao) </v>
      </c>
      <c r="D35" s="129" t="s">
        <v>2545</v>
      </c>
      <c r="E35" s="137" t="s">
        <v>2658</v>
      </c>
    </row>
    <row r="36" spans="1:5" s="117" customFormat="1" ht="18" x14ac:dyDescent="0.25">
      <c r="A36" s="133" t="str">
        <f>VLOOKUP(B36,'[1]LISTADO ATM'!$A$2:$C$822,3,0)</f>
        <v>DISTRITO NACIONAL</v>
      </c>
      <c r="B36" s="133">
        <v>243</v>
      </c>
      <c r="C36" s="143" t="str">
        <f>VLOOKUP(B36,'[1]LISTADO ATM'!$A$2:$B$822,2,0)</f>
        <v xml:space="preserve">ATM Autoservicio Plaza Central  </v>
      </c>
      <c r="D36" s="129" t="s">
        <v>2545</v>
      </c>
      <c r="E36" s="137" t="s">
        <v>2654</v>
      </c>
    </row>
    <row r="37" spans="1:5" s="117" customFormat="1" ht="18" x14ac:dyDescent="0.25">
      <c r="A37" s="133" t="str">
        <f>VLOOKUP(B37,'[1]LISTADO ATM'!$A$2:$C$822,3,0)</f>
        <v>NORTE</v>
      </c>
      <c r="B37" s="133">
        <v>22</v>
      </c>
      <c r="C37" s="143" t="str">
        <f>VLOOKUP(B37,'[1]LISTADO ATM'!$A$2:$B$822,2,0)</f>
        <v>ATM S/M Olimpico (Santiago)</v>
      </c>
      <c r="D37" s="129" t="s">
        <v>2545</v>
      </c>
      <c r="E37" s="137" t="s">
        <v>2653</v>
      </c>
    </row>
    <row r="38" spans="1:5" s="117" customFormat="1" ht="18" x14ac:dyDescent="0.25">
      <c r="A38" s="133" t="str">
        <f>VLOOKUP(B38,'[1]LISTADO ATM'!$A$2:$C$822,3,0)</f>
        <v>SUR</v>
      </c>
      <c r="B38" s="133">
        <v>311</v>
      </c>
      <c r="C38" s="143" t="str">
        <f>VLOOKUP(B38,'[1]LISTADO ATM'!$A$2:$B$822,2,0)</f>
        <v>ATM Plaza Eroski</v>
      </c>
      <c r="D38" s="129" t="s">
        <v>2545</v>
      </c>
      <c r="E38" s="137">
        <v>3335939544</v>
      </c>
    </row>
    <row r="39" spans="1:5" ht="18" x14ac:dyDescent="0.25">
      <c r="A39" s="133" t="str">
        <f>VLOOKUP(B39,'[1]LISTADO ATM'!$A$2:$C$822,3,0)</f>
        <v>ESTE</v>
      </c>
      <c r="B39" s="133">
        <v>268</v>
      </c>
      <c r="C39" s="143" t="str">
        <f>VLOOKUP(B39,'[1]LISTADO ATM'!$A$2:$B$822,2,0)</f>
        <v xml:space="preserve">ATM Autobanco La Altagracia (Higuey) </v>
      </c>
      <c r="D39" s="129" t="s">
        <v>2545</v>
      </c>
      <c r="E39" s="137">
        <v>3335939531</v>
      </c>
    </row>
    <row r="40" spans="1:5" ht="18" x14ac:dyDescent="0.25">
      <c r="A40" s="133" t="str">
        <f>VLOOKUP(B40,'[1]LISTADO ATM'!$A$2:$C$822,3,0)</f>
        <v>DISTRITO NACIONAL</v>
      </c>
      <c r="B40" s="133">
        <v>443</v>
      </c>
      <c r="C40" s="143" t="str">
        <f>VLOOKUP(B40,'[1]LISTADO ATM'!$A$2:$B$822,2,0)</f>
        <v xml:space="preserve">ATM Edificio San Rafael </v>
      </c>
      <c r="D40" s="129" t="s">
        <v>2545</v>
      </c>
      <c r="E40" s="137">
        <v>3335939519</v>
      </c>
    </row>
    <row r="41" spans="1:5" ht="18" x14ac:dyDescent="0.25">
      <c r="A41" s="133" t="str">
        <f>VLOOKUP(B41,'[1]LISTADO ATM'!$A$2:$C$822,3,0)</f>
        <v>NORTE</v>
      </c>
      <c r="B41" s="133">
        <v>256</v>
      </c>
      <c r="C41" s="143" t="str">
        <f>VLOOKUP(B41,'[1]LISTADO ATM'!$A$2:$B$822,2,0)</f>
        <v xml:space="preserve">ATM Oficina Licey Al Medio </v>
      </c>
      <c r="D41" s="129" t="s">
        <v>2545</v>
      </c>
      <c r="E41" s="137">
        <v>3335939522</v>
      </c>
    </row>
    <row r="42" spans="1:5" ht="18" customHeight="1" x14ac:dyDescent="0.25">
      <c r="A42" s="133" t="str">
        <f>VLOOKUP(B42,'[1]LISTADO ATM'!$A$2:$C$822,3,0)</f>
        <v>SUR</v>
      </c>
      <c r="B42" s="133">
        <v>984</v>
      </c>
      <c r="C42" s="143" t="str">
        <f>VLOOKUP(B42,'[1]LISTADO ATM'!$A$2:$B$822,2,0)</f>
        <v xml:space="preserve">ATM Oficina Neiba II </v>
      </c>
      <c r="D42" s="129" t="s">
        <v>2545</v>
      </c>
      <c r="E42" s="137">
        <v>3335939526</v>
      </c>
    </row>
    <row r="43" spans="1:5" ht="18" x14ac:dyDescent="0.25">
      <c r="A43" s="133" t="str">
        <f>VLOOKUP(B43,'[1]LISTADO ATM'!$A$2:$C$822,3,0)</f>
        <v>NORTE</v>
      </c>
      <c r="B43" s="133">
        <v>728</v>
      </c>
      <c r="C43" s="143" t="str">
        <f>VLOOKUP(B43,'[1]LISTADO ATM'!$A$2:$B$822,2,0)</f>
        <v xml:space="preserve">ATM UNP La Vega Oficina Regional Norcentral </v>
      </c>
      <c r="D43" s="129" t="s">
        <v>2545</v>
      </c>
      <c r="E43" s="137">
        <v>3335939476</v>
      </c>
    </row>
    <row r="44" spans="1:5" ht="18.75" customHeight="1" x14ac:dyDescent="0.25">
      <c r="A44" s="133" t="str">
        <f>VLOOKUP(B44,'[1]LISTADO ATM'!$A$2:$C$822,3,0)</f>
        <v>DISTRITO NACIONAL</v>
      </c>
      <c r="B44" s="133">
        <v>235</v>
      </c>
      <c r="C44" s="143" t="str">
        <f>VLOOKUP(B44,'[1]LISTADO ATM'!$A$2:$B$822,2,0)</f>
        <v xml:space="preserve">ATM Oficina Multicentro La Sirena San Isidro </v>
      </c>
      <c r="D44" s="129" t="s">
        <v>2545</v>
      </c>
      <c r="E44" s="137">
        <v>3335939429</v>
      </c>
    </row>
    <row r="45" spans="1:5" ht="18" x14ac:dyDescent="0.25">
      <c r="A45" s="133" t="str">
        <f>VLOOKUP(B45,'[1]LISTADO ATM'!$A$2:$C$822,3,0)</f>
        <v>DISTRITO NACIONAL</v>
      </c>
      <c r="B45" s="133">
        <v>821</v>
      </c>
      <c r="C45" s="143" t="str">
        <f>VLOOKUP(B45,'[1]LISTADO ATM'!$A$2:$B$822,2,0)</f>
        <v xml:space="preserve">ATM S/M Bravo Churchill </v>
      </c>
      <c r="D45" s="129" t="s">
        <v>2545</v>
      </c>
      <c r="E45" s="137">
        <v>3335939079</v>
      </c>
    </row>
    <row r="46" spans="1:5" ht="18" customHeight="1" x14ac:dyDescent="0.25">
      <c r="A46" s="133" t="str">
        <f>VLOOKUP(B46,'[1]LISTADO ATM'!$A$2:$C$822,3,0)</f>
        <v>ESTE</v>
      </c>
      <c r="B46" s="133">
        <v>660</v>
      </c>
      <c r="C46" s="143" t="str">
        <f>VLOOKUP(B46,'[1]LISTADO ATM'!$A$2:$B$822,2,0)</f>
        <v>ATM Oficina Romana Norte II</v>
      </c>
      <c r="D46" s="129" t="s">
        <v>2545</v>
      </c>
      <c r="E46" s="137">
        <v>3335938825</v>
      </c>
    </row>
    <row r="47" spans="1:5" s="117" customFormat="1" ht="18" x14ac:dyDescent="0.25">
      <c r="A47" s="133" t="str">
        <f>VLOOKUP(B47,'[1]LISTADO ATM'!$A$2:$C$822,3,0)</f>
        <v>ESTE</v>
      </c>
      <c r="B47" s="133">
        <v>673</v>
      </c>
      <c r="C47" s="143" t="str">
        <f>VLOOKUP(B47,'[1]LISTADO ATM'!$A$2:$B$822,2,0)</f>
        <v>ATM Clínica Dr. Cruz Jiminián</v>
      </c>
      <c r="D47" s="129" t="s">
        <v>2545</v>
      </c>
      <c r="E47" s="137">
        <v>3335939535</v>
      </c>
    </row>
    <row r="48" spans="1:5" s="117" customFormat="1" ht="18" x14ac:dyDescent="0.25">
      <c r="A48" s="133" t="str">
        <f>VLOOKUP(B48,'[1]LISTADO ATM'!$A$2:$C$822,3,0)</f>
        <v>DISTRITO NACIONAL</v>
      </c>
      <c r="B48" s="133">
        <v>908</v>
      </c>
      <c r="C48" s="143" t="str">
        <f>VLOOKUP(B48,'[1]LISTADO ATM'!$A$2:$B$822,2,0)</f>
        <v xml:space="preserve">ATM Oficina Plaza Botánika </v>
      </c>
      <c r="D48" s="129" t="s">
        <v>2545</v>
      </c>
      <c r="E48" s="137" t="s">
        <v>2659</v>
      </c>
    </row>
    <row r="49" spans="1:6" ht="18" x14ac:dyDescent="0.25">
      <c r="A49" s="133" t="str">
        <f>VLOOKUP(B49,'[1]LISTADO ATM'!$A$2:$C$822,3,0)</f>
        <v>SUR</v>
      </c>
      <c r="B49" s="133">
        <v>592</v>
      </c>
      <c r="C49" s="143" t="str">
        <f>VLOOKUP(B49,'[1]LISTADO ATM'!$A$2:$B$822,2,0)</f>
        <v xml:space="preserve">ATM Centro de Caja San Cristóbal I </v>
      </c>
      <c r="D49" s="129" t="s">
        <v>2545</v>
      </c>
      <c r="E49" s="137">
        <v>3335939542</v>
      </c>
    </row>
    <row r="50" spans="1:6" ht="18" customHeight="1" x14ac:dyDescent="0.25">
      <c r="A50" s="133" t="str">
        <f>VLOOKUP(B50,'[1]LISTADO ATM'!$A$2:$C$822,3,0)</f>
        <v>DISTRITO NACIONAL</v>
      </c>
      <c r="B50" s="133">
        <v>836</v>
      </c>
      <c r="C50" s="143" t="str">
        <f>VLOOKUP(B50,'[1]LISTADO ATM'!$A$2:$B$822,2,0)</f>
        <v xml:space="preserve">ATM UNP Plaza Luperón </v>
      </c>
      <c r="D50" s="129" t="s">
        <v>2545</v>
      </c>
      <c r="E50" s="137">
        <v>3335939521</v>
      </c>
    </row>
    <row r="51" spans="1:6" ht="18.75" customHeight="1" x14ac:dyDescent="0.25">
      <c r="A51" s="133" t="str">
        <f>VLOOKUP(B51,'[1]LISTADO ATM'!$A$2:$C$822,3,0)</f>
        <v>NORTE</v>
      </c>
      <c r="B51" s="133">
        <v>77</v>
      </c>
      <c r="C51" s="143" t="str">
        <f>VLOOKUP(B51,'[1]LISTADO ATM'!$A$2:$B$822,2,0)</f>
        <v xml:space="preserve">ATM Oficina Cruce de Imbert </v>
      </c>
      <c r="D51" s="129" t="s">
        <v>2545</v>
      </c>
      <c r="E51" s="137">
        <v>3335939541</v>
      </c>
    </row>
    <row r="52" spans="1:6" ht="18" x14ac:dyDescent="0.25">
      <c r="A52" s="133" t="str">
        <f>VLOOKUP(B52,'[1]LISTADO ATM'!$A$2:$C$822,3,0)</f>
        <v>ESTE</v>
      </c>
      <c r="B52" s="133">
        <v>843</v>
      </c>
      <c r="C52" s="143" t="str">
        <f>VLOOKUP(B52,'[1]LISTADO ATM'!$A$2:$B$822,2,0)</f>
        <v xml:space="preserve">ATM Oficina Romana Centro </v>
      </c>
      <c r="D52" s="129" t="s">
        <v>2545</v>
      </c>
      <c r="E52" s="137">
        <v>3335939515</v>
      </c>
    </row>
    <row r="53" spans="1:6" ht="18.75" customHeight="1" x14ac:dyDescent="0.25">
      <c r="A53" s="133" t="str">
        <f>VLOOKUP(B53,'[1]LISTADO ATM'!$A$2:$C$822,3,0)</f>
        <v>DISTRITO NACIONAL</v>
      </c>
      <c r="B53" s="133">
        <v>715</v>
      </c>
      <c r="C53" s="143" t="str">
        <f>VLOOKUP(B53,'[1]LISTADO ATM'!$A$2:$B$822,2,0)</f>
        <v xml:space="preserve">ATM Oficina 27 de Febrero (Lobby) </v>
      </c>
      <c r="D53" s="129" t="s">
        <v>2545</v>
      </c>
      <c r="E53" s="137">
        <v>3335939414</v>
      </c>
    </row>
    <row r="54" spans="1:6" ht="18" x14ac:dyDescent="0.25">
      <c r="A54" s="133" t="str">
        <f>VLOOKUP(B54,'[1]LISTADO ATM'!$A$2:$C$822,3,0)</f>
        <v>NORTE</v>
      </c>
      <c r="B54" s="133">
        <v>878</v>
      </c>
      <c r="C54" s="143" t="str">
        <f>VLOOKUP(B54,'[1]LISTADO ATM'!$A$2:$B$822,2,0)</f>
        <v>ATM UNP Cabral Y Baez</v>
      </c>
      <c r="D54" s="129" t="s">
        <v>2545</v>
      </c>
      <c r="E54" s="137">
        <v>3335939046</v>
      </c>
    </row>
    <row r="55" spans="1:6" ht="18" x14ac:dyDescent="0.25">
      <c r="A55" s="133" t="str">
        <f>VLOOKUP(B55,'[1]LISTADO ATM'!$A$2:$C$822,3,0)</f>
        <v>ESTE</v>
      </c>
      <c r="B55" s="133">
        <v>429</v>
      </c>
      <c r="C55" s="143" t="str">
        <f>VLOOKUP(B55,'[1]LISTADO ATM'!$A$2:$B$822,2,0)</f>
        <v xml:space="preserve">ATM Oficina Jumbo La Romana </v>
      </c>
      <c r="D55" s="129" t="s">
        <v>2545</v>
      </c>
      <c r="E55" s="137">
        <v>3335936255</v>
      </c>
    </row>
    <row r="56" spans="1:6" ht="18" customHeight="1" x14ac:dyDescent="0.25">
      <c r="A56" s="133" t="str">
        <f>VLOOKUP(B56,'[1]LISTADO ATM'!$A$2:$C$822,3,0)</f>
        <v>DISTRITO NACIONAL</v>
      </c>
      <c r="B56" s="133">
        <v>560</v>
      </c>
      <c r="C56" s="143" t="str">
        <f>VLOOKUP(B56,'[1]LISTADO ATM'!$A$2:$B$822,2,0)</f>
        <v xml:space="preserve">ATM Junta Central Electoral </v>
      </c>
      <c r="D56" s="129" t="s">
        <v>2545</v>
      </c>
      <c r="E56" s="137" t="s">
        <v>2667</v>
      </c>
    </row>
    <row r="57" spans="1:6" ht="18" x14ac:dyDescent="0.25">
      <c r="A57" s="133" t="str">
        <f>VLOOKUP(B57,'[1]LISTADO ATM'!$A$2:$C$822,3,0)</f>
        <v>NORTE</v>
      </c>
      <c r="B57" s="133">
        <v>291</v>
      </c>
      <c r="C57" s="143" t="str">
        <f>VLOOKUP(B57,'[1]LISTADO ATM'!$A$2:$B$822,2,0)</f>
        <v xml:space="preserve">ATM S/M Jumbo Las Colinas </v>
      </c>
      <c r="D57" s="129" t="s">
        <v>2545</v>
      </c>
      <c r="E57" s="137">
        <v>3335939552</v>
      </c>
    </row>
    <row r="58" spans="1:6" ht="18.75" customHeight="1" x14ac:dyDescent="0.25">
      <c r="A58" s="133" t="e">
        <f>VLOOKUP(B58,'[1]LISTADO ATM'!$A$2:$C$822,3,0)</f>
        <v>#N/A</v>
      </c>
      <c r="B58" s="133"/>
      <c r="C58" s="143" t="e">
        <f>VLOOKUP(B58,'[1]LISTADO ATM'!$A$2:$B$822,2,0)</f>
        <v>#N/A</v>
      </c>
      <c r="D58" s="129"/>
      <c r="E58" s="137"/>
    </row>
    <row r="59" spans="1:6" ht="18" x14ac:dyDescent="0.25">
      <c r="A59" s="133" t="e">
        <f>VLOOKUP(B59,'[1]LISTADO ATM'!$A$2:$C$822,3,0)</f>
        <v>#N/A</v>
      </c>
      <c r="B59" s="133"/>
      <c r="C59" s="143" t="e">
        <f>VLOOKUP(B59,'[1]LISTADO ATM'!$A$2:$B$822,2,0)</f>
        <v>#N/A</v>
      </c>
      <c r="D59" s="129"/>
      <c r="E59" s="137"/>
    </row>
    <row r="60" spans="1:6" ht="18.75" customHeight="1" x14ac:dyDescent="0.25">
      <c r="A60" s="133" t="e">
        <f>VLOOKUP(B60,'[1]LISTADO ATM'!$A$2:$C$822,3,0)</f>
        <v>#N/A</v>
      </c>
      <c r="B60" s="133"/>
      <c r="C60" s="143" t="e">
        <f>VLOOKUP(B60,'[1]LISTADO ATM'!$A$2:$B$822,2,0)</f>
        <v>#N/A</v>
      </c>
      <c r="D60" s="129"/>
      <c r="E60" s="137"/>
    </row>
    <row r="61" spans="1:6" ht="18" x14ac:dyDescent="0.25">
      <c r="A61" s="133" t="e">
        <f>VLOOKUP(B61,'[1]LISTADO ATM'!$A$2:$C$822,3,0)</f>
        <v>#N/A</v>
      </c>
      <c r="B61" s="133"/>
      <c r="C61" s="143" t="e">
        <f>VLOOKUP(B61,'[1]LISTADO ATM'!$A$2:$B$822,2,0)</f>
        <v>#N/A</v>
      </c>
      <c r="D61" s="129"/>
      <c r="E61" s="137"/>
    </row>
    <row r="62" spans="1:6" ht="18" customHeight="1" x14ac:dyDescent="0.25">
      <c r="A62" s="133" t="e">
        <f>VLOOKUP(B62,'[1]LISTADO ATM'!$A$2:$C$822,3,0)</f>
        <v>#N/A</v>
      </c>
      <c r="B62" s="133"/>
      <c r="C62" s="143" t="e">
        <f>VLOOKUP(B62,'[1]LISTADO ATM'!$A$2:$B$822,2,0)</f>
        <v>#N/A</v>
      </c>
      <c r="D62" s="129"/>
      <c r="E62" s="137"/>
      <c r="F62" s="117"/>
    </row>
    <row r="63" spans="1:6" ht="18" customHeight="1" x14ac:dyDescent="0.25">
      <c r="A63" s="133" t="e">
        <f>VLOOKUP(B63,'[1]LISTADO ATM'!$A$2:$C$822,3,0)</f>
        <v>#N/A</v>
      </c>
      <c r="B63" s="133"/>
      <c r="C63" s="143" t="e">
        <f>VLOOKUP(B63,'[1]LISTADO ATM'!$A$2:$B$822,2,0)</f>
        <v>#N/A</v>
      </c>
      <c r="D63" s="129"/>
      <c r="E63" s="137"/>
      <c r="F63" s="117"/>
    </row>
    <row r="64" spans="1:6" ht="18" x14ac:dyDescent="0.25">
      <c r="A64" s="133" t="e">
        <f>VLOOKUP(B64,'[1]LISTADO ATM'!$A$2:$C$822,3,0)</f>
        <v>#N/A</v>
      </c>
      <c r="B64" s="133"/>
      <c r="C64" s="143" t="e">
        <f>VLOOKUP(B64,'[1]LISTADO ATM'!$A$2:$B$822,2,0)</f>
        <v>#N/A</v>
      </c>
      <c r="D64" s="129"/>
      <c r="E64" s="137"/>
      <c r="F64" s="117"/>
    </row>
    <row r="65" spans="1:6" ht="18.75" customHeight="1" x14ac:dyDescent="0.25">
      <c r="A65" s="133" t="e">
        <f>VLOOKUP(B65,'[1]LISTADO ATM'!$A$2:$C$822,3,0)</f>
        <v>#N/A</v>
      </c>
      <c r="B65" s="133"/>
      <c r="C65" s="143" t="e">
        <f>VLOOKUP(B65,'[1]LISTADO ATM'!$A$2:$B$822,2,0)</f>
        <v>#N/A</v>
      </c>
      <c r="D65" s="129"/>
      <c r="E65" s="137"/>
      <c r="F65" s="117"/>
    </row>
    <row r="66" spans="1:6" ht="18" x14ac:dyDescent="0.25">
      <c r="A66" s="133" t="e">
        <f>VLOOKUP(B66,'[1]LISTADO ATM'!$A$2:$C$822,3,0)</f>
        <v>#N/A</v>
      </c>
      <c r="B66" s="133"/>
      <c r="C66" s="143" t="e">
        <f>VLOOKUP(B66,'[1]LISTADO ATM'!$A$2:$B$822,2,0)</f>
        <v>#N/A</v>
      </c>
      <c r="D66" s="129"/>
      <c r="E66" s="137"/>
      <c r="F66" s="117"/>
    </row>
    <row r="67" spans="1:6" ht="18" x14ac:dyDescent="0.25">
      <c r="A67" s="133" t="e">
        <f>VLOOKUP(B67,'[1]LISTADO ATM'!$A$2:$C$822,3,0)</f>
        <v>#N/A</v>
      </c>
      <c r="B67" s="133"/>
      <c r="C67" s="143" t="e">
        <f>VLOOKUP(B67,'[1]LISTADO ATM'!$A$2:$B$822,2,0)</f>
        <v>#N/A</v>
      </c>
      <c r="D67" s="129"/>
      <c r="E67" s="137"/>
      <c r="F67" s="117"/>
    </row>
    <row r="68" spans="1:6" ht="18.75" thickBot="1" x14ac:dyDescent="0.3">
      <c r="A68" s="120" t="s">
        <v>2472</v>
      </c>
      <c r="B68" s="148">
        <f>COUNT(B15:B64)</f>
        <v>43</v>
      </c>
      <c r="C68" s="161"/>
      <c r="D68" s="162"/>
      <c r="E68" s="163"/>
      <c r="F68" s="117"/>
    </row>
    <row r="69" spans="1:6" x14ac:dyDescent="0.25">
      <c r="A69" s="117"/>
      <c r="B69" s="122"/>
      <c r="C69" s="117"/>
      <c r="D69" s="117"/>
      <c r="E69" s="122"/>
      <c r="F69" s="117"/>
    </row>
    <row r="70" spans="1:6" ht="18" customHeight="1" x14ac:dyDescent="0.25">
      <c r="A70" s="164" t="s">
        <v>2650</v>
      </c>
      <c r="B70" s="165"/>
      <c r="C70" s="165"/>
      <c r="D70" s="165"/>
      <c r="E70" s="166"/>
      <c r="F70" s="117"/>
    </row>
    <row r="71" spans="1:6" ht="18" x14ac:dyDescent="0.25">
      <c r="A71" s="119" t="s">
        <v>15</v>
      </c>
      <c r="B71" s="119" t="s">
        <v>2415</v>
      </c>
      <c r="C71" s="119" t="s">
        <v>46</v>
      </c>
      <c r="D71" s="119" t="s">
        <v>2418</v>
      </c>
      <c r="E71" s="119" t="s">
        <v>2416</v>
      </c>
      <c r="F71" s="117"/>
    </row>
    <row r="72" spans="1:6" ht="18" customHeight="1" x14ac:dyDescent="0.25">
      <c r="A72" s="132" t="str">
        <f>VLOOKUP(B72,'[1]LISTADO ATM'!$A$2:$C$822,3,0)</f>
        <v>SUR</v>
      </c>
      <c r="B72" s="133">
        <v>101</v>
      </c>
      <c r="C72" s="143" t="str">
        <f>VLOOKUP(B72,'[1]LISTADO ATM'!$A$2:$B$822,2,0)</f>
        <v xml:space="preserve">ATM Oficina San Juan de la Maguana I </v>
      </c>
      <c r="D72" s="129" t="s">
        <v>2541</v>
      </c>
      <c r="E72" s="137">
        <v>3335939553</v>
      </c>
      <c r="F72" s="117"/>
    </row>
    <row r="73" spans="1:6" ht="18" x14ac:dyDescent="0.25">
      <c r="A73" s="132" t="str">
        <f>VLOOKUP(B73,'[1]LISTADO ATM'!$A$2:$C$822,3,0)</f>
        <v>NORTE</v>
      </c>
      <c r="B73" s="133">
        <v>741</v>
      </c>
      <c r="C73" s="143" t="str">
        <f>VLOOKUP(B73,'[1]LISTADO ATM'!$A$2:$B$822,2,0)</f>
        <v>ATM CURNE UASD San Francisco de Macorís</v>
      </c>
      <c r="D73" s="129" t="s">
        <v>2541</v>
      </c>
      <c r="E73" s="137">
        <v>3335938841</v>
      </c>
      <c r="F73" s="117"/>
    </row>
    <row r="74" spans="1:6" s="117" customFormat="1" ht="18" x14ac:dyDescent="0.25">
      <c r="A74" s="132" t="str">
        <f>VLOOKUP(B74,'[1]LISTADO ATM'!$A$2:$C$822,3,0)</f>
        <v>SUR</v>
      </c>
      <c r="B74" s="133">
        <v>537</v>
      </c>
      <c r="C74" s="143" t="str">
        <f>VLOOKUP(B74,'[1]LISTADO ATM'!$A$2:$B$822,2,0)</f>
        <v xml:space="preserve">ATM Estación Texaco Enriquillo (Barahona) </v>
      </c>
      <c r="D74" s="129" t="s">
        <v>2541</v>
      </c>
      <c r="E74" s="137">
        <v>3335938000</v>
      </c>
    </row>
    <row r="75" spans="1:6" s="117" customFormat="1" ht="18" x14ac:dyDescent="0.25">
      <c r="A75" s="132" t="str">
        <f>VLOOKUP(B75,'[1]LISTADO ATM'!$A$2:$C$822,3,0)</f>
        <v>SUR</v>
      </c>
      <c r="B75" s="133">
        <v>780</v>
      </c>
      <c r="C75" s="143" t="str">
        <f>VLOOKUP(B75,'[1]LISTADO ATM'!$A$2:$B$822,2,0)</f>
        <v xml:space="preserve">ATM Oficina Barahona I </v>
      </c>
      <c r="D75" s="129" t="s">
        <v>2541</v>
      </c>
      <c r="E75" s="137">
        <v>3335938208</v>
      </c>
    </row>
    <row r="76" spans="1:6" s="117" customFormat="1" ht="18" x14ac:dyDescent="0.25">
      <c r="A76" s="132" t="e">
        <f>VLOOKUP(B76,'[1]LISTADO ATM'!$A$2:$C$822,3,0)</f>
        <v>#N/A</v>
      </c>
      <c r="B76" s="133"/>
      <c r="C76" s="143" t="e">
        <f>VLOOKUP(B76,'[1]LISTADO ATM'!$A$2:$B$822,2,0)</f>
        <v>#N/A</v>
      </c>
      <c r="D76" s="129"/>
      <c r="E76" s="137"/>
    </row>
    <row r="77" spans="1:6" s="117" customFormat="1" ht="18" x14ac:dyDescent="0.25">
      <c r="A77" s="132" t="e">
        <f>VLOOKUP(B77,'[1]LISTADO ATM'!$A$2:$C$822,3,0)</f>
        <v>#N/A</v>
      </c>
      <c r="B77" s="133"/>
      <c r="C77" s="143" t="e">
        <f>VLOOKUP(B77,'[1]LISTADO ATM'!$A$2:$B$822,2,0)</f>
        <v>#N/A</v>
      </c>
      <c r="D77" s="129"/>
      <c r="E77" s="137"/>
    </row>
    <row r="78" spans="1:6" s="117" customFormat="1" ht="18" x14ac:dyDescent="0.25">
      <c r="A78" s="132" t="e">
        <f>VLOOKUP(B78,'[1]LISTADO ATM'!$A$2:$C$822,3,0)</f>
        <v>#N/A</v>
      </c>
      <c r="B78" s="133"/>
      <c r="C78" s="143" t="e">
        <f>VLOOKUP(B78,'[1]LISTADO ATM'!$A$2:$B$822,2,0)</f>
        <v>#N/A</v>
      </c>
      <c r="D78" s="129"/>
      <c r="E78" s="137"/>
    </row>
    <row r="79" spans="1:6" s="117" customFormat="1" ht="18" x14ac:dyDescent="0.25">
      <c r="A79" s="132" t="e">
        <f>VLOOKUP(B79,'[1]LISTADO ATM'!$A$2:$C$822,3,0)</f>
        <v>#N/A</v>
      </c>
      <c r="B79" s="133"/>
      <c r="C79" s="143" t="e">
        <f>VLOOKUP(B79,'[1]LISTADO ATM'!$A$2:$B$822,2,0)</f>
        <v>#N/A</v>
      </c>
      <c r="D79" s="129"/>
      <c r="E79" s="137"/>
    </row>
    <row r="80" spans="1:6" s="117" customFormat="1" ht="18.75" customHeight="1" x14ac:dyDescent="0.25">
      <c r="A80" s="132" t="e">
        <f>VLOOKUP(B80,'[1]LISTADO ATM'!$A$2:$C$822,3,0)</f>
        <v>#N/A</v>
      </c>
      <c r="B80" s="133"/>
      <c r="C80" s="143" t="e">
        <f>VLOOKUP(B80,'[1]LISTADO ATM'!$A$2:$B$822,2,0)</f>
        <v>#N/A</v>
      </c>
      <c r="D80" s="129"/>
      <c r="E80" s="137"/>
    </row>
    <row r="81" spans="1:6" ht="18" x14ac:dyDescent="0.25">
      <c r="A81" s="132" t="e">
        <f>VLOOKUP(B81,'[1]LISTADO ATM'!$A$2:$C$822,3,0)</f>
        <v>#N/A</v>
      </c>
      <c r="B81" s="133"/>
      <c r="C81" s="143" t="e">
        <f>VLOOKUP(B81,'[1]LISTADO ATM'!$A$2:$B$822,2,0)</f>
        <v>#N/A</v>
      </c>
      <c r="D81" s="129"/>
      <c r="E81" s="137"/>
      <c r="F81" s="117"/>
    </row>
    <row r="82" spans="1:6" ht="18.75" customHeight="1" x14ac:dyDescent="0.25">
      <c r="A82" s="132" t="e">
        <f>VLOOKUP(B82,'[1]LISTADO ATM'!$A$2:$C$822,3,0)</f>
        <v>#N/A</v>
      </c>
      <c r="B82" s="133"/>
      <c r="C82" s="143" t="e">
        <f>VLOOKUP(B82,'[1]LISTADO ATM'!$A$2:$B$822,2,0)</f>
        <v>#N/A</v>
      </c>
      <c r="D82" s="129"/>
      <c r="E82" s="137"/>
      <c r="F82" s="117"/>
    </row>
    <row r="83" spans="1:6" ht="18" customHeight="1" x14ac:dyDescent="0.25">
      <c r="A83" s="132" t="e">
        <f>VLOOKUP(B83,'[1]LISTADO ATM'!$A$2:$C$822,3,0)</f>
        <v>#N/A</v>
      </c>
      <c r="B83" s="133"/>
      <c r="C83" s="143" t="e">
        <f>VLOOKUP(B83,'[1]LISTADO ATM'!$A$2:$B$822,2,0)</f>
        <v>#N/A</v>
      </c>
      <c r="D83" s="129"/>
      <c r="E83" s="137"/>
      <c r="F83" s="117"/>
    </row>
    <row r="84" spans="1:6" ht="18" x14ac:dyDescent="0.25">
      <c r="A84" s="132" t="e">
        <f>VLOOKUP(B84,'[1]LISTADO ATM'!$A$2:$C$822,3,0)</f>
        <v>#N/A</v>
      </c>
      <c r="B84" s="133"/>
      <c r="C84" s="143" t="e">
        <f>VLOOKUP(B84,'[1]LISTADO ATM'!$A$2:$B$822,2,0)</f>
        <v>#N/A</v>
      </c>
      <c r="D84" s="129"/>
      <c r="E84" s="137"/>
      <c r="F84" s="117"/>
    </row>
    <row r="85" spans="1:6" ht="18" x14ac:dyDescent="0.25">
      <c r="A85" s="132" t="e">
        <f>VLOOKUP(B85,'[1]LISTADO ATM'!$A$2:$C$822,3,0)</f>
        <v>#N/A</v>
      </c>
      <c r="B85" s="133"/>
      <c r="C85" s="143" t="e">
        <f>VLOOKUP(B85,'[1]LISTADO ATM'!$A$2:$B$822,2,0)</f>
        <v>#N/A</v>
      </c>
      <c r="D85" s="129"/>
      <c r="E85" s="137"/>
      <c r="F85" s="117"/>
    </row>
    <row r="86" spans="1:6" ht="18.75" customHeight="1" thickBot="1" x14ac:dyDescent="0.3">
      <c r="A86" s="120" t="s">
        <v>2472</v>
      </c>
      <c r="B86" s="148">
        <f>COUNT(B72:B76)</f>
        <v>4</v>
      </c>
      <c r="C86" s="161"/>
      <c r="D86" s="162"/>
      <c r="E86" s="163"/>
      <c r="F86" s="117"/>
    </row>
    <row r="87" spans="1:6" ht="15.75" thickBot="1" x14ac:dyDescent="0.3">
      <c r="A87" s="117"/>
      <c r="B87" s="122"/>
      <c r="C87" s="117"/>
      <c r="D87" s="117"/>
      <c r="E87" s="122"/>
      <c r="F87" s="117"/>
    </row>
    <row r="88" spans="1:6" ht="18.75" customHeight="1" thickBot="1" x14ac:dyDescent="0.3">
      <c r="A88" s="167" t="s">
        <v>2473</v>
      </c>
      <c r="B88" s="168"/>
      <c r="C88" s="168"/>
      <c r="D88" s="168"/>
      <c r="E88" s="169"/>
      <c r="F88" s="117"/>
    </row>
    <row r="89" spans="1:6" ht="18" x14ac:dyDescent="0.25">
      <c r="A89" s="119" t="s">
        <v>15</v>
      </c>
      <c r="B89" s="119" t="s">
        <v>2415</v>
      </c>
      <c r="C89" s="119" t="s">
        <v>46</v>
      </c>
      <c r="D89" s="119" t="s">
        <v>2418</v>
      </c>
      <c r="E89" s="119" t="s">
        <v>2416</v>
      </c>
    </row>
    <row r="90" spans="1:6" ht="18" x14ac:dyDescent="0.25">
      <c r="A90" s="133" t="str">
        <f>VLOOKUP(B90,'[1]LISTADO ATM'!$A$2:$C$822,3,0)</f>
        <v>NORTE</v>
      </c>
      <c r="B90" s="133">
        <v>851</v>
      </c>
      <c r="C90" s="143" t="str">
        <f>VLOOKUP(B90,'[1]LISTADO ATM'!$A$2:$B$822,2,0)</f>
        <v xml:space="preserve">ATM Hospital Vinicio Calventi </v>
      </c>
      <c r="D90" s="128" t="s">
        <v>2436</v>
      </c>
      <c r="E90" s="137">
        <v>3335938142</v>
      </c>
    </row>
    <row r="91" spans="1:6" ht="18.75" customHeight="1" x14ac:dyDescent="0.25">
      <c r="A91" s="133" t="str">
        <f>VLOOKUP(B91,'[1]LISTADO ATM'!$A$2:$C$822,3,0)</f>
        <v>NORTE</v>
      </c>
      <c r="B91" s="133">
        <v>304</v>
      </c>
      <c r="C91" s="143" t="str">
        <f>VLOOKUP(B91,'[1]LISTADO ATM'!$A$2:$B$822,2,0)</f>
        <v xml:space="preserve">ATM Multicentro La Sirena Estrella Sadhala </v>
      </c>
      <c r="D91" s="128" t="s">
        <v>2436</v>
      </c>
      <c r="E91" s="137">
        <v>3335939031</v>
      </c>
    </row>
    <row r="92" spans="1:6" ht="18" x14ac:dyDescent="0.25">
      <c r="A92" s="133" t="str">
        <f>VLOOKUP(B92,'[1]LISTADO ATM'!$A$2:$C$822,3,0)</f>
        <v>DISTRITO NACIONAL</v>
      </c>
      <c r="B92" s="133">
        <v>900</v>
      </c>
      <c r="C92" s="143" t="str">
        <f>VLOOKUP(B92,'[1]LISTADO ATM'!$A$2:$B$822,2,0)</f>
        <v xml:space="preserve">ATM UNP Merca Santo Domingo </v>
      </c>
      <c r="D92" s="128" t="s">
        <v>2436</v>
      </c>
      <c r="E92" s="137">
        <v>3335939425</v>
      </c>
    </row>
    <row r="93" spans="1:6" ht="18.75" customHeight="1" x14ac:dyDescent="0.25">
      <c r="A93" s="133" t="str">
        <f>VLOOKUP(B93,'[1]LISTADO ATM'!$A$2:$C$822,3,0)</f>
        <v>DISTRITO NACIONAL</v>
      </c>
      <c r="B93" s="133">
        <v>967</v>
      </c>
      <c r="C93" s="143" t="str">
        <f>VLOOKUP(B93,'[1]LISTADO ATM'!$A$2:$B$822,2,0)</f>
        <v xml:space="preserve">ATM UNP Hiper Olé Autopista Duarte </v>
      </c>
      <c r="D93" s="128" t="s">
        <v>2436</v>
      </c>
      <c r="E93" s="137">
        <v>3335939441</v>
      </c>
    </row>
    <row r="94" spans="1:6" ht="18.75" customHeight="1" x14ac:dyDescent="0.25">
      <c r="A94" s="133" t="str">
        <f>VLOOKUP(B94,'[1]LISTADO ATM'!$A$2:$C$822,3,0)</f>
        <v>DISTRITO NACIONAL</v>
      </c>
      <c r="B94" s="133">
        <v>743</v>
      </c>
      <c r="C94" s="143" t="str">
        <f>VLOOKUP(B94,'[1]LISTADO ATM'!$A$2:$B$822,2,0)</f>
        <v xml:space="preserve">ATM Oficina Los Frailes </v>
      </c>
      <c r="D94" s="128" t="s">
        <v>2436</v>
      </c>
      <c r="E94" s="137">
        <v>3335939457</v>
      </c>
    </row>
    <row r="95" spans="1:6" ht="18.75" customHeight="1" x14ac:dyDescent="0.25">
      <c r="A95" s="133" t="str">
        <f>VLOOKUP(B95,'[1]LISTADO ATM'!$A$2:$C$822,3,0)</f>
        <v>DISTRITO NACIONAL</v>
      </c>
      <c r="B95" s="133">
        <v>378</v>
      </c>
      <c r="C95" s="143" t="str">
        <f>VLOOKUP(B95,'[1]LISTADO ATM'!$A$2:$B$822,2,0)</f>
        <v>ATM UNP Villa Flores</v>
      </c>
      <c r="D95" s="128" t="s">
        <v>2436</v>
      </c>
      <c r="E95" s="137">
        <v>3335939477</v>
      </c>
    </row>
    <row r="96" spans="1:6" ht="18" x14ac:dyDescent="0.25">
      <c r="A96" s="133" t="str">
        <f>VLOOKUP(B96,'[1]LISTADO ATM'!$A$2:$C$822,3,0)</f>
        <v>NORTE</v>
      </c>
      <c r="B96" s="133">
        <v>633</v>
      </c>
      <c r="C96" s="143" t="str">
        <f>VLOOKUP(B96,'[1]LISTADO ATM'!$A$2:$B$822,2,0)</f>
        <v xml:space="preserve">ATM Autobanco Las Colinas </v>
      </c>
      <c r="D96" s="128" t="s">
        <v>2436</v>
      </c>
      <c r="E96" s="137">
        <v>3335939478</v>
      </c>
    </row>
    <row r="97" spans="1:5" ht="18" x14ac:dyDescent="0.25">
      <c r="A97" s="133" t="str">
        <f>VLOOKUP(B97,'[1]LISTADO ATM'!$A$2:$C$822,3,0)</f>
        <v>SUR</v>
      </c>
      <c r="B97" s="133">
        <v>6</v>
      </c>
      <c r="C97" s="143" t="str">
        <f>VLOOKUP(B97,'[1]LISTADO ATM'!$A$2:$B$822,2,0)</f>
        <v xml:space="preserve">ATM Plaza WAO San Juan </v>
      </c>
      <c r="D97" s="128" t="s">
        <v>2436</v>
      </c>
      <c r="E97" s="137">
        <v>3335939502</v>
      </c>
    </row>
    <row r="98" spans="1:5" ht="18.75" customHeight="1" x14ac:dyDescent="0.25">
      <c r="A98" s="133" t="str">
        <f>VLOOKUP(B98,'[1]LISTADO ATM'!$A$2:$C$822,3,0)</f>
        <v>NORTE</v>
      </c>
      <c r="B98" s="133">
        <v>307</v>
      </c>
      <c r="C98" s="143" t="str">
        <f>VLOOKUP(B98,'[1]LISTADO ATM'!$A$2:$B$822,2,0)</f>
        <v>ATM Oficina Nagua II</v>
      </c>
      <c r="D98" s="128" t="s">
        <v>2436</v>
      </c>
      <c r="E98" s="137">
        <v>3335939500</v>
      </c>
    </row>
    <row r="99" spans="1:5" ht="18" x14ac:dyDescent="0.25">
      <c r="A99" s="133" t="str">
        <f>VLOOKUP(B99,'[1]LISTADO ATM'!$A$2:$C$822,3,0)</f>
        <v>DISTRITO NACIONAL</v>
      </c>
      <c r="B99" s="133">
        <v>527</v>
      </c>
      <c r="C99" s="143" t="str">
        <f>VLOOKUP(B99,'[1]LISTADO ATM'!$A$2:$B$822,2,0)</f>
        <v>ATM Oficina Zona Oriental II</v>
      </c>
      <c r="D99" s="128" t="s">
        <v>2436</v>
      </c>
      <c r="E99" s="137">
        <v>3335939536</v>
      </c>
    </row>
    <row r="100" spans="1:5" ht="18" customHeight="1" x14ac:dyDescent="0.25">
      <c r="A100" s="133" t="str">
        <f>VLOOKUP(B100,'[1]LISTADO ATM'!$A$2:$C$822,3,0)</f>
        <v>SUR</v>
      </c>
      <c r="B100" s="133">
        <v>751</v>
      </c>
      <c r="C100" s="143" t="str">
        <f>VLOOKUP(B100,'[1]LISTADO ATM'!$A$2:$B$822,2,0)</f>
        <v>ATM Eco Petroleo Camilo</v>
      </c>
      <c r="D100" s="128" t="s">
        <v>2436</v>
      </c>
      <c r="E100" s="137">
        <v>3335939532</v>
      </c>
    </row>
    <row r="101" spans="1:5" ht="18.75" customHeight="1" x14ac:dyDescent="0.25">
      <c r="A101" s="133" t="str">
        <f>VLOOKUP(B101,'[1]LISTADO ATM'!$A$2:$C$822,3,0)</f>
        <v>SUR</v>
      </c>
      <c r="B101" s="133">
        <v>84</v>
      </c>
      <c r="C101" s="143" t="str">
        <f>VLOOKUP(B101,'[1]LISTADO ATM'!$A$2:$B$822,2,0)</f>
        <v xml:space="preserve">ATM Oficina Multicentro Sirena San Cristóbal </v>
      </c>
      <c r="D101" s="128" t="s">
        <v>2436</v>
      </c>
      <c r="E101" s="137">
        <v>3335939527</v>
      </c>
    </row>
    <row r="102" spans="1:5" ht="18" x14ac:dyDescent="0.25">
      <c r="A102" s="138" t="str">
        <f>VLOOKUP(B102,'[1]LISTADO ATM'!$A$2:$C$822,3,0)</f>
        <v>SUR</v>
      </c>
      <c r="B102" s="133">
        <v>45</v>
      </c>
      <c r="C102" s="143" t="str">
        <f>VLOOKUP(B102,'[1]LISTADO ATM'!$A$2:$B$822,2,0)</f>
        <v xml:space="preserve">ATM Oficina Tamayo </v>
      </c>
      <c r="D102" s="128" t="s">
        <v>2436</v>
      </c>
      <c r="E102" s="137">
        <v>3335939537</v>
      </c>
    </row>
    <row r="103" spans="1:5" ht="18" x14ac:dyDescent="0.25">
      <c r="A103" s="133" t="str">
        <f>VLOOKUP(B103,'[1]LISTADO ATM'!$A$2:$C$822,3,0)</f>
        <v>DISTRITO NACIONAL</v>
      </c>
      <c r="B103" s="133">
        <v>769</v>
      </c>
      <c r="C103" s="143" t="str">
        <f>VLOOKUP(B103,'[1]LISTADO ATM'!$A$2:$B$822,2,0)</f>
        <v>ATM UNP Pablo Mella Morales</v>
      </c>
      <c r="D103" s="128" t="s">
        <v>2436</v>
      </c>
      <c r="E103" s="137">
        <v>3335939539</v>
      </c>
    </row>
    <row r="104" spans="1:5" ht="18" x14ac:dyDescent="0.25">
      <c r="A104" s="133" t="str">
        <f>VLOOKUP(B104,'[1]LISTADO ATM'!$A$2:$C$822,3,0)</f>
        <v>NORTE</v>
      </c>
      <c r="B104" s="133">
        <v>687</v>
      </c>
      <c r="C104" s="143" t="str">
        <f>VLOOKUP(B104,'[1]LISTADO ATM'!$A$2:$B$822,2,0)</f>
        <v>ATM Oficina Monterrico II</v>
      </c>
      <c r="D104" s="128" t="s">
        <v>2436</v>
      </c>
      <c r="E104" s="137">
        <v>3335939556</v>
      </c>
    </row>
    <row r="105" spans="1:5" ht="18" x14ac:dyDescent="0.25">
      <c r="A105" s="133" t="str">
        <f>VLOOKUP(B105,'[1]LISTADO ATM'!$A$2:$C$822,3,0)</f>
        <v>DISTRITO NACIONAL</v>
      </c>
      <c r="B105" s="133">
        <v>672</v>
      </c>
      <c r="C105" s="143" t="str">
        <f>VLOOKUP(B105,'[1]LISTADO ATM'!$A$2:$B$822,2,0)</f>
        <v>ATM Destacamento Policía Nacional La Victoria</v>
      </c>
      <c r="D105" s="128" t="s">
        <v>2436</v>
      </c>
      <c r="E105" s="137" t="s">
        <v>2651</v>
      </c>
    </row>
    <row r="106" spans="1:5" ht="18" customHeight="1" x14ac:dyDescent="0.25">
      <c r="A106" s="133" t="str">
        <f>VLOOKUP(B106,'[1]LISTADO ATM'!$A$2:$C$822,3,0)</f>
        <v>NORTE</v>
      </c>
      <c r="B106" s="133">
        <v>383</v>
      </c>
      <c r="C106" s="143" t="str">
        <f>VLOOKUP(B106,'[1]LISTADO ATM'!$A$2:$B$822,2,0)</f>
        <v>ATM S/M Daniel (Dajabón)</v>
      </c>
      <c r="D106" s="128" t="s">
        <v>2436</v>
      </c>
      <c r="E106" s="137" t="s">
        <v>2652</v>
      </c>
    </row>
    <row r="107" spans="1:5" ht="18" customHeight="1" x14ac:dyDescent="0.25">
      <c r="A107" s="133" t="str">
        <f>VLOOKUP(B107,'[1]LISTADO ATM'!$A$2:$C$822,3,0)</f>
        <v>NORTE</v>
      </c>
      <c r="B107" s="133">
        <v>288</v>
      </c>
      <c r="C107" s="143" t="str">
        <f>VLOOKUP(B107,'[1]LISTADO ATM'!$A$2:$B$822,2,0)</f>
        <v xml:space="preserve">ATM Oficina Camino Real II (Puerto Plata) </v>
      </c>
      <c r="D107" s="128" t="s">
        <v>2436</v>
      </c>
      <c r="E107" s="137" t="s">
        <v>2655</v>
      </c>
    </row>
    <row r="108" spans="1:5" ht="18.75" customHeight="1" x14ac:dyDescent="0.25">
      <c r="A108" s="133" t="str">
        <f>VLOOKUP(B108,'[1]LISTADO ATM'!$A$2:$C$822,3,0)</f>
        <v>DISTRITO NACIONAL</v>
      </c>
      <c r="B108" s="133">
        <v>738</v>
      </c>
      <c r="C108" s="143" t="str">
        <f>VLOOKUP(B108,'[1]LISTADO ATM'!$A$2:$B$822,2,0)</f>
        <v xml:space="preserve">ATM Zona Franca Los Alcarrizos </v>
      </c>
      <c r="D108" s="128" t="s">
        <v>2436</v>
      </c>
      <c r="E108" s="137" t="s">
        <v>2656</v>
      </c>
    </row>
    <row r="109" spans="1:5" ht="18" x14ac:dyDescent="0.25">
      <c r="A109" s="133" t="str">
        <f>VLOOKUP(B109,'[1]LISTADO ATM'!$A$2:$C$822,3,0)</f>
        <v>NORTE</v>
      </c>
      <c r="B109" s="133">
        <v>716</v>
      </c>
      <c r="C109" s="143" t="str">
        <f>VLOOKUP(B109,'[1]LISTADO ATM'!$A$2:$B$822,2,0)</f>
        <v xml:space="preserve">ATM Oficina Zona Franca (Santiago) </v>
      </c>
      <c r="D109" s="128" t="s">
        <v>2436</v>
      </c>
      <c r="E109" s="137" t="s">
        <v>2657</v>
      </c>
    </row>
    <row r="110" spans="1:5" ht="18" x14ac:dyDescent="0.25">
      <c r="A110" s="133" t="str">
        <f>VLOOKUP(B110,'[1]LISTADO ATM'!$A$2:$C$822,3,0)</f>
        <v>NORTE</v>
      </c>
      <c r="B110" s="133">
        <v>142</v>
      </c>
      <c r="C110" s="143" t="str">
        <f>VLOOKUP(B110,'[1]LISTADO ATM'!$A$2:$B$822,2,0)</f>
        <v xml:space="preserve">ATM Centro de Caja Galerías Bonao </v>
      </c>
      <c r="D110" s="128" t="s">
        <v>2436</v>
      </c>
      <c r="E110" s="137" t="s">
        <v>2661</v>
      </c>
    </row>
    <row r="111" spans="1:5" ht="18" x14ac:dyDescent="0.25">
      <c r="A111" s="133" t="str">
        <f>VLOOKUP(B111,'[1]LISTADO ATM'!$A$2:$C$822,3,0)</f>
        <v>NORTE</v>
      </c>
      <c r="B111" s="133">
        <v>151</v>
      </c>
      <c r="C111" s="143" t="str">
        <f>VLOOKUP(B111,'[1]LISTADO ATM'!$A$2:$B$822,2,0)</f>
        <v xml:space="preserve">ATM Oficina Nagua </v>
      </c>
      <c r="D111" s="128" t="s">
        <v>2436</v>
      </c>
      <c r="E111" s="137" t="s">
        <v>2662</v>
      </c>
    </row>
    <row r="112" spans="1:5" ht="18" x14ac:dyDescent="0.25">
      <c r="A112" s="133" t="str">
        <f>VLOOKUP(B112,'[1]LISTADO ATM'!$A$2:$C$822,3,0)</f>
        <v>DISTRITO NACIONAL</v>
      </c>
      <c r="B112" s="133">
        <v>20</v>
      </c>
      <c r="C112" s="143" t="str">
        <f>VLOOKUP(B112,'[1]LISTADO ATM'!$A$2:$B$822,2,0)</f>
        <v>ATM S/M Aprezio Las Palmas</v>
      </c>
      <c r="D112" s="128" t="s">
        <v>2436</v>
      </c>
      <c r="E112" s="137" t="s">
        <v>2718</v>
      </c>
    </row>
    <row r="113" spans="1:6" ht="18" x14ac:dyDescent="0.25">
      <c r="A113" s="133" t="str">
        <f>VLOOKUP(B113,'[1]LISTADO ATM'!$A$2:$C$822,3,0)</f>
        <v>DISTRITO NACIONAL</v>
      </c>
      <c r="B113" s="133">
        <v>887</v>
      </c>
      <c r="C113" s="143" t="str">
        <f>VLOOKUP(B113,'[1]LISTADO ATM'!$A$2:$B$822,2,0)</f>
        <v>ATM S/M Bravo Los Proceres</v>
      </c>
      <c r="D113" s="128" t="s">
        <v>2436</v>
      </c>
      <c r="E113" s="137" t="s">
        <v>2719</v>
      </c>
    </row>
    <row r="114" spans="1:6" ht="18" x14ac:dyDescent="0.25">
      <c r="A114" s="133" t="str">
        <f>VLOOKUP(B114,'[1]LISTADO ATM'!$A$2:$C$822,3,0)</f>
        <v>DISTRITO NACIONAL</v>
      </c>
      <c r="B114" s="133">
        <v>875</v>
      </c>
      <c r="C114" s="143" t="str">
        <f>VLOOKUP(B114,'[1]LISTADO ATM'!$A$2:$B$822,2,0)</f>
        <v xml:space="preserve">ATM Texaco Aut. Duarte KM 14 1/2 (Los Alcarrizos) </v>
      </c>
      <c r="D114" s="128" t="s">
        <v>2436</v>
      </c>
      <c r="E114" s="137" t="s">
        <v>2720</v>
      </c>
    </row>
    <row r="115" spans="1:6" ht="18.75" customHeight="1" x14ac:dyDescent="0.25">
      <c r="A115" s="133" t="e">
        <f>VLOOKUP(B115,'[1]LISTADO ATM'!$A$2:$C$822,3,0)</f>
        <v>#N/A</v>
      </c>
      <c r="B115" s="133"/>
      <c r="C115" s="143" t="e">
        <f>VLOOKUP(B115,'[1]LISTADO ATM'!$A$2:$B$822,2,0)</f>
        <v>#N/A</v>
      </c>
      <c r="D115" s="128"/>
      <c r="E115" s="137"/>
      <c r="F115" s="117"/>
    </row>
    <row r="116" spans="1:6" ht="18.75" customHeight="1" x14ac:dyDescent="0.25">
      <c r="A116" s="133" t="e">
        <f>VLOOKUP(B116,'[1]LISTADO ATM'!$A$2:$C$822,3,0)</f>
        <v>#N/A</v>
      </c>
      <c r="B116" s="133"/>
      <c r="C116" s="143" t="e">
        <f>VLOOKUP(B116,'[1]LISTADO ATM'!$A$2:$B$822,2,0)</f>
        <v>#N/A</v>
      </c>
      <c r="D116" s="128"/>
      <c r="E116" s="137"/>
      <c r="F116" s="117"/>
    </row>
    <row r="117" spans="1:6" ht="18.75" customHeight="1" x14ac:dyDescent="0.25">
      <c r="A117" s="133" t="e">
        <f>VLOOKUP(B117,'[1]LISTADO ATM'!$A$2:$C$822,3,0)</f>
        <v>#N/A</v>
      </c>
      <c r="B117" s="133"/>
      <c r="C117" s="143" t="e">
        <f>VLOOKUP(B117,'[1]LISTADO ATM'!$A$2:$B$822,2,0)</f>
        <v>#N/A</v>
      </c>
      <c r="D117" s="128"/>
      <c r="E117" s="137"/>
      <c r="F117" s="117"/>
    </row>
    <row r="118" spans="1:6" ht="18.75" customHeight="1" x14ac:dyDescent="0.25">
      <c r="A118" s="133" t="e">
        <f>VLOOKUP(B118,'[1]LISTADO ATM'!$A$2:$C$822,3,0)</f>
        <v>#N/A</v>
      </c>
      <c r="B118" s="133"/>
      <c r="C118" s="143" t="e">
        <f>VLOOKUP(B118,'[1]LISTADO ATM'!$A$2:$B$822,2,0)</f>
        <v>#N/A</v>
      </c>
      <c r="D118" s="128"/>
      <c r="E118" s="137"/>
      <c r="F118" s="117"/>
    </row>
    <row r="119" spans="1:6" ht="18.75" customHeight="1" thickBot="1" x14ac:dyDescent="0.3">
      <c r="A119" s="136"/>
      <c r="B119" s="148">
        <f>COUNT(B90:B114)</f>
        <v>25</v>
      </c>
      <c r="C119" s="127"/>
      <c r="D119" s="127"/>
      <c r="E119" s="127"/>
      <c r="F119" s="117"/>
    </row>
    <row r="120" spans="1:6" ht="15.75" thickBot="1" x14ac:dyDescent="0.3">
      <c r="A120" s="117"/>
      <c r="B120" s="122"/>
      <c r="C120" s="117"/>
      <c r="D120" s="117"/>
      <c r="E120" s="122"/>
      <c r="F120" s="117"/>
    </row>
    <row r="121" spans="1:6" ht="18.75" thickBot="1" x14ac:dyDescent="0.3">
      <c r="A121" s="167" t="s">
        <v>2532</v>
      </c>
      <c r="B121" s="168"/>
      <c r="C121" s="168"/>
      <c r="D121" s="168"/>
      <c r="E121" s="169"/>
    </row>
    <row r="122" spans="1:6" ht="18" x14ac:dyDescent="0.25">
      <c r="A122" s="119" t="s">
        <v>15</v>
      </c>
      <c r="B122" s="119" t="s">
        <v>2415</v>
      </c>
      <c r="C122" s="119" t="s">
        <v>46</v>
      </c>
      <c r="D122" s="119" t="s">
        <v>2418</v>
      </c>
      <c r="E122" s="119" t="s">
        <v>2416</v>
      </c>
    </row>
    <row r="123" spans="1:6" ht="18" x14ac:dyDescent="0.25">
      <c r="A123" s="138" t="str">
        <f>VLOOKUP(B123,'[1]LISTADO ATM'!$A$2:$C$822,3,0)</f>
        <v>DISTRITO NACIONAL</v>
      </c>
      <c r="B123" s="133">
        <v>567</v>
      </c>
      <c r="C123" s="143" t="str">
        <f>VLOOKUP(B123,'[1]LISTADO ATM'!$A$2:$B$822,2,0)</f>
        <v xml:space="preserve">ATM Oficina Máximo Gómez </v>
      </c>
      <c r="D123" s="133" t="s">
        <v>2479</v>
      </c>
      <c r="E123" s="137">
        <v>3335936543</v>
      </c>
    </row>
    <row r="124" spans="1:6" ht="18" x14ac:dyDescent="0.25">
      <c r="A124" s="138" t="str">
        <f>VLOOKUP(B124,'[1]LISTADO ATM'!$A$2:$C$822,3,0)</f>
        <v>ESTE</v>
      </c>
      <c r="B124" s="133">
        <v>495</v>
      </c>
      <c r="C124" s="143" t="str">
        <f>VLOOKUP(B124,'[1]LISTADO ATM'!$A$2:$B$822,2,0)</f>
        <v>ATM Cemento PANAM</v>
      </c>
      <c r="D124" s="133" t="s">
        <v>2479</v>
      </c>
      <c r="E124" s="137">
        <v>3335938073</v>
      </c>
    </row>
    <row r="125" spans="1:6" ht="18" x14ac:dyDescent="0.25">
      <c r="A125" s="138" t="str">
        <f>VLOOKUP(B125,'[1]LISTADO ATM'!$A$2:$C$822,3,0)</f>
        <v>SUR</v>
      </c>
      <c r="B125" s="133">
        <v>871</v>
      </c>
      <c r="C125" s="143" t="str">
        <f>VLOOKUP(B125,'[1]LISTADO ATM'!$A$2:$B$822,2,0)</f>
        <v>ATM Plaza Cultural San Juan</v>
      </c>
      <c r="D125" s="133" t="s">
        <v>2479</v>
      </c>
      <c r="E125" s="137">
        <v>3335939518</v>
      </c>
    </row>
    <row r="126" spans="1:6" ht="18.75" customHeight="1" x14ac:dyDescent="0.25">
      <c r="A126" s="138" t="str">
        <f>VLOOKUP(B126,'[1]LISTADO ATM'!$A$2:$C$822,3,0)</f>
        <v>DISTRITO NACIONAL</v>
      </c>
      <c r="B126" s="133">
        <v>194</v>
      </c>
      <c r="C126" s="143" t="str">
        <f>VLOOKUP(B126,'[1]LISTADO ATM'!$A$2:$B$822,2,0)</f>
        <v xml:space="preserve">ATM UNP Pantoja </v>
      </c>
      <c r="D126" s="133" t="s">
        <v>2479</v>
      </c>
      <c r="E126" s="137">
        <v>3335939503</v>
      </c>
    </row>
    <row r="127" spans="1:6" ht="18" x14ac:dyDescent="0.25">
      <c r="A127" s="138" t="str">
        <f>VLOOKUP(B127,'[1]LISTADO ATM'!$A$2:$C$822,3,0)</f>
        <v>DISTRITO NACIONAL</v>
      </c>
      <c r="B127" s="133">
        <v>745</v>
      </c>
      <c r="C127" s="143" t="str">
        <f>VLOOKUP(B127,'[1]LISTADO ATM'!$A$2:$B$822,2,0)</f>
        <v xml:space="preserve">ATM Oficina Ave. Duarte </v>
      </c>
      <c r="D127" s="133" t="s">
        <v>2479</v>
      </c>
      <c r="E127" s="137" t="s">
        <v>2663</v>
      </c>
    </row>
    <row r="128" spans="1:6" ht="18" x14ac:dyDescent="0.25">
      <c r="A128" s="138" t="str">
        <f>VLOOKUP(B128,'[1]LISTADO ATM'!$A$2:$C$822,3,0)</f>
        <v>SUR</v>
      </c>
      <c r="B128" s="133">
        <v>582</v>
      </c>
      <c r="C128" s="143" t="str">
        <f>VLOOKUP(B128,'[1]LISTADO ATM'!$A$2:$B$822,2,0)</f>
        <v>ATM Estación Sabana Yegua</v>
      </c>
      <c r="D128" s="133" t="s">
        <v>2479</v>
      </c>
      <c r="E128" s="137" t="s">
        <v>2665</v>
      </c>
    </row>
    <row r="129" spans="1:5" ht="18" x14ac:dyDescent="0.25">
      <c r="A129" s="138" t="str">
        <f>VLOOKUP(B129,'[1]LISTADO ATM'!$A$2:$C$822,3,0)</f>
        <v>SUR</v>
      </c>
      <c r="B129" s="133">
        <v>825</v>
      </c>
      <c r="C129" s="143" t="str">
        <f>VLOOKUP(B129,'[1]LISTADO ATM'!$A$2:$B$822,2,0)</f>
        <v xml:space="preserve">ATM Estacion Eco Cibeles (Las Matas de Farfán) </v>
      </c>
      <c r="D129" s="133" t="s">
        <v>2479</v>
      </c>
      <c r="E129" s="137" t="s">
        <v>2666</v>
      </c>
    </row>
    <row r="130" spans="1:5" ht="18" x14ac:dyDescent="0.25">
      <c r="A130" s="138" t="str">
        <f>VLOOKUP(B130,'[1]LISTADO ATM'!$A$2:$C$822,3,0)</f>
        <v>NORTE</v>
      </c>
      <c r="B130" s="133">
        <v>285</v>
      </c>
      <c r="C130" s="143" t="str">
        <f>VLOOKUP(B130,'[1]LISTADO ATM'!$A$2:$B$822,2,0)</f>
        <v xml:space="preserve">ATM Oficina Camino Real (Puerto Plata) </v>
      </c>
      <c r="D130" s="133" t="s">
        <v>2479</v>
      </c>
      <c r="E130" s="137" t="s">
        <v>2668</v>
      </c>
    </row>
    <row r="131" spans="1:5" ht="18.75" customHeight="1" x14ac:dyDescent="0.25">
      <c r="A131" s="138" t="str">
        <f>VLOOKUP(B131,'[1]LISTADO ATM'!$A$2:$C$822,3,0)</f>
        <v>DISTRITO NACIONAL</v>
      </c>
      <c r="B131" s="133">
        <v>970</v>
      </c>
      <c r="C131" s="143" t="str">
        <f>VLOOKUP(B131,'[1]LISTADO ATM'!$A$2:$B$822,2,0)</f>
        <v xml:space="preserve">ATM S/M Olé Haina </v>
      </c>
      <c r="D131" s="133" t="s">
        <v>2479</v>
      </c>
      <c r="E131" s="137" t="s">
        <v>2721</v>
      </c>
    </row>
    <row r="132" spans="1:5" ht="18" x14ac:dyDescent="0.25">
      <c r="A132" s="138" t="e">
        <f>VLOOKUP(B132,'[1]LISTADO ATM'!$A$2:$C$822,3,0)</f>
        <v>#N/A</v>
      </c>
      <c r="B132" s="133"/>
      <c r="C132" s="143" t="e">
        <f>VLOOKUP(B132,'[1]LISTADO ATM'!$A$2:$B$822,2,0)</f>
        <v>#N/A</v>
      </c>
      <c r="D132" s="133"/>
      <c r="E132" s="137"/>
    </row>
    <row r="133" spans="1:5" ht="18" x14ac:dyDescent="0.25">
      <c r="A133" s="138" t="e">
        <f>VLOOKUP(B133,'[1]LISTADO ATM'!$A$2:$C$822,3,0)</f>
        <v>#N/A</v>
      </c>
      <c r="B133" s="133"/>
      <c r="C133" s="143" t="e">
        <f>VLOOKUP(B133,'[1]LISTADO ATM'!$A$2:$B$822,2,0)</f>
        <v>#N/A</v>
      </c>
      <c r="D133" s="133"/>
      <c r="E133" s="137"/>
    </row>
    <row r="134" spans="1:5" ht="18.75" customHeight="1" x14ac:dyDescent="0.25">
      <c r="A134" s="138" t="e">
        <f>VLOOKUP(B134,'[1]LISTADO ATM'!$A$2:$C$822,3,0)</f>
        <v>#N/A</v>
      </c>
      <c r="B134" s="133"/>
      <c r="C134" s="143" t="e">
        <f>VLOOKUP(B134,'[1]LISTADO ATM'!$A$2:$B$822,2,0)</f>
        <v>#N/A</v>
      </c>
      <c r="D134" s="133"/>
      <c r="E134" s="137"/>
    </row>
    <row r="135" spans="1:5" ht="18" x14ac:dyDescent="0.25">
      <c r="A135" s="138" t="e">
        <f>VLOOKUP(B135,'[1]LISTADO ATM'!$A$2:$C$822,3,0)</f>
        <v>#N/A</v>
      </c>
      <c r="B135" s="133"/>
      <c r="C135" s="143" t="e">
        <f>VLOOKUP(B135,'[1]LISTADO ATM'!$A$2:$B$822,2,0)</f>
        <v>#N/A</v>
      </c>
      <c r="D135" s="133"/>
      <c r="E135" s="137"/>
    </row>
    <row r="136" spans="1:5" ht="18" x14ac:dyDescent="0.25">
      <c r="A136" s="138" t="e">
        <f>VLOOKUP(B136,'[1]LISTADO ATM'!$A$2:$C$822,3,0)</f>
        <v>#N/A</v>
      </c>
      <c r="B136" s="133"/>
      <c r="C136" s="143" t="e">
        <f>VLOOKUP(B136,'[1]LISTADO ATM'!$A$2:$B$822,2,0)</f>
        <v>#N/A</v>
      </c>
      <c r="D136" s="133"/>
      <c r="E136" s="137"/>
    </row>
    <row r="137" spans="1:5" ht="18" x14ac:dyDescent="0.25">
      <c r="A137" s="138" t="e">
        <f>VLOOKUP(B137,'[1]LISTADO ATM'!$A$2:$C$822,3,0)</f>
        <v>#N/A</v>
      </c>
      <c r="B137" s="133"/>
      <c r="C137" s="143" t="e">
        <f>VLOOKUP(B137,'[1]LISTADO ATM'!$A$2:$B$822,2,0)</f>
        <v>#N/A</v>
      </c>
      <c r="D137" s="133"/>
      <c r="E137" s="137"/>
    </row>
    <row r="138" spans="1:5" ht="18" x14ac:dyDescent="0.25">
      <c r="A138" s="138" t="e">
        <f>VLOOKUP(B138,'[1]LISTADO ATM'!$A$2:$C$822,3,0)</f>
        <v>#N/A</v>
      </c>
      <c r="B138" s="133"/>
      <c r="C138" s="143" t="e">
        <f>VLOOKUP(B138,'[1]LISTADO ATM'!$A$2:$B$822,2,0)</f>
        <v>#N/A</v>
      </c>
      <c r="D138" s="133"/>
      <c r="E138" s="137"/>
    </row>
    <row r="139" spans="1:5" ht="18" x14ac:dyDescent="0.25">
      <c r="A139" s="138" t="e">
        <f>VLOOKUP(B139,'[1]LISTADO ATM'!$A$2:$C$822,3,0)</f>
        <v>#N/A</v>
      </c>
      <c r="B139" s="133"/>
      <c r="C139" s="143" t="e">
        <f>VLOOKUP(B139,'[1]LISTADO ATM'!$A$2:$B$822,2,0)</f>
        <v>#N/A</v>
      </c>
      <c r="D139" s="133"/>
      <c r="E139" s="137"/>
    </row>
    <row r="140" spans="1:5" ht="18" x14ac:dyDescent="0.25">
      <c r="A140" s="136" t="s">
        <v>2472</v>
      </c>
      <c r="B140" s="147">
        <f>COUNT(B123:B131)</f>
        <v>9</v>
      </c>
      <c r="C140" s="127"/>
      <c r="D140" s="127"/>
      <c r="E140" s="127"/>
    </row>
    <row r="141" spans="1:5" ht="18" customHeight="1" thickBot="1" x14ac:dyDescent="0.3">
      <c r="A141" s="117"/>
      <c r="B141" s="122"/>
      <c r="C141" s="117"/>
      <c r="D141" s="117"/>
      <c r="E141" s="122"/>
    </row>
    <row r="142" spans="1:5" ht="18" x14ac:dyDescent="0.25">
      <c r="A142" s="170" t="s">
        <v>2669</v>
      </c>
      <c r="B142" s="171"/>
      <c r="C142" s="171"/>
      <c r="D142" s="171"/>
      <c r="E142" s="172"/>
    </row>
    <row r="143" spans="1:5" ht="18" x14ac:dyDescent="0.25">
      <c r="A143" s="119" t="s">
        <v>15</v>
      </c>
      <c r="B143" s="123" t="s">
        <v>2415</v>
      </c>
      <c r="C143" s="121" t="s">
        <v>46</v>
      </c>
      <c r="D143" s="131" t="s">
        <v>2418</v>
      </c>
      <c r="E143" s="131" t="s">
        <v>2416</v>
      </c>
    </row>
    <row r="144" spans="1:5" ht="18" x14ac:dyDescent="0.25">
      <c r="A144" s="132" t="e">
        <f>VLOOKUP(B144,'[1]LISTADO ATM'!$A$2:$C$822,3,0)</f>
        <v>#N/A</v>
      </c>
      <c r="B144" s="133"/>
      <c r="C144" s="143" t="e">
        <f>VLOOKUP(B144,'[1]LISTADO ATM'!$A$2:$B$822,2,0)</f>
        <v>#N/A</v>
      </c>
      <c r="D144" s="140"/>
      <c r="E144" s="137"/>
    </row>
    <row r="145" spans="1:5" ht="18" x14ac:dyDescent="0.25">
      <c r="A145" s="132" t="str">
        <f>VLOOKUP(B145,'[1]LISTADO ATM'!$A$2:$C$822,3,0)</f>
        <v>DISTRITO NACIONAL</v>
      </c>
      <c r="B145" s="133">
        <v>39</v>
      </c>
      <c r="C145" s="143" t="str">
        <f>VLOOKUP(B145,'[1]LISTADO ATM'!$A$2:$B$822,2,0)</f>
        <v xml:space="preserve">ATM Oficina Ovando </v>
      </c>
      <c r="D145" s="140" t="s">
        <v>2563</v>
      </c>
      <c r="E145" s="137">
        <v>3335939405</v>
      </c>
    </row>
    <row r="146" spans="1:5" ht="18" x14ac:dyDescent="0.25">
      <c r="A146" s="132" t="e">
        <f>VLOOKUP(B146,'[1]LISTADO ATM'!$A$2:$C$822,3,0)</f>
        <v>#N/A</v>
      </c>
      <c r="B146" s="133"/>
      <c r="C146" s="143" t="e">
        <f>VLOOKUP(B146,'[1]LISTADO ATM'!$A$2:$B$822,2,0)</f>
        <v>#N/A</v>
      </c>
      <c r="D146" s="140"/>
      <c r="E146" s="137"/>
    </row>
    <row r="147" spans="1:5" ht="18" x14ac:dyDescent="0.25">
      <c r="A147" s="132" t="e">
        <f>VLOOKUP(B147,'[1]LISTADO ATM'!$A$2:$C$822,3,0)</f>
        <v>#N/A</v>
      </c>
      <c r="B147" s="133"/>
      <c r="C147" s="143" t="e">
        <f>VLOOKUP(B147,'[1]LISTADO ATM'!$A$2:$B$822,2,0)</f>
        <v>#N/A</v>
      </c>
      <c r="D147" s="140"/>
      <c r="E147" s="137"/>
    </row>
    <row r="148" spans="1:5" ht="18" x14ac:dyDescent="0.25">
      <c r="A148" s="132" t="e">
        <f>VLOOKUP(B148,'[1]LISTADO ATM'!$A$2:$C$822,3,0)</f>
        <v>#N/A</v>
      </c>
      <c r="B148" s="133"/>
      <c r="C148" s="143" t="e">
        <f>VLOOKUP(B148,'[1]LISTADO ATM'!$A$2:$B$822,2,0)</f>
        <v>#N/A</v>
      </c>
      <c r="D148" s="140"/>
      <c r="E148" s="137"/>
    </row>
    <row r="149" spans="1:5" ht="18" x14ac:dyDescent="0.25">
      <c r="A149" s="132" t="e">
        <f>VLOOKUP(B149,'[1]LISTADO ATM'!$A$2:$C$822,3,0)</f>
        <v>#N/A</v>
      </c>
      <c r="B149" s="133"/>
      <c r="C149" s="143" t="e">
        <f>VLOOKUP(B149,'[1]LISTADO ATM'!$A$2:$B$822,2,0)</f>
        <v>#N/A</v>
      </c>
      <c r="D149" s="140"/>
      <c r="E149" s="137"/>
    </row>
    <row r="150" spans="1:5" ht="18" customHeight="1" x14ac:dyDescent="0.25">
      <c r="A150" s="132" t="e">
        <f>VLOOKUP(B150,'[1]LISTADO ATM'!$A$2:$C$822,3,0)</f>
        <v>#N/A</v>
      </c>
      <c r="B150" s="133"/>
      <c r="C150" s="143" t="e">
        <f>VLOOKUP(B150,'[1]LISTADO ATM'!$A$2:$B$822,2,0)</f>
        <v>#N/A</v>
      </c>
      <c r="D150" s="140"/>
      <c r="E150" s="137"/>
    </row>
    <row r="151" spans="1:5" ht="18" x14ac:dyDescent="0.25">
      <c r="A151" s="132" t="e">
        <f>VLOOKUP(B151,'[1]LISTADO ATM'!$A$2:$C$822,3,0)</f>
        <v>#N/A</v>
      </c>
      <c r="B151" s="133"/>
      <c r="C151" s="143" t="e">
        <f>VLOOKUP(B151,'[1]LISTADO ATM'!$A$2:$B$822,2,0)</f>
        <v>#N/A</v>
      </c>
      <c r="D151" s="140"/>
      <c r="E151" s="137"/>
    </row>
    <row r="152" spans="1:5" ht="18" x14ac:dyDescent="0.25">
      <c r="A152" s="132" t="e">
        <f>VLOOKUP(B152,'[1]LISTADO ATM'!$A$2:$C$822,3,0)</f>
        <v>#N/A</v>
      </c>
      <c r="B152" s="133"/>
      <c r="C152" s="143" t="e">
        <f>VLOOKUP(B152,'[1]LISTADO ATM'!$A$2:$B$822,2,0)</f>
        <v>#N/A</v>
      </c>
      <c r="D152" s="140"/>
      <c r="E152" s="137"/>
    </row>
    <row r="153" spans="1:5" ht="18" x14ac:dyDescent="0.25">
      <c r="A153" s="136" t="s">
        <v>2472</v>
      </c>
      <c r="B153" s="147">
        <f>COUNT(B144:B148)</f>
        <v>1</v>
      </c>
      <c r="C153" s="127"/>
      <c r="D153" s="130"/>
      <c r="E153" s="130"/>
    </row>
    <row r="154" spans="1:5" ht="15.75" thickBot="1" x14ac:dyDescent="0.3">
      <c r="A154" s="117"/>
      <c r="B154" s="122"/>
      <c r="C154" s="117"/>
      <c r="D154" s="117"/>
      <c r="E154" s="122"/>
    </row>
    <row r="155" spans="1:5" ht="18.75" thickBot="1" x14ac:dyDescent="0.3">
      <c r="A155" s="173" t="s">
        <v>2474</v>
      </c>
      <c r="B155" s="174"/>
      <c r="C155" s="117" t="s">
        <v>2412</v>
      </c>
      <c r="D155" s="122"/>
      <c r="E155" s="122"/>
    </row>
    <row r="156" spans="1:5" ht="18.75" thickBot="1" x14ac:dyDescent="0.3">
      <c r="A156" s="139">
        <f>+B119+B140+B153</f>
        <v>35</v>
      </c>
      <c r="B156" s="149"/>
      <c r="C156" s="117"/>
      <c r="D156" s="117"/>
      <c r="E156" s="117"/>
    </row>
    <row r="157" spans="1:5" ht="18.75" customHeight="1" thickBot="1" x14ac:dyDescent="0.3">
      <c r="A157" s="117"/>
      <c r="B157" s="122"/>
      <c r="C157" s="117"/>
      <c r="D157" s="117"/>
      <c r="E157" s="122"/>
    </row>
    <row r="158" spans="1:5" ht="18.75" thickBot="1" x14ac:dyDescent="0.3">
      <c r="A158" s="167" t="s">
        <v>2475</v>
      </c>
      <c r="B158" s="168"/>
      <c r="C158" s="168"/>
      <c r="D158" s="168"/>
      <c r="E158" s="169"/>
    </row>
    <row r="159" spans="1:5" ht="18" x14ac:dyDescent="0.25">
      <c r="A159" s="123" t="s">
        <v>15</v>
      </c>
      <c r="B159" s="123" t="s">
        <v>2415</v>
      </c>
      <c r="C159" s="121" t="s">
        <v>46</v>
      </c>
      <c r="D159" s="175" t="s">
        <v>2418</v>
      </c>
      <c r="E159" s="176"/>
    </row>
    <row r="160" spans="1:5" ht="18.75" customHeight="1" x14ac:dyDescent="0.25">
      <c r="A160" s="133" t="str">
        <f>VLOOKUP(B160,'[1]LISTADO ATM'!$A$2:$C$822,3,0)</f>
        <v>DISTRITO NACIONAL</v>
      </c>
      <c r="B160" s="116">
        <v>561</v>
      </c>
      <c r="C160" s="133" t="str">
        <f>VLOOKUP(B160,'[1]LISTADO ATM'!$A$2:$B$822,2,0)</f>
        <v xml:space="preserve">ATM Comando Regional P.N. S.D. Este </v>
      </c>
      <c r="D160" s="177" t="s">
        <v>2722</v>
      </c>
      <c r="E160" s="178"/>
    </row>
    <row r="161" spans="1:5" ht="18" x14ac:dyDescent="0.25">
      <c r="A161" s="133" t="str">
        <f>VLOOKUP(B161,'[1]LISTADO ATM'!$A$2:$C$822,3,0)</f>
        <v>NORTE</v>
      </c>
      <c r="B161" s="116">
        <v>741</v>
      </c>
      <c r="C161" s="133" t="str">
        <f>VLOOKUP(B161,'[1]LISTADO ATM'!$A$2:$B$822,2,0)</f>
        <v>ATM CURNE UASD San Francisco de Macorís</v>
      </c>
      <c r="D161" s="177" t="s">
        <v>2546</v>
      </c>
      <c r="E161" s="178"/>
    </row>
    <row r="162" spans="1:5" ht="18" customHeight="1" x14ac:dyDescent="0.25">
      <c r="A162" s="133" t="str">
        <f>VLOOKUP(B162,'[1]LISTADO ATM'!$A$2:$C$822,3,0)</f>
        <v>DISTRITO NACIONAL</v>
      </c>
      <c r="B162" s="116">
        <v>438</v>
      </c>
      <c r="C162" s="133" t="str">
        <f>VLOOKUP(B162,'[1]LISTADO ATM'!$A$2:$B$822,2,0)</f>
        <v xml:space="preserve">ATM Autobanco Torre IV </v>
      </c>
      <c r="D162" s="177" t="s">
        <v>2722</v>
      </c>
      <c r="E162" s="178"/>
    </row>
    <row r="163" spans="1:5" ht="18.75" customHeight="1" x14ac:dyDescent="0.25">
      <c r="A163" s="133" t="str">
        <f>VLOOKUP(B163,'[1]LISTADO ATM'!$A$2:$C$822,3,0)</f>
        <v>DISTRITO NACIONAL</v>
      </c>
      <c r="B163" s="116">
        <v>162</v>
      </c>
      <c r="C163" s="133" t="str">
        <f>VLOOKUP(B163,'[1]LISTADO ATM'!$A$2:$B$822,2,0)</f>
        <v xml:space="preserve">ATM Oficina Tiradentes I </v>
      </c>
      <c r="D163" s="177" t="s">
        <v>2546</v>
      </c>
      <c r="E163" s="178"/>
    </row>
    <row r="164" spans="1:5" ht="18" x14ac:dyDescent="0.25">
      <c r="A164" s="133" t="str">
        <f>VLOOKUP(B164,'[1]LISTADO ATM'!$A$2:$C$822,3,0)</f>
        <v>NORTE</v>
      </c>
      <c r="B164" s="116">
        <v>749</v>
      </c>
      <c r="C164" s="133" t="str">
        <f>VLOOKUP(B164,'[1]LISTADO ATM'!$A$2:$B$822,2,0)</f>
        <v xml:space="preserve">ATM Oficina Yaque </v>
      </c>
      <c r="D164" s="177" t="s">
        <v>2546</v>
      </c>
      <c r="E164" s="178"/>
    </row>
    <row r="165" spans="1:5" ht="18" x14ac:dyDescent="0.25">
      <c r="A165" s="133" t="str">
        <f>VLOOKUP(B165,'[1]LISTADO ATM'!$A$2:$C$822,3,0)</f>
        <v>DISTRITO NACIONAL</v>
      </c>
      <c r="B165" s="116">
        <v>578</v>
      </c>
      <c r="C165" s="133" t="str">
        <f>VLOOKUP(B165,'[1]LISTADO ATM'!$A$2:$B$822,2,0)</f>
        <v xml:space="preserve">ATM Procuraduría General de la República </v>
      </c>
      <c r="D165" s="177" t="s">
        <v>2722</v>
      </c>
      <c r="E165" s="178"/>
    </row>
    <row r="166" spans="1:5" ht="18.75" customHeight="1" x14ac:dyDescent="0.25">
      <c r="A166" s="133" t="str">
        <f>VLOOKUP(B166,'[1]LISTADO ATM'!$A$2:$C$822,3,0)</f>
        <v>NORTE</v>
      </c>
      <c r="B166" s="116">
        <v>775</v>
      </c>
      <c r="C166" s="133" t="str">
        <f>VLOOKUP(B166,'[1]LISTADO ATM'!$A$2:$B$822,2,0)</f>
        <v xml:space="preserve">ATM S/M Lilo (Montecristi) </v>
      </c>
      <c r="D166" s="177" t="s">
        <v>2722</v>
      </c>
      <c r="E166" s="178"/>
    </row>
    <row r="167" spans="1:5" ht="18" x14ac:dyDescent="0.25">
      <c r="A167" s="133" t="str">
        <f>VLOOKUP(B167,'[1]LISTADO ATM'!$A$2:$C$822,3,0)</f>
        <v>NORTE</v>
      </c>
      <c r="B167" s="116">
        <v>950</v>
      </c>
      <c r="C167" s="133" t="str">
        <f>VLOOKUP(B167,'[1]LISTADO ATM'!$A$2:$B$822,2,0)</f>
        <v xml:space="preserve">ATM Oficina Monterrico </v>
      </c>
      <c r="D167" s="177" t="s">
        <v>2546</v>
      </c>
      <c r="E167" s="178"/>
    </row>
    <row r="168" spans="1:5" ht="18" x14ac:dyDescent="0.25">
      <c r="A168" s="133" t="str">
        <f>VLOOKUP(B168,'[1]LISTADO ATM'!$A$2:$C$822,3,0)</f>
        <v>NORTE</v>
      </c>
      <c r="B168" s="116">
        <v>501</v>
      </c>
      <c r="C168" s="133" t="str">
        <f>VLOOKUP(B168,'[1]LISTADO ATM'!$A$2:$B$822,2,0)</f>
        <v xml:space="preserve">ATM UNP La Canela </v>
      </c>
      <c r="D168" s="177" t="s">
        <v>2722</v>
      </c>
      <c r="E168" s="178"/>
    </row>
    <row r="169" spans="1:5" ht="18.75" customHeight="1" x14ac:dyDescent="0.25">
      <c r="A169" s="133" t="str">
        <f>VLOOKUP(B169,'[1]LISTADO ATM'!$A$2:$C$822,3,0)</f>
        <v>NORTE</v>
      </c>
      <c r="B169" s="116">
        <v>599</v>
      </c>
      <c r="C169" s="133" t="str">
        <f>VLOOKUP(B169,'[1]LISTADO ATM'!$A$2:$B$822,2,0)</f>
        <v xml:space="preserve">ATM Oficina Plaza Internacional (Santiago) </v>
      </c>
      <c r="D169" s="177" t="s">
        <v>2546</v>
      </c>
      <c r="E169" s="178"/>
    </row>
    <row r="170" spans="1:5" ht="18" x14ac:dyDescent="0.25">
      <c r="A170" s="133" t="str">
        <f>VLOOKUP(B170,'[1]LISTADO ATM'!$A$2:$C$822,3,0)</f>
        <v>SUR</v>
      </c>
      <c r="B170" s="116">
        <v>733</v>
      </c>
      <c r="C170" s="133" t="str">
        <f>VLOOKUP(B170,'[1]LISTADO ATM'!$A$2:$B$822,2,0)</f>
        <v xml:space="preserve">ATM Zona Franca Perdenales </v>
      </c>
      <c r="D170" s="177" t="s">
        <v>2546</v>
      </c>
      <c r="E170" s="178"/>
    </row>
    <row r="171" spans="1:5" ht="18" x14ac:dyDescent="0.25">
      <c r="A171" s="133" t="str">
        <f>VLOOKUP(B171,'[1]LISTADO ATM'!$A$2:$C$822,3,0)</f>
        <v>DISTRITO NACIONAL</v>
      </c>
      <c r="B171" s="116">
        <v>227</v>
      </c>
      <c r="C171" s="133" t="str">
        <f>VLOOKUP(B171,'[1]LISTADO ATM'!$A$2:$B$822,2,0)</f>
        <v xml:space="preserve">ATM S/M Bravo Av. Enriquillo </v>
      </c>
      <c r="D171" s="177" t="s">
        <v>2722</v>
      </c>
      <c r="E171" s="178"/>
    </row>
    <row r="172" spans="1:5" ht="18" x14ac:dyDescent="0.25">
      <c r="A172" s="133" t="str">
        <f>VLOOKUP(B172,'[1]LISTADO ATM'!$A$2:$C$822,3,0)</f>
        <v>DISTRITO NACIONAL</v>
      </c>
      <c r="B172" s="116">
        <v>267</v>
      </c>
      <c r="C172" s="133" t="str">
        <f>VLOOKUP(B172,'[1]LISTADO ATM'!$A$2:$B$822,2,0)</f>
        <v xml:space="preserve">ATM Centro de Caja México </v>
      </c>
      <c r="D172" s="177" t="s">
        <v>2722</v>
      </c>
      <c r="E172" s="178"/>
    </row>
    <row r="173" spans="1:5" ht="18" x14ac:dyDescent="0.25">
      <c r="A173" s="133" t="str">
        <f>VLOOKUP(B173,'[1]LISTADO ATM'!$A$2:$C$822,3,0)</f>
        <v>DISTRITO NACIONAL</v>
      </c>
      <c r="B173" s="116">
        <v>459</v>
      </c>
      <c r="C173" s="133" t="str">
        <f>VLOOKUP(B173,'[1]LISTADO ATM'!$A$2:$B$822,2,0)</f>
        <v>ATM Estación Jima Bonao</v>
      </c>
      <c r="D173" s="177" t="s">
        <v>2546</v>
      </c>
      <c r="E173" s="178"/>
    </row>
    <row r="174" spans="1:5" ht="18" x14ac:dyDescent="0.25">
      <c r="A174" s="133" t="str">
        <f>VLOOKUP(B174,'[1]LISTADO ATM'!$A$2:$C$822,3,0)</f>
        <v>NORTE</v>
      </c>
      <c r="B174" s="116">
        <v>647</v>
      </c>
      <c r="C174" s="133" t="str">
        <f>VLOOKUP(B174,'[1]LISTADO ATM'!$A$2:$B$822,2,0)</f>
        <v xml:space="preserve">ATM CORAASAN </v>
      </c>
      <c r="D174" s="177" t="s">
        <v>2722</v>
      </c>
      <c r="E174" s="178"/>
    </row>
    <row r="175" spans="1:5" ht="18" x14ac:dyDescent="0.25">
      <c r="A175" s="133" t="str">
        <f>VLOOKUP(B175,'[1]LISTADO ATM'!$A$2:$C$822,3,0)</f>
        <v>SUR</v>
      </c>
      <c r="B175" s="116">
        <v>783</v>
      </c>
      <c r="C175" s="133" t="str">
        <f>VLOOKUP(B175,'[1]LISTADO ATM'!$A$2:$B$822,2,0)</f>
        <v xml:space="preserve">ATM Autobanco Alfa y Omega (Barahona) </v>
      </c>
      <c r="D175" s="177" t="s">
        <v>2722</v>
      </c>
      <c r="E175" s="178"/>
    </row>
    <row r="176" spans="1:5" ht="18.75" customHeight="1" x14ac:dyDescent="0.25">
      <c r="A176" s="133" t="str">
        <f>VLOOKUP(B176,'[1]LISTADO ATM'!$A$2:$C$822,3,0)</f>
        <v>SUR</v>
      </c>
      <c r="B176" s="116">
        <v>873</v>
      </c>
      <c r="C176" s="133" t="str">
        <f>VLOOKUP(B176,'[1]LISTADO ATM'!$A$2:$B$822,2,0)</f>
        <v xml:space="preserve">ATM Centro de Caja San Cristóbal II </v>
      </c>
      <c r="D176" s="177" t="s">
        <v>2546</v>
      </c>
      <c r="E176" s="178"/>
    </row>
    <row r="177" spans="1:5" ht="18" x14ac:dyDescent="0.25">
      <c r="A177" s="133" t="e">
        <f>VLOOKUP(B177,'[1]LISTADO ATM'!$A$2:$C$822,3,0)</f>
        <v>#N/A</v>
      </c>
      <c r="B177" s="116"/>
      <c r="C177" s="133" t="e">
        <f>VLOOKUP(B177,'[1]LISTADO ATM'!$A$2:$B$822,2,0)</f>
        <v>#N/A</v>
      </c>
      <c r="D177" s="177"/>
      <c r="E177" s="178"/>
    </row>
    <row r="178" spans="1:5" ht="18" x14ac:dyDescent="0.25">
      <c r="A178" s="133" t="e">
        <f>VLOOKUP(B178,'[1]LISTADO ATM'!$A$2:$C$822,3,0)</f>
        <v>#N/A</v>
      </c>
      <c r="B178" s="116"/>
      <c r="C178" s="133" t="e">
        <f>VLOOKUP(B178,'[1]LISTADO ATM'!$A$2:$B$822,2,0)</f>
        <v>#N/A</v>
      </c>
      <c r="D178" s="177"/>
      <c r="E178" s="178"/>
    </row>
    <row r="179" spans="1:5" ht="18.75" customHeight="1" x14ac:dyDescent="0.25">
      <c r="A179" s="133" t="e">
        <f>VLOOKUP(B179,'[1]LISTADO ATM'!$A$2:$C$822,3,0)</f>
        <v>#N/A</v>
      </c>
      <c r="B179" s="116"/>
      <c r="C179" s="133" t="e">
        <f>VLOOKUP(B179,'[1]LISTADO ATM'!$A$2:$B$822,2,0)</f>
        <v>#N/A</v>
      </c>
      <c r="D179" s="177"/>
      <c r="E179" s="178"/>
    </row>
    <row r="180" spans="1:5" ht="18" x14ac:dyDescent="0.25">
      <c r="A180" s="133" t="e">
        <f>VLOOKUP(B180,'[1]LISTADO ATM'!$A$2:$C$822,3,0)</f>
        <v>#N/A</v>
      </c>
      <c r="B180" s="116"/>
      <c r="C180" s="133" t="e">
        <f>VLOOKUP(B180,'[1]LISTADO ATM'!$A$2:$B$822,2,0)</f>
        <v>#N/A</v>
      </c>
      <c r="D180" s="177"/>
      <c r="E180" s="178"/>
    </row>
    <row r="181" spans="1:5" ht="18" x14ac:dyDescent="0.25">
      <c r="A181" s="133" t="e">
        <f>VLOOKUP(B181,'[1]LISTADO ATM'!$A$2:$C$822,3,0)</f>
        <v>#N/A</v>
      </c>
      <c r="B181" s="116"/>
      <c r="C181" s="133" t="e">
        <f>VLOOKUP(B181,'[1]LISTADO ATM'!$A$2:$B$822,2,0)</f>
        <v>#N/A</v>
      </c>
      <c r="D181" s="177"/>
      <c r="E181" s="178"/>
    </row>
    <row r="182" spans="1:5" ht="18.75" thickBot="1" x14ac:dyDescent="0.3">
      <c r="A182" s="136" t="s">
        <v>2472</v>
      </c>
      <c r="B182" s="148">
        <f>COUNT(B160:B177)</f>
        <v>17</v>
      </c>
      <c r="C182" s="134"/>
      <c r="D182" s="134"/>
      <c r="E182" s="135"/>
    </row>
    <row r="183" spans="1:5" x14ac:dyDescent="0.25">
      <c r="A183" s="117"/>
      <c r="B183" s="75"/>
      <c r="C183" s="117"/>
      <c r="D183" s="117"/>
      <c r="E183" s="117"/>
    </row>
    <row r="184" spans="1:5" ht="18" customHeight="1" x14ac:dyDescent="0.25">
      <c r="A184" s="117"/>
      <c r="B184" s="75"/>
      <c r="C184" s="117"/>
      <c r="D184" s="117"/>
      <c r="E184" s="117"/>
    </row>
    <row r="185" spans="1:5" x14ac:dyDescent="0.25">
      <c r="A185" s="117"/>
      <c r="B185" s="75"/>
      <c r="C185" s="117"/>
      <c r="D185" s="117"/>
      <c r="E185" s="117"/>
    </row>
    <row r="186" spans="1:5" x14ac:dyDescent="0.25">
      <c r="A186" s="117"/>
      <c r="B186" s="75"/>
      <c r="C186" s="117"/>
      <c r="D186" s="117"/>
      <c r="E186" s="117"/>
    </row>
    <row r="187" spans="1:5" x14ac:dyDescent="0.25">
      <c r="A187" s="117"/>
      <c r="B187" s="75"/>
      <c r="C187" s="117"/>
      <c r="D187" s="117"/>
      <c r="E187" s="117"/>
    </row>
    <row r="188" spans="1:5" x14ac:dyDescent="0.25">
      <c r="A188" s="117"/>
      <c r="B188" s="75"/>
      <c r="C188" s="117"/>
      <c r="D188" s="117"/>
      <c r="E188" s="117"/>
    </row>
    <row r="189" spans="1:5" x14ac:dyDescent="0.25">
      <c r="A189" s="117"/>
      <c r="B189" s="75"/>
      <c r="C189" s="117"/>
      <c r="D189" s="117"/>
      <c r="E189" s="117"/>
    </row>
    <row r="190" spans="1:5" x14ac:dyDescent="0.25">
      <c r="A190" s="117"/>
      <c r="B190" s="75"/>
      <c r="C190" s="117"/>
      <c r="D190" s="117"/>
      <c r="E190" s="117"/>
    </row>
    <row r="191" spans="1:5" x14ac:dyDescent="0.25">
      <c r="A191" s="117"/>
      <c r="B191" s="75"/>
      <c r="C191" s="117"/>
      <c r="D191" s="117"/>
      <c r="E191" s="117"/>
    </row>
    <row r="192" spans="1:5" x14ac:dyDescent="0.25">
      <c r="A192" s="117"/>
      <c r="B192" s="75"/>
      <c r="C192" s="117"/>
      <c r="D192" s="117"/>
      <c r="E192" s="117"/>
    </row>
    <row r="193" spans="1:5" x14ac:dyDescent="0.25">
      <c r="A193" s="117"/>
      <c r="B193" s="75"/>
      <c r="C193" s="117"/>
      <c r="D193" s="117"/>
      <c r="E193" s="117"/>
    </row>
    <row r="194" spans="1:5" ht="18.75" customHeight="1" x14ac:dyDescent="0.25">
      <c r="A194" s="117"/>
      <c r="B194" s="75"/>
      <c r="C194" s="117"/>
      <c r="D194" s="117"/>
      <c r="E194" s="117"/>
    </row>
    <row r="195" spans="1:5" x14ac:dyDescent="0.25">
      <c r="A195" s="117"/>
      <c r="B195" s="75"/>
      <c r="C195" s="117"/>
      <c r="D195" s="117"/>
      <c r="E195" s="117"/>
    </row>
    <row r="196" spans="1:5" x14ac:dyDescent="0.25">
      <c r="A196" s="117"/>
      <c r="B196" s="75"/>
      <c r="C196" s="117"/>
      <c r="D196" s="117"/>
      <c r="E196" s="117"/>
    </row>
    <row r="197" spans="1:5" ht="18.75" customHeight="1" x14ac:dyDescent="0.25">
      <c r="A197" s="117"/>
      <c r="B197" s="75"/>
      <c r="C197" s="117"/>
      <c r="D197" s="117"/>
      <c r="E197" s="117"/>
    </row>
    <row r="198" spans="1:5" x14ac:dyDescent="0.25">
      <c r="A198" s="117"/>
      <c r="B198" s="75"/>
      <c r="C198" s="117"/>
      <c r="D198" s="117"/>
      <c r="E198" s="117"/>
    </row>
    <row r="210" spans="1:5" x14ac:dyDescent="0.25">
      <c r="A210" s="117"/>
      <c r="B210" s="75"/>
      <c r="C210" s="117"/>
      <c r="D210" s="117"/>
      <c r="E210" s="117"/>
    </row>
  </sheetData>
  <mergeCells count="35">
    <mergeCell ref="F1:G1"/>
    <mergeCell ref="A7:E7"/>
    <mergeCell ref="A1:E1"/>
    <mergeCell ref="A2:E2"/>
    <mergeCell ref="D166:E166"/>
    <mergeCell ref="D164:E164"/>
    <mergeCell ref="D165:E165"/>
    <mergeCell ref="D161:E161"/>
    <mergeCell ref="D162:E162"/>
    <mergeCell ref="D163:E163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A142:E142"/>
    <mergeCell ref="A155:B155"/>
    <mergeCell ref="A158:E158"/>
    <mergeCell ref="D159:E159"/>
    <mergeCell ref="D160:E160"/>
    <mergeCell ref="C68:E68"/>
    <mergeCell ref="A70:E70"/>
    <mergeCell ref="C86:E86"/>
    <mergeCell ref="A88:E88"/>
    <mergeCell ref="A121:E121"/>
  </mergeCells>
  <phoneticPr fontId="46" type="noConversion"/>
  <conditionalFormatting sqref="E216:E1048576">
    <cfRule type="duplicateValues" dxfId="95" priority="141570"/>
  </conditionalFormatting>
  <conditionalFormatting sqref="B216:B1048576">
    <cfRule type="duplicateValues" dxfId="94" priority="141571"/>
  </conditionalFormatting>
  <conditionalFormatting sqref="B210">
    <cfRule type="duplicateValues" dxfId="93" priority="141822"/>
  </conditionalFormatting>
  <conditionalFormatting sqref="E210">
    <cfRule type="duplicateValues" dxfId="92" priority="141823"/>
  </conditionalFormatting>
  <conditionalFormatting sqref="B1:B198">
    <cfRule type="duplicateValues" dxfId="91" priority="2"/>
  </conditionalFormatting>
  <conditionalFormatting sqref="E1:E198">
    <cfRule type="duplicateValues" dxfId="90" priority="1"/>
  </conditionalFormatting>
  <hyperlinks>
    <hyperlink ref="E184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2556</v>
      </c>
      <c r="C828" s="38" t="s">
        <v>1276</v>
      </c>
    </row>
    <row r="829" spans="1:3" s="75" customFormat="1" x14ac:dyDescent="0.25">
      <c r="A829" s="38">
        <v>375</v>
      </c>
      <c r="B829" s="38" t="s">
        <v>2566</v>
      </c>
      <c r="C829" s="38" t="s">
        <v>1273</v>
      </c>
    </row>
    <row r="830" spans="1:3" x14ac:dyDescent="0.25">
      <c r="A830" s="38">
        <v>371</v>
      </c>
      <c r="B830" s="38" t="s">
        <v>2585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9" priority="5"/>
  </conditionalFormatting>
  <conditionalFormatting sqref="A827">
    <cfRule type="duplicateValues" dxfId="88" priority="4"/>
  </conditionalFormatting>
  <conditionalFormatting sqref="A828">
    <cfRule type="duplicateValues" dxfId="87" priority="3"/>
  </conditionalFormatting>
  <conditionalFormatting sqref="A829">
    <cfRule type="duplicateValues" dxfId="86" priority="2"/>
  </conditionalFormatting>
  <conditionalFormatting sqref="A830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7" t="s">
        <v>2420</v>
      </c>
      <c r="B1" s="188"/>
      <c r="C1" s="188"/>
      <c r="D1" s="188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2577</v>
      </c>
      <c r="C3" s="51" t="s">
        <v>2568</v>
      </c>
      <c r="D3" s="63" t="s">
        <v>2550</v>
      </c>
      <c r="E3" s="65"/>
    </row>
    <row r="4" spans="1:5" ht="15.75" x14ac:dyDescent="0.25">
      <c r="A4" s="51">
        <v>3335925995</v>
      </c>
      <c r="B4" s="51" t="s">
        <v>2578</v>
      </c>
      <c r="C4" s="51" t="s">
        <v>2568</v>
      </c>
      <c r="D4" s="63" t="s">
        <v>2550</v>
      </c>
      <c r="E4" s="65"/>
    </row>
    <row r="5" spans="1:5" ht="15.75" x14ac:dyDescent="0.25">
      <c r="A5" s="51">
        <v>3335926016</v>
      </c>
      <c r="B5" s="51" t="s">
        <v>2579</v>
      </c>
      <c r="C5" s="51" t="s">
        <v>2568</v>
      </c>
      <c r="D5" s="63" t="s">
        <v>2547</v>
      </c>
    </row>
    <row r="6" spans="1:5" ht="15.75" x14ac:dyDescent="0.25">
      <c r="A6" s="51">
        <v>3335926017</v>
      </c>
      <c r="B6" s="51" t="s">
        <v>2580</v>
      </c>
      <c r="C6" s="51" t="s">
        <v>2568</v>
      </c>
      <c r="D6" s="63" t="s">
        <v>2547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7" t="s">
        <v>2429</v>
      </c>
      <c r="B18" s="188"/>
      <c r="C18" s="188"/>
      <c r="D18" s="188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2570</v>
      </c>
      <c r="C20" s="51" t="s">
        <v>2550</v>
      </c>
      <c r="D20" s="63" t="s">
        <v>2547</v>
      </c>
    </row>
    <row r="21" spans="1:4" ht="15.75" x14ac:dyDescent="0.25">
      <c r="A21" s="51">
        <v>3335925986</v>
      </c>
      <c r="B21" s="51" t="s">
        <v>2569</v>
      </c>
      <c r="C21" s="51" t="s">
        <v>2550</v>
      </c>
      <c r="D21" s="63" t="s">
        <v>2547</v>
      </c>
    </row>
    <row r="22" spans="1:4" ht="15.75" x14ac:dyDescent="0.25">
      <c r="A22" s="51">
        <v>3335925987</v>
      </c>
      <c r="B22" s="51" t="s">
        <v>2572</v>
      </c>
      <c r="C22" s="51" t="s">
        <v>2550</v>
      </c>
      <c r="D22" s="63" t="s">
        <v>2547</v>
      </c>
    </row>
    <row r="23" spans="1:4" ht="15.75" x14ac:dyDescent="0.25">
      <c r="A23" s="51">
        <v>3335925988</v>
      </c>
      <c r="B23" s="51" t="s">
        <v>2573</v>
      </c>
      <c r="C23" s="51" t="s">
        <v>2550</v>
      </c>
      <c r="D23" s="63" t="s">
        <v>2547</v>
      </c>
    </row>
    <row r="24" spans="1:4" s="87" customFormat="1" ht="15.75" x14ac:dyDescent="0.25">
      <c r="A24" s="51">
        <v>3335925991</v>
      </c>
      <c r="B24" s="51" t="s">
        <v>2574</v>
      </c>
      <c r="C24" s="51" t="s">
        <v>2550</v>
      </c>
      <c r="D24" s="63" t="s">
        <v>2547</v>
      </c>
    </row>
    <row r="25" spans="1:4" s="87" customFormat="1" ht="15.75" x14ac:dyDescent="0.25">
      <c r="A25" s="51">
        <v>3335925992</v>
      </c>
      <c r="B25" s="51" t="s">
        <v>2575</v>
      </c>
      <c r="C25" s="51" t="s">
        <v>2550</v>
      </c>
      <c r="D25" s="63" t="s">
        <v>2547</v>
      </c>
    </row>
    <row r="26" spans="1:4" s="87" customFormat="1" ht="15.75" x14ac:dyDescent="0.25">
      <c r="A26" s="51">
        <v>3335925993</v>
      </c>
      <c r="B26" s="51" t="s">
        <v>2576</v>
      </c>
      <c r="C26" s="51" t="s">
        <v>2550</v>
      </c>
      <c r="D26" s="63" t="s">
        <v>2547</v>
      </c>
    </row>
    <row r="27" spans="1:4" s="87" customFormat="1" ht="15.75" x14ac:dyDescent="0.25">
      <c r="A27" s="51">
        <v>3335925994</v>
      </c>
      <c r="B27" s="51" t="s">
        <v>2571</v>
      </c>
      <c r="C27" s="51" t="s">
        <v>2550</v>
      </c>
      <c r="D27" s="63" t="s">
        <v>2547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2021-05-25T15:11:04Z</cp:lastPrinted>
  <dcterms:created xsi:type="dcterms:W3CDTF">2014-10-01T23:18:29Z</dcterms:created>
  <dcterms:modified xsi:type="dcterms:W3CDTF">2021-07-03T03:19:26Z</dcterms:modified>
</cp:coreProperties>
</file>