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3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REPORTE!$A$4:$Q$48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5" i="1" l="1"/>
  <c r="A94" i="1"/>
  <c r="A93" i="1"/>
  <c r="A92" i="1"/>
  <c r="A91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90" i="1" l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B68" i="16" l="1"/>
  <c r="B86" i="16"/>
  <c r="B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6" i="16" l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A32" i="1"/>
  <c r="A31" i="1"/>
  <c r="J1" i="16" l="1"/>
  <c r="H1" i="16" l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0" i="1"/>
  <c r="A29" i="1"/>
  <c r="A28" i="1"/>
  <c r="A27" i="1" l="1"/>
  <c r="F27" i="1"/>
  <c r="G27" i="1"/>
  <c r="H27" i="1"/>
  <c r="I27" i="1"/>
  <c r="J27" i="1"/>
  <c r="K27" i="1"/>
  <c r="A23" i="1" l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6" i="3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0" i="1"/>
  <c r="A19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5" i="1"/>
  <c r="A14" i="1"/>
  <c r="A13" i="1"/>
  <c r="A12" i="1"/>
  <c r="F11" i="1" l="1"/>
  <c r="G11" i="1"/>
  <c r="H11" i="1"/>
  <c r="I11" i="1"/>
  <c r="J11" i="1"/>
  <c r="K11" i="1"/>
  <c r="A11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A8" i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<sst xmlns="http://schemas.openxmlformats.org/spreadsheetml/2006/main" count="13732" uniqueCount="2695">
  <si>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</si>
  <si>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</si>
  <si>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</si>
  <si>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</si>
  <si>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</si>
  <si>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</si>
  <si>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</si>
  <si>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</si>
  <si>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</si>
  <si>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</si>
  <si>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</si>
  <si>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</si>
  <si>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</si>
  <si>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</si>
  <si>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</si>
  <si>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</si>
  <si>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</si>
  <si>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</si>
  <si>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</si>
  <si>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</si>
  <si>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</si>
  <si>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</si>
  <si>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</si>
  <si>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</si>
  <si>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</si>
  <si>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</si>
  <si>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</si>
  <si>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</si>
  <si>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</si>
  <si>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</si>
  <si>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</si>
  <si>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</si>
  <si>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</si>
  <si>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</si>
  <si>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</si>
  <si>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</si>
  <si>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</si>
  <si>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</si>
  <si>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</si>
  <si>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</si>
  <si>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</si>
  <si>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</si>
  <si>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</si>
  <si>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</si>
  <si>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</si>
  <si>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</si>
  <si>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</si>
  <si>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</si>
  <si>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</si>
  <si>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</si>
  <si>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</si>
  <si>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</si>
  <si>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</si>
  <si>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</si>
  <si>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</si>
  <si>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</si>
  <si>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</si>
  <si>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</si>
  <si>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</si>
  <si>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</si>
  <si>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</si>
  <si>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</si>
  <si>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</si>
  <si>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</si>
  <si>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</si>
  <si>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</si>
  <si>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</si>
  <si>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</si>
  <si>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</si>
  <si>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</si>
  <si>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</si>
  <si>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</si>
  <si>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</si>
  <si>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</si>
  <si>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</si>
  <si>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</si>
  <si>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</si>
  <si>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</si>
  <si>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</si>
  <si>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</si>
  <si>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</si>
  <si>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</si>
  <si>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</si>
  <si>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</si>
  <si>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</si>
  <si>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</si>
  <si>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</si>
  <si>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</si>
  <si>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</si>
  <si>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</si>
  <si>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</si>
  <si>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</si>
  <si>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</si>
  <si>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</si>
  <si>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</si>
  <si>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</si>
  <si>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</si>
  <si>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</si>
  <si>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</si>
  <si>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</si>
  <si>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</si>
  <si>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</si>
  <si>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</si>
  <si>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</si>
  <si>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</si>
  <si>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</si>
  <si>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</si>
  <si>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</si>
  <si>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</si>
  <si>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</si>
  <si>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</si>
  <si>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</si>
  <si>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</si>
  <si>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</si>
  <si>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</si>
  <si>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</si>
  <si>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</si>
  <si>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</si>
  <si>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</si>
  <si>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</si>
  <si>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</si>
  <si>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</si>
  <si>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</si>
  <si>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</si>
  <si>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</si>
  <si>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</si>
  <si>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</si>
  <si>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</si>
  <si>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</si>
  <si>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</si>
  <si>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</si>
  <si>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</si>
  <si>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</si>
  <si>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</si>
  <si>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</si>
  <si>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</si>
  <si>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</si>
  <si>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</si>
  <si>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</si>
  <si>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</si>
  <si>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</si>
  <si>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</si>
  <si>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</si>
  <si>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</si>
  <si>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</si>
  <si>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</si>
  <si>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</si>
  <si>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</si>
  <si>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</si>
  <si>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</si>
  <si>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</si>
  <si>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</si>
  <si>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</si>
  <si>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</si>
  <si>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</si>
  <si>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</si>
  <si>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</si>
  <si>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</si>
  <si>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</si>
  <si>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</si>
  <si>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</si>
  <si>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</si>
  <si>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</si>
  <si>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</si>
  <si>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</si>
  <si>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</si>
  <si>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</si>
  <si>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</si>
  <si>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</si>
  <si>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</si>
  <si>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</si>
  <si>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</si>
  <si>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</si>
  <si>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</si>
  <si>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</si>
  <si>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</si>
  <si>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</si>
  <si>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</si>
  <si>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</si>
  <si>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</si>
  <si>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</si>
  <si>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</si>
  <si>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</si>
  <si>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</si>
  <si>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</si>
  <si>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</si>
  <si>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</si>
  <si>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</si>
  <si>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</si>
  <si>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</si>
  <si>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</si>
  <si>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</si>
  <si>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</si>
  <si>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</si>
  <si>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</si>
  <si>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</si>
  <si>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</si>
  <si>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</si>
  <si>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</si>
  <si>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</si>
  <si>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</si>
  <si>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</si>
  <si>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</si>
  <si>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</si>
  <si>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</si>
  <si>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</si>
  <si>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</si>
  <si>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</si>
  <si>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</si>
  <si>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</si>
  <si>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</si>
  <si>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</si>
  <si>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</si>
  <si>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</si>
  <si>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</si>
  <si>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</si>
  <si>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</si>
  <si>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</si>
  <si>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</si>
  <si>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</si>
  <si>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</si>
  <si>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</si>
  <si>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</si>
  <si>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</si>
  <si>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</si>
  <si>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</si>
  <si>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</si>
  <si>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</si>
  <si>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</si>
  <si>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</si>
  <si>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</si>
  <si>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</si>
  <si>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</si>
  <si>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</si>
  <si>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</si>
  <si>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</si>
  <si>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</si>
  <si>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</si>
  <si>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</si>
  <si>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</si>
  <si>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</si>
  <si>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</si>
  <si>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</si>
  <si>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</si>
  <si>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</si>
  <si>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</si>
  <si>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</si>
  <si>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</si>
  <si>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</si>
  <si>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</si>
  <si>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</si>
  <si>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</si>
  <si>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</si>
  <si>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</si>
  <si>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</si>
  <si>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</si>
  <si>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</si>
  <si>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</si>
  <si>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</si>
  <si>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</si>
  <si>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</si>
  <si>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</si>
  <si>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</si>
  <si>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</si>
  <si>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</si>
  <si>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</si>
  <si>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</si>
  <si>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</si>
  <si>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</si>
  <si>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</si>
  <si>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</si>
  <si>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</si>
  <si>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</si>
  <si>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</si>
  <si>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</si>
  <si>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</si>
  <si>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</si>
  <si>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</si>
  <si>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</si>
  <si>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</si>
  <si>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</si>
  <si>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</si>
  <si>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</si>
  <si>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</si>
  <si>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</si>
  <si>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</si>
  <si>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</si>
  <si>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</si>
  <si>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</si>
  <si>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</si>
  <si>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</si>
  <si>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</si>
  <si>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</si>
  <si>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</si>
  <si>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</si>
  <si>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</si>
  <si>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</si>
  <si>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</si>
  <si>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</si>
  <si>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</si>
  <si>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</si>
  <si>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</si>
  <si>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</si>
  <si>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</si>
  <si>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</si>
  <si>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</si>
  <si>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</si>
  <si>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</si>
  <si>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</si>
  <si>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</si>
  <si>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</si>
  <si>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</si>
  <si>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</si>
  <si>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</si>
  <si>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</si>
  <si>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</si>
  <si>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</si>
  <si>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</si>
  <si>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</si>
  <si>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</si>
  <si>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</si>
  <si>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</si>
  <si>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</si>
  <si>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</si>
  <si>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</si>
  <si>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</si>
  <si>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</si>
  <si>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</si>
  <si>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</si>
  <si>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</si>
  <si>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</si>
  <si>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</si>
  <si>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</si>
  <si>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</si>
  <si>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</si>
  <si>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</si>
  <si>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</si>
  <si>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</si>
  <si>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</si>
  <si>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</si>
  <si>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</si>
  <si>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</si>
  <si>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</si>
  <si>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</si>
  <si>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</si>
  <si>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</si>
  <si>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</si>
  <si>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</si>
  <si>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</si>
  <si>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</si>
  <si>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</si>
  <si>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</si>
  <si>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</si>
  <si>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</si>
  <si>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</si>
  <si>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</si>
  <si>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</si>
  <si>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</si>
  <si>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</si>
  <si>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</si>
  <si>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</si>
  <si>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</si>
  <si>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</si>
  <si>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</si>
  <si>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</si>
  <si>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</si>
  <si>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</si>
  <si>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</si>
  <si>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</si>
  <si>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</si>
  <si>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</si>
  <si>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</si>
  <si>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</si>
  <si>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</si>
  <si>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</si>
  <si>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</si>
  <si>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</si>
  <si>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</si>
  <si>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</si>
  <si>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</si>
  <si>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</si>
  <si>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</si>
  <si>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</si>
  <si>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</si>
  <si>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</si>
  <si>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</si>
  <si>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</si>
  <si>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</si>
  <si>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</si>
  <si>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</si>
  <si>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</si>
  <si>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</si>
  <si>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</si>
  <si>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</si>
  <si>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</si>
  <si>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</si>
  <si>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</si>
  <si>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</si>
  <si>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</si>
  <si>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</si>
  <si>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</si>
  <si>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</si>
  <si>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</si>
  <si>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</si>
  <si>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</si>
  <si>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</si>
  <si>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</si>
  <si>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</si>
  <si>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</si>
  <si>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</si>
  <si>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</si>
  <si>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</si>
  <si>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</si>
  <si>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</si>
  <si>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</si>
  <si>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</si>
  <si>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</si>
  <si>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</si>
  <si>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</si>
  <si>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</si>
  <si>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</si>
  <si>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</si>
  <si>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</si>
  <si>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</si>
  <si>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</si>
  <si>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</si>
  <si>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</si>
  <si>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</si>
  <si>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</si>
  <si>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</si>
  <si>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</si>
  <si>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</si>
  <si>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</si>
  <si>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</si>
  <si>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</si>
  <si>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</si>
  <si>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</si>
  <si>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</si>
  <si>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</si>
  <si>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</si>
  <si>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</si>
  <si>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</si>
  <si>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</si>
  <si>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</si>
  <si>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</si>
  <si>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</si>
  <si>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</si>
  <si>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</si>
  <si>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</si>
  <si>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</si>
  <si>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</si>
  <si>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</si>
  <si>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</si>
  <si>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</si>
  <si>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</si>
  <si>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</si>
  <si>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</si>
  <si>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</si>
  <si>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</si>
  <si>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</si>
  <si>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</si>
  <si>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</si>
  <si>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</si>
  <si>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</si>
  <si>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</si>
  <si>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</si>
  <si>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</si>
  <si>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</si>
  <si>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</si>
  <si>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</si>
  <si>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</si>
  <si>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</si>
  <si>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</si>
  <si>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</si>
  <si>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</si>
  <si>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</si>
  <si>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</si>
  <si>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</si>
  <si>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</si>
  <si>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</si>
  <si>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</si>
  <si>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</si>
  <si>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</si>
  <si>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</si>
  <si>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</si>
  <si>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</si>
  <si>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</si>
  <si>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</si>
  <si>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</si>
  <si>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</si>
  <si>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</si>
  <si>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</si>
  <si>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</si>
  <si>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</si>
  <si>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</si>
  <si>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</si>
  <si>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</si>
  <si>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</si>
  <si>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</si>
  <si>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</si>
  <si>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</si>
  <si>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</si>
  <si>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</si>
  <si>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</si>
  <si>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</si>
  <si>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</si>
  <si>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</si>
  <si>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</si>
  <si>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</si>
  <si>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</si>
  <si>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</si>
  <si>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</si>
  <si>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</si>
  <si>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</si>
  <si>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</si>
  <si>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</si>
  <si>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</si>
  <si>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</si>
  <si>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</si>
  <si>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</si>
  <si>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</si>
  <si>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</si>
  <si>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</si>
  <si>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</si>
  <si>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</si>
  <si>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</si>
  <si>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</si>
  <si>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</si>
  <si>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</si>
  <si>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</si>
  <si>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</si>
  <si>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</si>
  <si>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</si>
  <si>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</si>
  <si>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</si>
  <si>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</si>
  <si>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</si>
  <si>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</si>
  <si>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</si>
  <si>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</si>
  <si>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</si>
  <si>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</si>
  <si>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</si>
  <si>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</si>
  <si>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</si>
  <si>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</si>
  <si>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</si>
  <si>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</si>
  <si>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</si>
  <si>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</si>
  <si>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</si>
  <si>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</si>
  <si>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</si>
  <si>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</si>
  <si>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</si>
  <si>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</si>
  <si>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</si>
  <si>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</si>
  <si>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</si>
  <si>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</si>
  <si>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</si>
  <si>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</si>
  <si>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</si>
  <si>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</si>
  <si>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</si>
  <si>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</si>
  <si>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</si>
  <si>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</si>
  <si>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</si>
  <si>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</si>
  <si>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</si>
  <si>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</si>
  <si>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</si>
  <si>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</si>
  <si>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</si>
  <si>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</si>
  <si>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</si>
  <si>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</si>
  <si>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</si>
  <si>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</si>
  <si>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</si>
  <si>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</si>
  <si>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</si>
  <si>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</si>
  <si>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</si>
  <si>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</si>
  <si>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</si>
  <si>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</si>
  <si>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</si>
  <si>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</si>
  <si>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</si>
  <si>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</si>
  <si>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</si>
  <si>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</si>
  <si>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</si>
  <si>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</si>
  <si>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</si>
  <si>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</si>
  <si>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</si>
  <si>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</si>
  <si>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</si>
  <si>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</si>
  <si>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</si>
  <si>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</si>
  <si>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</si>
  <si>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</si>
  <si>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</si>
  <si>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</si>
  <si>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</si>
  <si>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</si>
  <si>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</si>
  <si>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</si>
  <si>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</si>
  <si>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</si>
  <si>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</si>
  <si>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</si>
  <si>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</si>
  <si>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</si>
  <si>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</si>
  <si>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</si>
  <si>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</si>
  <si>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</si>
  <si>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</si>
  <si>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</si>
  <si>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</si>
  <si>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</si>
  <si>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</si>
  <si>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</si>
  <si>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</si>
  <si>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</si>
  <si>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</si>
  <si>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</si>
  <si>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</si>
  <si>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</si>
  <si>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</si>
  <si>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</si>
  <si>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</si>
  <si>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</si>
  <si>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</si>
  <si>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</si>
  <si>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</si>
  <si>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</si>
  <si>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</si>
  <si>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</si>
  <si>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</si>
  <si>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</si>
  <si>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</si>
  <si>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</si>
  <si>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</si>
  <si>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</si>
  <si>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</si>
  <si>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</si>
  <si>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</si>
  <si>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</si>
  <si>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</si>
  <si>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</si>
  <si>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</si>
  <si>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</si>
  <si>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</si>
  <si>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</si>
  <si>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</si>
  <si>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</si>
  <si>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</si>
  <si>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</si>
  <si>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</si>
  <si>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</si>
  <si>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</si>
  <si>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</si>
  <si>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</si>
  <si>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</si>
  <si>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</si>
  <si>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</si>
  <si>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</si>
  <si>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</si>
  <si>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</si>
  <si>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</si>
  <si>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</si>
  <si>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</si>
  <si>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</si>
  <si>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</si>
  <si>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</si>
  <si>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</si>
  <si>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</si>
  <si>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</si>
  <si>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</si>
  <si>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</si>
  <si>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</si>
  <si>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</si>
  <si>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</si>
  <si>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</si>
  <si>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</si>
  <si>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</si>
  <si>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</si>
  <si>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</si>
  <si>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</si>
  <si>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</si>
  <si>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</si>
  <si>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</si>
  <si>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</si>
  <si>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</si>
  <si>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</si>
  <si>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</si>
  <si>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</si>
  <si>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</si>
  <si>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</si>
  <si>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</si>
  <si>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</si>
  <si>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</si>
  <si>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</si>
  <si>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</si>
  <si>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</si>
  <si>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</si>
  <si>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</si>
  <si>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</si>
  <si>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</si>
  <si>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</si>
  <si>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</si>
  <si>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</si>
  <si>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</si>
  <si>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</si>
  <si>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</si>
  <si>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</si>
  <si>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</si>
  <si>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</si>
  <si>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</si>
  <si>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</si>
  <si>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</si>
  <si>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</si>
  <si>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</si>
  <si>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</si>
  <si>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</si>
  <si>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</si>
  <si>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</si>
  <si>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</si>
  <si>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</si>
  <si>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</si>
  <si>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</si>
  <si>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</si>
  <si>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</si>
  <si>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</si>
  <si>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</si>
  <si>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</si>
  <si>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</si>
  <si>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</si>
  <si>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</si>
  <si>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</si>
  <si>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</si>
  <si>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</si>
  <si>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</si>
  <si>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</si>
  <si>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</si>
  <si>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</si>
  <si>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</si>
  <si>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</si>
  <si>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</si>
  <si>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</si>
  <si>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</si>
  <si>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</si>
  <si>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</si>
  <si>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</si>
  <si>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</si>
  <si>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</si>
  <si>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</si>
  <si>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</si>
  <si>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</si>
  <si>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</si>
  <si>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</si>
  <si>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</si>
  <si>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</si>
  <si>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</si>
  <si>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</si>
  <si>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</si>
  <si>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</si>
  <si>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</si>
  <si>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</si>
  <si>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</si>
  <si>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</si>
  <si>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</si>
  <si>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</si>
  <si>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</si>
  <si>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</si>
  <si>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</si>
  <si>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</si>
  <si>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</si>
  <si>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</si>
  <si>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</si>
  <si>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</si>
  <si>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</si>
  <si>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</si>
  <si>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</si>
  <si>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</si>
  <si>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</si>
  <si>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</si>
  <si>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</si>
  <si>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</si>
  <si>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</si>
  <si>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</si>
  <si>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</si>
  <si>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</si>
  <si>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</si>
  <si>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</si>
  <si>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</si>
  <si>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</si>
  <si>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</si>
  <si>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</si>
  <si>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</si>
  <si>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</si>
  <si>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</si>
  <si>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</si>
  <si>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</si>
  <si>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</si>
  <si>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</si>
  <si>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</si>
  <si>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</si>
  <si>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</si>
  <si>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</si>
  <si>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</si>
  <si>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</si>
  <si>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</si>
  <si>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</si>
  <si>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</si>
  <si>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</si>
  <si>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</si>
  <si>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</si>
  <si>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</si>
  <si>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</si>
  <si>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</si>
  <si>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</si>
  <si>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</si>
  <si>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</si>
  <si>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</si>
  <si>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</si>
  <si>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</si>
  <si>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</si>
  <si>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</si>
  <si>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</si>
  <si>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</si>
  <si>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</si>
  <si>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</si>
  <si>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</si>
  <si>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</si>
  <si>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</si>
  <si>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</si>
  <si>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</si>
  <si>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</si>
  <si>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</si>
  <si>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</si>
  <si>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</si>
  <si>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</si>
  <si>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</si>
  <si>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</si>
  <si>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</si>
  <si>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</si>
  <si>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</si>
  <si>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</si>
  <si>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</si>
  <si>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</si>
  <si>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</si>
  <si>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</si>
  <si>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</si>
  <si>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</si>
  <si>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</si>
  <si>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</si>
  <si>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</si>
  <si>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</si>
  <si>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</si>
  <si>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</si>
  <si>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</si>
  <si>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</si>
  <si>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</si>
  <si>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</si>
  <si>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</si>
  <si>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</si>
  <si>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</si>
  <si>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</si>
  <si>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</si>
  <si>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</si>
  <si>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</si>
  <si>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</si>
  <si>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</si>
  <si>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</si>
  <si>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</si>
  <si>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</si>
  <si>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</si>
  <si>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</si>
  <si>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</si>
  <si>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</si>
  <si>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</si>
  <si>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</si>
  <si>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</si>
  <si>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</si>
  <si>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</si>
  <si>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</si>
  <si>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</si>
  <si>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</si>
  <si>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</si>
  <si>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</si>
  <si>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</si>
  <si>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</si>
  <si>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</si>
  <si>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</si>
  <si>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</si>
  <si>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</si>
  <si>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</si>
  <si>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</si>
  <si>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</si>
  <si>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</si>
  <si>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</si>
  <si>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</si>
  <si>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</si>
  <si>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</si>
  <si>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</si>
  <si>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</si>
  <si>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</si>
  <si>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</si>
  <si>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</si>
  <si>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</si>
  <si>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</si>
  <si>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</si>
  <si>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</si>
  <si>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</si>
  <si>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</si>
  <si>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</si>
  <si>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</si>
  <si>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</si>
  <si>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</si>
  <si>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</si>
  <si>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</si>
  <si>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</si>
  <si>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</si>
  <si>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</si>
  <si>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</si>
  <si>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</si>
  <si>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</si>
  <si>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</si>
  <si>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</si>
  <si>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</si>
  <si>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</si>
  <si>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</si>
  <si>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</si>
  <si>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</si>
  <si>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</si>
  <si>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</si>
  <si>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</si>
  <si>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</si>
  <si>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</si>
  <si>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</si>
  <si>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</si>
  <si>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</si>
  <si>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</si>
  <si>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</si>
  <si>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</si>
  <si>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</si>
  <si>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</si>
  <si>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</si>
  <si>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</si>
  <si>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</si>
  <si>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</si>
  <si>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</si>
  <si>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</si>
  <si>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</si>
  <si>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</si>
  <si>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</si>
  <si>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</si>
  <si>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</si>
  <si>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</si>
  <si>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</si>
  <si>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</si>
  <si>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</si>
  <si>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</si>
  <si>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</si>
  <si>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</si>
  <si>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</si>
  <si>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</si>
  <si>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</si>
  <si>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</si>
  <si>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</si>
  <si>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</si>
  <si>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</si>
  <si>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</si>
  <si>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</si>
  <si>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</si>
  <si>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</si>
  <si>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</si>
  <si>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</si>
  <si>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</si>
  <si>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</si>
  <si>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</si>
  <si>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</si>
  <si>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</si>
  <si>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</si>
  <si>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</si>
  <si>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</si>
  <si>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</si>
  <si>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</si>
  <si>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</si>
  <si>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</si>
  <si>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</si>
  <si>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</si>
  <si>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</si>
  <si>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</si>
  <si>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</si>
  <si>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</si>
  <si>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</si>
  <si>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</si>
  <si>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</si>
  <si>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</si>
  <si>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</si>
  <si>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</si>
  <si>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</si>
  <si>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</si>
  <si>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</si>
  <si>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</si>
  <si>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</si>
  <si>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</si>
  <si>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</si>
  <si>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</si>
  <si>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</si>
  <si>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</si>
  <si>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</si>
  <si>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</si>
  <si>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</si>
  <si>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</si>
  <si>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</si>
  <si>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</si>
  <si>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</si>
  <si>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</si>
  <si>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</si>
  <si>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</si>
  <si>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</si>
  <si>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</si>
  <si>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</si>
  <si>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</si>
  <si>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</si>
  <si>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</si>
  <si>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</si>
  <si>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</si>
  <si>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</si>
  <si>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</si>
  <si>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</si>
  <si>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</si>
  <si>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</si>
  <si>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</si>
  <si>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</si>
  <si>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</si>
  <si>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</si>
  <si>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</si>
  <si>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</si>
  <si>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</si>
  <si>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</si>
  <si>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</si>
  <si>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</si>
  <si>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</si>
  <si>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</si>
  <si>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</si>
  <si>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</si>
  <si>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</si>
  <si>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</si>
  <si>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</si>
  <si>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</si>
  <si>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</si>
  <si>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</si>
  <si>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</si>
  <si>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</si>
  <si>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</si>
  <si>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</si>
  <si>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</si>
  <si>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</si>
  <si>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</si>
  <si>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</si>
  <si>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</si>
  <si>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</si>
  <si>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</si>
  <si>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</si>
  <si>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</si>
  <si>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</si>
  <si>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</si>
  <si>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</si>
  <si>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</si>
  <si>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</si>
  <si>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</si>
  <si>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</si>
  <si>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</si>
  <si>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</si>
  <si>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</si>
  <si>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</si>
  <si>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</si>
  <si>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</si>
  <si>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</si>
  <si>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</si>
  <si>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</si>
  <si>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</si>
  <si>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</si>
  <si>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</si>
  <si>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</si>
  <si>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</si>
  <si>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</si>
  <si>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</si>
  <si>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</si>
  <si>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</si>
  <si>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</si>
  <si>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</si>
  <si>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</si>
  <si>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</si>
  <si>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</si>
  <si>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</si>
  <si>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</si>
  <si>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</si>
  <si>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</si>
  <si>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</si>
  <si>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</si>
  <si>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</si>
  <si>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</si>
  <si>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</si>
  <si>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</si>
  <si>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</si>
  <si>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</si>
  <si>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</si>
  <si>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</si>
  <si>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</si>
  <si>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</si>
  <si>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</si>
  <si>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</si>
  <si>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</si>
  <si>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</si>
  <si>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</si>
  <si>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</si>
  <si>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</si>
  <si>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</si>
  <si>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</si>
  <si>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</si>
  <si>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</si>
  <si>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</si>
  <si>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</si>
  <si>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</si>
  <si>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</si>
  <si>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</si>
  <si>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</si>
  <si>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</si>
  <si>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</si>
  <si>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</si>
  <si>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</si>
  <si>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</si>
  <si>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</si>
  <si>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</si>
  <si>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</si>
  <si>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</si>
  <si>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</si>
  <si>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</si>
  <si>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</si>
  <si>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</si>
  <si>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</si>
  <si>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</si>
  <si>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</si>
  <si>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</si>
  <si>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</si>
  <si>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</si>
  <si>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</si>
  <si>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</si>
  <si>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</si>
  <si>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</si>
  <si>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</si>
  <si>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</si>
  <si>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</si>
  <si>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</si>
  <si>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</si>
  <si>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</si>
  <si>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</si>
  <si>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</si>
  <si>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</si>
  <si>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</si>
  <si>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</si>
  <si>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</si>
  <si>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</si>
  <si>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</si>
  <si>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</si>
  <si>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</si>
  <si>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</si>
  <si>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</si>
  <si>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</si>
  <si>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</si>
  <si>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</si>
  <si>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</si>
  <si>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</si>
  <si>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</si>
  <si>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</si>
  <si>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</si>
  <si>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</si>
  <si>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</si>
  <si>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</si>
  <si>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</si>
  <si>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</si>
  <si>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</si>
  <si>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</si>
  <si>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</si>
  <si>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</si>
  <si>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</si>
  <si>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</si>
  <si>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</si>
  <si>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</si>
  <si>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</si>
  <si>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</si>
  <si>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</si>
  <si>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</si>
  <si>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</si>
  <si>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</si>
  <si>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</si>
  <si>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</si>
  <si>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</si>
  <si>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</si>
  <si>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</si>
  <si>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</si>
  <si>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</si>
  <si>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</si>
  <si>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</si>
  <si>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</si>
  <si>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</si>
  <si>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</si>
  <si>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</si>
  <si>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</si>
  <si>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</si>
  <si>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</si>
  <si>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</si>
  <si>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</si>
  <si>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</si>
  <si>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</si>
  <si>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</si>
  <si>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</si>
  <si>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</si>
  <si>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</si>
  <si>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</si>
  <si>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</si>
  <si>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</si>
  <si>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</si>
  <si>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</si>
  <si>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</si>
  <si>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</si>
  <si>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</si>
  <si>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</si>
  <si>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</si>
  <si>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</si>
  <si>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</si>
  <si>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</si>
  <si>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</si>
  <si>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</si>
  <si>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</si>
  <si>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</si>
  <si>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</si>
  <si>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</si>
  <si>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</si>
  <si>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</si>
  <si>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</si>
  <si>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</si>
  <si>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</si>
  <si>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</si>
  <si>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</si>
  <si>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</si>
  <si>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</si>
  <si>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</si>
  <si>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</si>
  <si>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</si>
  <si>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</si>
  <si>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</si>
  <si>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</si>
  <si>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</si>
  <si>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</si>
  <si>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</si>
  <si>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</si>
  <si>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</si>
  <si>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</si>
  <si>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</si>
  <si>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</si>
  <si>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</si>
  <si>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</si>
  <si>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</si>
  <si>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</si>
  <si>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</si>
  <si>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</si>
  <si>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</si>
  <si>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</si>
  <si>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</si>
  <si>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</si>
  <si>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</si>
  <si>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</si>
  <si>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</si>
  <si>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</si>
  <si>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</si>
  <si>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</si>
  <si>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</si>
  <si>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</si>
  <si>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</si>
  <si>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</si>
  <si>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</si>
  <si>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</si>
  <si>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</si>
  <si>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</si>
  <si>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</si>
  <si>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</si>
  <si>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</si>
  <si>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</si>
  <si>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</si>
  <si>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</si>
  <si>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</si>
  <si>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</si>
  <si>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</si>
  <si>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</si>
  <si>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</si>
  <si>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</si>
  <si>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</si>
  <si>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</si>
  <si>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</si>
  <si>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</si>
  <si>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</si>
  <si>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</si>
  <si>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</si>
  <si>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</si>
  <si>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</si>
  <si>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</si>
  <si>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</si>
  <si>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</si>
  <si>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</si>
  <si>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</si>
  <si>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</si>
  <si>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</si>
  <si>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</si>
  <si>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</si>
  <si>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</si>
  <si>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</si>
  <si>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</si>
  <si>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</si>
  <si>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</si>
  <si>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</si>
  <si>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</si>
  <si>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</si>
  <si>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</si>
  <si>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</si>
  <si>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</si>
  <si>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</si>
  <si>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</si>
  <si>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</si>
  <si>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</si>
  <si>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</si>
  <si>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</si>
  <si>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</si>
  <si>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</si>
  <si>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</si>
  <si>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</si>
  <si>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</si>
  <si>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</si>
  <si>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</si>
  <si>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</si>
  <si>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</si>
  <si>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</si>
  <si>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</si>
  <si>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</si>
  <si>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</si>
  <si>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</si>
  <si>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</si>
  <si>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</si>
  <si>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</si>
  <si>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</si>
  <si>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</si>
  <si>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</si>
  <si>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</si>
  <si>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</si>
  <si>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</si>
  <si>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</si>
  <si>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</si>
  <si>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</si>
  <si>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</si>
  <si>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</si>
  <si>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</si>
  <si>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</si>
  <si>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</si>
  <si>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</si>
  <si>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</si>
  <si>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</si>
  <si>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</si>
  <si>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</si>
  <si>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</si>
  <si>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</si>
  <si>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</si>
  <si>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</si>
  <si>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</si>
  <si>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</si>
  <si>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</si>
  <si>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</si>
  <si>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</si>
  <si>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</si>
  <si>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</si>
  <si>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</si>
  <si>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</si>
  <si>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</si>
  <si>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</si>
  <si>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</si>
  <si>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</si>
  <si>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</si>
  <si>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</si>
  <si>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</si>
  <si>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</si>
  <si>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</si>
  <si>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</si>
  <si>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</si>
  <si>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</si>
  <si>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</si>
  <si>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</si>
  <si>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</si>
  <si>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</si>
  <si>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</si>
  <si>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</si>
  <si>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</si>
  <si>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</si>
  <si>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</si>
  <si>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</si>
  <si>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</si>
  <si>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</si>
  <si>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</si>
  <si>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</si>
  <si>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</si>
  <si>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</si>
  <si>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</si>
  <si>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</si>
  <si>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</si>
  <si>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</si>
  <si>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</si>
  <si>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</si>
  <si>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</si>
  <si>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</si>
  <si>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</si>
  <si>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</si>
  <si>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</si>
  <si>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</si>
  <si>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</si>
  <si>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</si>
  <si>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</si>
  <si>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</si>
  <si>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</si>
  <si>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</si>
  <si>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</si>
  <si>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</si>
  <si>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</si>
  <si>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</si>
  <si>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</si>
  <si>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</si>
  <si>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</si>
  <si>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</si>
  <si>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</si>
  <si>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</si>
  <si>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</si>
  <si>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</si>
  <si>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</si>
  <si>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</si>
  <si>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</si>
  <si>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</si>
  <si>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</si>
  <si>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</si>
  <si>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</si>
  <si>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</si>
  <si>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</si>
  <si>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</si>
  <si>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</si>
  <si>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</si>
  <si>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</si>
  <si>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</si>
  <si>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</si>
  <si>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</si>
  <si>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</si>
  <si>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</si>
  <si>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</si>
  <si>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</si>
  <si>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</si>
  <si>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</si>
  <si>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</si>
  <si>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</si>
  <si>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</si>
  <si>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</si>
  <si>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</si>
  <si>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</si>
  <si>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</si>
  <si>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</si>
  <si>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</si>
  <si>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</si>
  <si>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</si>
  <si>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</si>
  <si>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</si>
  <si>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</si>
  <si>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</si>
  <si>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</si>
  <si>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</si>
  <si>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</si>
  <si>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</si>
  <si>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</si>
  <si>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</si>
  <si>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</si>
  <si>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</si>
  <si>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</si>
  <si>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</si>
  <si>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</si>
  <si>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</si>
  <si>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</si>
  <si>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</si>
  <si>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</si>
  <si>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</si>
  <si>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</si>
  <si>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</si>
  <si>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</si>
  <si>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</si>
  <si>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</si>
  <si>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</si>
  <si>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</si>
  <si>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</si>
  <si>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</si>
  <si>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</si>
  <si>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</si>
  <si>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</si>
  <si>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</si>
  <si>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</si>
  <si>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</si>
  <si>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</si>
  <si>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</si>
  <si>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</si>
  <si>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</si>
  <si>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</si>
  <si>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</si>
  <si>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</si>
  <si>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</si>
  <si>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</si>
  <si>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</si>
  <si>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</si>
  <si>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</si>
  <si>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</si>
  <si>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</si>
  <si>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</si>
  <si>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</si>
  <si>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</si>
  <si>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</si>
  <si>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</si>
  <si>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</si>
  <si>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</si>
  <si>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</si>
  <si>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</si>
  <si>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</si>
  <si>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</si>
  <si>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</si>
  <si>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</si>
  <si>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</si>
  <si>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</si>
  <si>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</si>
  <si>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</si>
  <si>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</si>
  <si>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</si>
  <si>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</si>
  <si>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</si>
  <si>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</si>
  <si>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</si>
  <si>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</si>
  <si>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</si>
  <si>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</si>
  <si>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</si>
  <si>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</si>
  <si>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</si>
  <si>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</si>
  <si>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</si>
  <si>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</si>
  <si>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</si>
  <si>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</si>
  <si>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</si>
  <si>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</si>
  <si>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</si>
  <si>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</si>
  <si>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</si>
  <si>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</si>
  <si>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</si>
  <si>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</si>
  <si>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</si>
  <si>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</si>
  <si>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</si>
  <si>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</si>
  <si>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</si>
  <si>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</si>
  <si>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</si>
  <si>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</si>
  <si>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</si>
  <si>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</si>
  <si>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</si>
  <si>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</si>
  <si>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</si>
  <si>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</si>
  <si>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</si>
  <si>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</si>
  <si>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</si>
  <si>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</si>
  <si>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</si>
  <si>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</si>
  <si>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</si>
  <si>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</si>
  <si>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</si>
  <si>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</si>
  <si>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</si>
  <si>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</si>
  <si>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</si>
  <si>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</si>
  <si>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</si>
  <si>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</si>
  <si>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</si>
  <si>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</si>
  <si>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</si>
  <si>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</si>
  <si>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</si>
  <si>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</si>
  <si>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</si>
  <si>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</si>
  <si>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</si>
  <si>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</si>
  <si>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</si>
  <si>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</si>
  <si>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</si>
  <si>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</si>
  <si>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</si>
  <si>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</si>
  <si>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</si>
  <si>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</si>
  <si>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</si>
  <si>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</si>
  <si>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</si>
  <si>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</si>
  <si>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</si>
  <si>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</si>
  <si>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</si>
  <si>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</si>
  <si>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</si>
  <si>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</si>
  <si>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</si>
  <si>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</si>
  <si>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</si>
  <si>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</si>
  <si>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</si>
  <si>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</si>
  <si>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</si>
  <si>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</si>
  <si>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</si>
  <si>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</si>
  <si>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</si>
  <si>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</si>
  <si>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</si>
  <si>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</si>
  <si>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</si>
  <si>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</si>
  <si>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</si>
  <si>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</si>
  <si>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</si>
  <si>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</si>
  <si>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</si>
  <si>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</si>
  <si>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</si>
  <si>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</si>
  <si>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</si>
  <si>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</si>
  <si>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</si>
  <si>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</si>
  <si>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</si>
  <si>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</si>
  <si>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</si>
  <si>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</si>
  <si>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</si>
  <si>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</si>
  <si>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</si>
  <si>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</si>
  <si>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</si>
  <si>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</si>
  <si>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</si>
  <si>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</si>
  <si>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</si>
  <si>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</si>
  <si>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</si>
  <si>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</si>
  <si>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</si>
  <si>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</si>
  <si>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</si>
  <si>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</si>
  <si>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</si>
  <si>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</si>
  <si>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</si>
  <si>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</si>
  <si>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</si>
  <si>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</si>
  <si>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</si>
  <si>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</si>
  <si>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</si>
  <si>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</si>
  <si>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</si>
  <si>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</si>
  <si>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</si>
  <si>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</si>
  <si>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</si>
  <si>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</si>
  <si>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</si>
  <si>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</si>
  <si>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</si>
  <si>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</si>
  <si>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</si>
  <si>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</si>
  <si>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</si>
  <si>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</si>
  <si>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</si>
  <si>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</si>
  <si>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</si>
  <si>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</si>
  <si>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</si>
  <si>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</si>
  <si>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</si>
  <si>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</si>
  <si>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</si>
  <si>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</si>
  <si>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</si>
  <si>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</si>
  <si>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</si>
  <si>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</si>
  <si>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</si>
  <si>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</si>
  <si>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</si>
  <si>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</si>
  <si>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</si>
  <si>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</si>
  <si>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</si>
  <si>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</si>
  <si>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</si>
  <si>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</si>
  <si>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</si>
  <si>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</si>
  <si>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</si>
  <si>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</si>
  <si>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</si>
  <si>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</si>
  <si>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</si>
  <si>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</si>
  <si>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</si>
  <si>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</si>
  <si>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</si>
  <si>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</si>
  <si>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</si>
  <si>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</si>
  <si>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</si>
  <si>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</si>
  <si>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</si>
  <si>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</si>
  <si>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</si>
  <si>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</si>
  <si>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</si>
  <si>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</si>
  <si>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</si>
  <si>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</si>
  <si>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</si>
  <si>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</si>
  <si>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</si>
  <si>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</si>
  <si>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</si>
  <si>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</si>
  <si>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</si>
  <si>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</si>
  <si>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</si>
  <si>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</si>
  <si>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</si>
  <si>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</si>
  <si>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</si>
  <si>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</si>
  <si>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</si>
  <si>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</si>
  <si>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</si>
  <si>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</si>
  <si>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</si>
  <si>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</si>
  <si>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</si>
  <si>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</si>
  <si>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</si>
  <si>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</si>
  <si>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</si>
  <si>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</si>
  <si>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</si>
  <si>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</si>
  <si>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</si>
  <si>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</si>
  <si>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</si>
  <si>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</si>
  <si>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</si>
  <si>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</si>
  <si>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</si>
  <si>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</si>
  <si>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</si>
  <si>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</si>
  <si>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</si>
  <si>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</si>
  <si>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</si>
  <si>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</si>
  <si>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</si>
  <si>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</si>
  <si>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</si>
  <si>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</si>
  <si>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</si>
  <si>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</si>
  <si>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</si>
  <si>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</si>
  <si>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</si>
  <si>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</si>
  <si>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</si>
  <si>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</si>
  <si>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</si>
  <si>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</si>
  <si>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</si>
  <si>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</si>
  <si>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</si>
  <si>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</si>
  <si>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</si>
  <si>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</si>
  <si>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</si>
  <si>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</si>
  <si>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</si>
  <si>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</si>
  <si>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</si>
  <si>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</si>
  <si>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</si>
  <si>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</si>
  <si>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</si>
  <si>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</si>
  <si>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</si>
  <si>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</si>
  <si>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</si>
  <si>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</si>
  <si>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</si>
  <si>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</si>
  <si>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</si>
  <si>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</si>
  <si>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</si>
  <si>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</si>
  <si>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</si>
  <si>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</si>
  <si>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</si>
  <si>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</si>
  <si>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</si>
  <si>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</si>
  <si>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</si>
  <si>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</si>
  <si>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</si>
  <si>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</si>
  <si>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</si>
  <si>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</si>
  <si>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</si>
  <si>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</si>
  <si>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</si>
  <si>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</si>
  <si>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</si>
  <si>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</si>
  <si>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</si>
  <si>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</si>
  <si>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</si>
  <si>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</si>
  <si>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</si>
  <si>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</si>
  <si>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</si>
  <si>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</si>
  <si>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</si>
  <si>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</si>
  <si>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</si>
  <si>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</si>
  <si>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</si>
  <si>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</si>
  <si>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</si>
  <si>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</si>
  <si>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</si>
  <si>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</si>
  <si>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</si>
  <si>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</si>
  <si>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</si>
  <si>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</si>
  <si>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</si>
  <si>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</si>
  <si>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</si>
  <si>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</si>
  <si>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</si>
  <si>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</si>
  <si>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</si>
  <si>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</si>
  <si>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</si>
  <si>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</si>
  <si>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</si>
  <si>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</si>
  <si>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</si>
  <si>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</si>
  <si>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</si>
  <si>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</si>
  <si>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</si>
  <si>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</si>
  <si>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</si>
  <si>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</si>
  <si>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</si>
  <si>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</si>
  <si>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</si>
  <si>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</si>
  <si>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</si>
  <si>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</si>
  <si>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</si>
  <si>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</si>
  <si>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</si>
  <si>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</si>
  <si>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</si>
  <si>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</si>
  <si>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</si>
  <si>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</si>
  <si>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</si>
  <si>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</si>
  <si>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</si>
  <si>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</si>
  <si>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</si>
  <si>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</si>
  <si>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</si>
  <si>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</si>
  <si>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</si>
  <si>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</si>
  <si>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</si>
  <si>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</si>
  <si>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</si>
  <si>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</si>
  <si>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</si>
  <si>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</si>
  <si>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</si>
  <si>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</si>
  <si>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</si>
  <si>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</si>
  <si>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</si>
  <si>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</si>
  <si>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</si>
  <si>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</si>
  <si>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</si>
  <si>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</si>
  <si>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</si>
  <si>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</si>
  <si>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</si>
  <si>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</si>
  <si>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</si>
  <si>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</si>
  <si>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</si>
  <si>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</si>
  <si>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</si>
  <si>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</si>
  <si>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</si>
  <si>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</si>
  <si>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</si>
  <si>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</si>
  <si>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</si>
  <si>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</si>
  <si>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</si>
  <si>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</si>
  <si>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</si>
  <si>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</si>
  <si>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</si>
  <si>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</si>
  <si>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</si>
  <si>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</si>
  <si>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</si>
  <si>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</si>
  <si>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</si>
  <si>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</si>
  <si>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</si>
  <si>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</si>
  <si>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</si>
  <si>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</si>
  <si>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</si>
  <si>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</si>
  <si>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</si>
  <si>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</si>
  <si>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</si>
  <si>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</si>
  <si>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</si>
  <si>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</si>
  <si>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</si>
  <si>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</si>
  <si>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</si>
  <si>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</si>
  <si>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</si>
  <si>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</si>
  <si>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</si>
  <si>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</si>
  <si>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</si>
  <si>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</si>
  <si>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</si>
  <si>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</si>
  <si>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</si>
  <si>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</si>
  <si>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</si>
  <si>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</si>
  <si>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</si>
  <si>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</si>
  <si>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</si>
  <si>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</si>
  <si>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</si>
  <si>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</si>
  <si>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</si>
  <si>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</si>
  <si>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</si>
  <si>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</si>
  <si>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</si>
  <si>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</si>
  <si>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</si>
  <si>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</si>
  <si>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</si>
  <si>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</si>
  <si>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</si>
  <si>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</si>
  <si>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</si>
  <si>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</si>
  <si>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</si>
  <si>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</si>
  <si>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</si>
  <si>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</si>
  <si>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</si>
  <si>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</si>
  <si>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</si>
  <si>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</si>
  <si>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</si>
  <si>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</si>
  <si>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</si>
  <si>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</si>
  <si>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</si>
  <si>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</si>
  <si>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</si>
  <si>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</si>
  <si>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</si>
  <si>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</si>
  <si>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</si>
  <si>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</si>
  <si>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</si>
  <si>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</si>
  <si>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</si>
  <si>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</si>
  <si>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</si>
  <si>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</si>
  <si>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</si>
  <si>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</si>
  <si>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</si>
  <si>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</si>
  <si>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</si>
  <si>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</si>
  <si>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</si>
  <si>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</si>
  <si>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</si>
  <si>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</si>
  <si>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</si>
  <si>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</si>
  <si>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</si>
  <si>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</si>
  <si>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</si>
  <si>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</si>
  <si>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</si>
  <si>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</si>
  <si>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</si>
  <si>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</si>
  <si>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</si>
  <si>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</si>
  <si>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</si>
  <si>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</si>
  <si>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</si>
  <si>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</si>
  <si>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</si>
  <si>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</si>
  <si>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</si>
  <si>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</si>
  <si>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</si>
  <si>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</si>
  <si>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</si>
  <si>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</si>
  <si>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</si>
  <si>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</si>
  <si>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</si>
  <si>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</si>
  <si>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</si>
  <si>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</si>
  <si>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</si>
  <si>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</si>
  <si>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</si>
  <si>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</si>
  <si>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</si>
  <si>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</si>
  <si>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</si>
  <si>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</si>
  <si>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</si>
  <si>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</si>
  <si>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</si>
  <si>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</si>
  <si>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</si>
  <si>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</si>
  <si>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</si>
  <si>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</si>
  <si>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</si>
  <si>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</si>
  <si>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</si>
  <si>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</si>
  <si>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</si>
  <si>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</si>
  <si>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</si>
  <si>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</si>
  <si>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</si>
  <si>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</si>
  <si>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</si>
  <si>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</si>
  <si>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</si>
  <si>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</si>
  <si>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</si>
  <si>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</si>
  <si>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</si>
  <si>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</si>
  <si>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</si>
  <si>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</si>
  <si>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</si>
  <si>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</si>
  <si>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</si>
  <si>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</si>
  <si>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</si>
  <si>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</si>
  <si>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</si>
  <si>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</si>
  <si>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</si>
  <si>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</si>
  <si>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</si>
  <si>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</si>
  <si>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</si>
  <si>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</si>
  <si>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</si>
  <si>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</si>
  <si>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</si>
  <si>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</si>
  <si>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</si>
  <si>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</si>
  <si>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</si>
  <si>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</si>
  <si>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</si>
  <si>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</si>
  <si>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</si>
  <si>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</si>
  <si>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</si>
  <si>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</si>
  <si>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</si>
  <si>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</si>
  <si>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</si>
  <si>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</si>
  <si>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</si>
  <si>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</si>
  <si>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</si>
  <si>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</si>
  <si>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</si>
  <si>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</si>
  <si>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</si>
  <si>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</si>
  <si>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</si>
  <si>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</si>
  <si>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</si>
  <si>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</si>
  <si>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</si>
  <si>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</si>
  <si>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</si>
  <si>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</si>
  <si>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</si>
  <si>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</si>
  <si>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</si>
  <si>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</si>
  <si>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</si>
  <si>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</si>
  <si>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</si>
  <si>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</si>
  <si>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</si>
  <si>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</si>
  <si>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</si>
  <si>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</si>
  <si>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</si>
  <si>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</si>
  <si>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</si>
  <si>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</si>
  <si>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</si>
  <si>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</si>
  <si>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</si>
  <si>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</si>
  <si>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</si>
  <si>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</si>
  <si>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</si>
  <si>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</si>
  <si>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</si>
  <si>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</si>
  <si>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</si>
  <si>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</si>
  <si>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</si>
  <si>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</si>
  <si>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</si>
  <si>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</si>
  <si>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</si>
  <si>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</si>
  <si>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</si>
  <si>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</si>
  <si>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</si>
  <si>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</si>
  <si>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</si>
  <si>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</si>
  <si>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</si>
  <si>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</si>
  <si>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</si>
  <si>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</si>
  <si>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</si>
  <si>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</si>
  <si>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</si>
  <si>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</si>
  <si>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</si>
  <si>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</si>
  <si>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</si>
  <si>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</si>
  <si>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</si>
  <si>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</si>
  <si>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</si>
  <si>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</si>
  <si>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</si>
  <si>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</si>
  <si>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</si>
  <si>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</si>
  <si>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</si>
  <si>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</si>
  <si>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</si>
  <si>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</si>
  <si>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</si>
  <si>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</si>
  <si>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</si>
  <si>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</si>
  <si>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</si>
  <si>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</si>
  <si>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</si>
  <si>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</si>
  <si>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</si>
  <si>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</si>
  <si>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</si>
  <si>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</si>
  <si>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</si>
  <si>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</si>
  <si>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</si>
  <si>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</si>
  <si>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</si>
  <si>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</si>
  <si>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</si>
  <si>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</si>
  <si>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</si>
  <si>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</si>
  <si>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</si>
  <si>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</si>
  <si>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</si>
  <si>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</si>
  <si>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</si>
  <si>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</si>
  <si>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</si>
  <si>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</si>
  <si>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</si>
  <si>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</si>
  <si>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</si>
  <si>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</si>
  <si>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</si>
  <si>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</si>
  <si>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</si>
  <si>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</si>
  <si>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</si>
  <si>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</si>
  <si>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</si>
  <si>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</si>
  <si>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</si>
  <si>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</si>
  <si>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</si>
  <si>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</si>
  <si>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</si>
  <si>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</si>
  <si>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</si>
  <si>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</si>
  <si>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</si>
  <si>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</si>
  <si>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</si>
  <si>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</si>
  <si>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</si>
  <si>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</si>
  <si>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</si>
  <si>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</si>
  <si>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</si>
  <si>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</si>
  <si>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</si>
  <si>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</si>
  <si>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</si>
  <si>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</si>
  <si>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</si>
  <si>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</si>
  <si>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</si>
  <si>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</si>
  <si>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</si>
  <si>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</si>
  <si>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</si>
  <si>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</si>
  <si>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</si>
  <si>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</si>
  <si>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</si>
  <si>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</si>
  <si>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</si>
  <si>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</si>
  <si>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</si>
  <si>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</si>
  <si>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</si>
  <si>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</si>
  <si>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</si>
  <si>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</si>
  <si>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</si>
  <si>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</si>
  <si>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</si>
  <si>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</si>
  <si>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</si>
  <si>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</si>
  <si>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</si>
  <si>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</si>
  <si>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</si>
  <si>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</si>
  <si>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</si>
  <si>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</si>
  <si>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</si>
  <si>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</si>
  <si>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</si>
  <si>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</si>
  <si>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</si>
  <si>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</si>
  <si>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</si>
  <si>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</si>
  <si>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</si>
  <si>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</si>
  <si>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</si>
  <si>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</si>
  <si>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</si>
  <si>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</si>
  <si>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</si>
  <si>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</si>
  <si>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</si>
  <si>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</si>
  <si>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</si>
  <si>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</si>
  <si>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</si>
  <si>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</si>
  <si>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</si>
  <si>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</si>
  <si>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</si>
  <si>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</si>
  <si>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</si>
  <si>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</si>
  <si>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</si>
  <si>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</si>
  <si>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</si>
  <si>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</si>
  <si>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</si>
  <si>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</si>
  <si>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</si>
  <si>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</si>
  <si>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</si>
  <si>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</si>
  <si>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</si>
  <si>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</si>
  <si>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</si>
  <si>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</si>
  <si>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</si>
  <si>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</si>
  <si>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</si>
  <si>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</si>
  <si>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</si>
  <si>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</si>
  <si>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</si>
  <si>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</si>
  <si>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</si>
  <si>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</si>
  <si>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</si>
  <si>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</si>
  <si>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</si>
  <si>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</si>
  <si>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</si>
  <si>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</si>
  <si>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</si>
  <si>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</si>
  <si>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</si>
  <si>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</si>
  <si>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</si>
  <si>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</si>
  <si>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</si>
  <si>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</si>
  <si>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</si>
  <si>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</si>
  <si>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</si>
  <si>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</si>
  <si>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</si>
  <si>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</si>
  <si>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</si>
  <si>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</si>
  <si>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</si>
  <si>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</si>
  <si>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</si>
  <si>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</si>
  <si>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</si>
  <si>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</si>
  <si>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</si>
  <si>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</si>
  <si>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</si>
  <si>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</si>
  <si>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</si>
  <si>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</si>
  <si>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</si>
  <si>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</si>
  <si>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</si>
  <si>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</si>
  <si>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</si>
  <si>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</si>
  <si>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</si>
  <si>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</si>
  <si>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</si>
  <si>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</si>
  <si>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</si>
  <si>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</si>
  <si>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</si>
  <si>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</si>
  <si>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</si>
  <si>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</si>
  <si>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</si>
  <si>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</si>
  <si>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</si>
  <si>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</si>
  <si>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</si>
  <si>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</si>
  <si>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</si>
  <si>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</si>
  <si>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</si>
  <si>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</si>
  <si>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</si>
  <si>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</si>
  <si>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</si>
  <si>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</si>
  <si>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</si>
  <si>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</si>
  <si>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</si>
  <si>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</si>
  <si>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</si>
  <si>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</si>
  <si>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</si>
  <si>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</si>
  <si>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</si>
  <si>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</si>
  <si>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</si>
  <si>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</si>
  <si>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</si>
  <si>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</si>
  <si>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</si>
  <si>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</si>
  <si>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</si>
  <si>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</si>
  <si>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</si>
  <si>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</si>
  <si>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</si>
  <si>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</si>
  <si>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</si>
  <si>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</si>
  <si>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</si>
  <si>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</si>
  <si>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</si>
  <si>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</si>
  <si>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</si>
  <si>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</si>
  <si>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</si>
  <si>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</si>
  <si>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</si>
  <si>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</si>
  <si>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</si>
  <si>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</si>
  <si>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</si>
  <si>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</si>
  <si>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</si>
  <si>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</si>
  <si>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</si>
  <si>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</si>
  <si>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</si>
  <si>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</si>
  <si>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</si>
  <si>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</si>
  <si>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</si>
  <si>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</si>
  <si>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</si>
  <si>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</si>
  <si>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</si>
  <si>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</si>
  <si>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</si>
  <si>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</si>
  <si>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</si>
  <si>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</si>
  <si>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</si>
  <si>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</si>
  <si>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</si>
  <si>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</si>
  <si>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</si>
  <si>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</si>
  <si>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</si>
  <si>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</si>
  <si>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</si>
  <si>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</si>
  <si>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</si>
  <si>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</si>
  <si>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</si>
  <si>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</si>
  <si>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</si>
  <si>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</si>
  <si>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</si>
  <si>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</si>
  <si>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</si>
  <si>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</si>
  <si>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</si>
  <si>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</si>
  <si>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</si>
  <si>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</si>
  <si>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</si>
  <si>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</si>
  <si>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</si>
  <si>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</si>
  <si>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</si>
  <si>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</si>
  <si>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</si>
  <si>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</si>
  <si>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</si>
  <si>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</si>
  <si>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</si>
  <si>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</si>
  <si>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</si>
  <si>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</si>
  <si>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</si>
  <si>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</si>
  <si>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</si>
  <si>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</si>
  <si>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</si>
  <si>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</si>
  <si>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</si>
  <si>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</si>
  <si>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</si>
  <si>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</si>
  <si>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</si>
  <si>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</si>
  <si>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</si>
  <si>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</si>
  <si>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</si>
  <si>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</si>
  <si>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</si>
  <si>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</si>
  <si>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</si>
  <si>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</si>
  <si>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</si>
  <si>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</si>
  <si>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</si>
  <si>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</si>
  <si>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</si>
  <si>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</si>
  <si>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</si>
  <si>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</si>
  <si>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</si>
  <si>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</si>
  <si>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</si>
  <si>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</si>
  <si>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</si>
  <si>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</si>
  <si>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</si>
  <si>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</si>
  <si>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</si>
  <si>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</si>
  <si>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</si>
  <si>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</si>
  <si>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</si>
  <si>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</si>
  <si>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</si>
  <si>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</si>
  <si>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</si>
  <si>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</si>
  <si>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</si>
  <si>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</si>
  <si>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</si>
  <si>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</si>
  <si>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</si>
  <si>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</si>
  <si>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</si>
  <si>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</si>
  <si>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</si>
  <si>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</si>
  <si>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</si>
  <si>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</si>
  <si>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</si>
  <si>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Morales Payano, Wilfredy Leandro</t>
  </si>
  <si>
    <t>PIN KEY PAD ERROR</t>
  </si>
  <si>
    <t>DISPENSADORES</t>
  </si>
  <si>
    <t>CARGA FALLIDA POR LECTOR</t>
  </si>
  <si>
    <t>CARGA FALLIDA</t>
  </si>
  <si>
    <t>INHIBIDO</t>
  </si>
  <si>
    <t>3335939603</t>
  </si>
  <si>
    <t>3335939569</t>
  </si>
  <si>
    <t>3335939567</t>
  </si>
  <si>
    <t>3335940155</t>
  </si>
  <si>
    <t>3335939886</t>
  </si>
  <si>
    <t>REPORTADOS / YA ABASTECIDOS</t>
  </si>
  <si>
    <t xml:space="preserve">REPORTADOS / GAVETAS DE RECHAZO Y DEPOSITO FULL </t>
  </si>
  <si>
    <t>3335939830 </t>
  </si>
  <si>
    <t>3335939893 </t>
  </si>
  <si>
    <t>3335939905 </t>
  </si>
  <si>
    <t>3335939918 </t>
  </si>
  <si>
    <t>3335939953 </t>
  </si>
  <si>
    <t>3335939957 </t>
  </si>
  <si>
    <t>3335939970 </t>
  </si>
  <si>
    <t>3335939991 </t>
  </si>
  <si>
    <t>3335940255 </t>
  </si>
  <si>
    <t>3335940279 </t>
  </si>
  <si>
    <t>3335940285 </t>
  </si>
  <si>
    <t>3335940332 </t>
  </si>
  <si>
    <t>3335940149 </t>
  </si>
  <si>
    <t>3335939823 </t>
  </si>
  <si>
    <t>3335940155 </t>
  </si>
  <si>
    <t>3335940322 </t>
  </si>
  <si>
    <t>3335940340 </t>
  </si>
  <si>
    <t>3335940343 </t>
  </si>
  <si>
    <t>FUERA DE SERVICIO / GAVETAS DE RECHAZOS Y DEPOSITOS FULL</t>
  </si>
  <si>
    <t>3335940658</t>
  </si>
  <si>
    <t>3335940654</t>
  </si>
  <si>
    <t>3335940652</t>
  </si>
  <si>
    <t>3335940651</t>
  </si>
  <si>
    <t>3335940647</t>
  </si>
  <si>
    <t>3335940646</t>
  </si>
  <si>
    <t>3335940645</t>
  </si>
  <si>
    <t>3335940640</t>
  </si>
  <si>
    <t>3335940639</t>
  </si>
  <si>
    <t>3335940613</t>
  </si>
  <si>
    <t>3335940611</t>
  </si>
  <si>
    <t>3335940608</t>
  </si>
  <si>
    <t>3335940555</t>
  </si>
  <si>
    <t>3335940553</t>
  </si>
  <si>
    <t>GAVETA DAE RECHAZO LLENA</t>
  </si>
  <si>
    <t>3335940537</t>
  </si>
  <si>
    <t>3335940531</t>
  </si>
  <si>
    <t>GAVETA RECHAZO LLENA</t>
  </si>
  <si>
    <t>3335940463</t>
  </si>
  <si>
    <t>ERROR EN GAVETAS</t>
  </si>
  <si>
    <t>3335940458</t>
  </si>
  <si>
    <t>3335940344</t>
  </si>
  <si>
    <t>3335940322</t>
  </si>
  <si>
    <t>GAVETAS VACIAS + GAVETA FALLANDO</t>
  </si>
  <si>
    <t>3335940608 </t>
  </si>
  <si>
    <t>3335936519 </t>
  </si>
  <si>
    <t>3335940619 </t>
  </si>
  <si>
    <t>3335940761 </t>
  </si>
  <si>
    <t>2 Gavetas Vacias Y 1 Gaveta Fallando</t>
  </si>
  <si>
    <t>3335940998</t>
  </si>
  <si>
    <t>3335940995</t>
  </si>
  <si>
    <t>3335940989</t>
  </si>
  <si>
    <t>3335940987</t>
  </si>
  <si>
    <t>3335940985</t>
  </si>
  <si>
    <t>3335940981</t>
  </si>
  <si>
    <t>3335940980</t>
  </si>
  <si>
    <t>3335940978</t>
  </si>
  <si>
    <t>3335940966</t>
  </si>
  <si>
    <t>3335940947</t>
  </si>
  <si>
    <t>3335940938</t>
  </si>
  <si>
    <t>3335940911</t>
  </si>
  <si>
    <t>3335940904</t>
  </si>
  <si>
    <t>3335940900</t>
  </si>
  <si>
    <t>3335940895</t>
  </si>
  <si>
    <t>3335940761</t>
  </si>
  <si>
    <t>3335940723</t>
  </si>
  <si>
    <t>3335941060</t>
  </si>
  <si>
    <t>3335941059</t>
  </si>
  <si>
    <t>3335941058</t>
  </si>
  <si>
    <t>3335941053</t>
  </si>
  <si>
    <t>3335941052</t>
  </si>
  <si>
    <t>3335941051</t>
  </si>
  <si>
    <t>3335941050</t>
  </si>
  <si>
    <t>3335941048</t>
  </si>
  <si>
    <t>3335941047</t>
  </si>
  <si>
    <t>3335941046</t>
  </si>
  <si>
    <t>3335941045</t>
  </si>
  <si>
    <t>3335941044</t>
  </si>
  <si>
    <t>3335941043</t>
  </si>
  <si>
    <t>3335941042</t>
  </si>
  <si>
    <t>3335941037</t>
  </si>
  <si>
    <t>3335941035</t>
  </si>
  <si>
    <t>3335941034</t>
  </si>
  <si>
    <t>3335941032</t>
  </si>
  <si>
    <t>3335941031</t>
  </si>
  <si>
    <t>3335941030</t>
  </si>
  <si>
    <t>3335941028</t>
  </si>
  <si>
    <t>FALLA NO COFIRMADA</t>
  </si>
  <si>
    <t>03 Julio de 2021</t>
  </si>
  <si>
    <t>3335941067</t>
  </si>
  <si>
    <t>3335941065</t>
  </si>
  <si>
    <t>3335941064</t>
  </si>
  <si>
    <t>3335941063</t>
  </si>
  <si>
    <t>3335941062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</si>
</sst>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6"/>
      <tableStyleElement type="headerRow" dxfId="165"/>
      <tableStyleElement type="totalRow" dxfId="164"/>
      <tableStyleElement type="firstColumn" dxfId="163"/>
      <tableStyleElement type="lastColumn" dxfId="162"/>
      <tableStyleElement type="firstRowStripe" dxfId="161"/>
      <tableStyleElement type="firstColumnStripe" dxfId="1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54.8324421296275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28.3409722222204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17.4985879629603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ca="1">CONCATENATE(TODAY()-C6," días")</f>
        <v>7.4985879629603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40" t="s">
        <v>2245</v>
      </c>
    </row>
    <row r="7" spans="1:11" ht="18" x14ac:dyDescent="0.25">
      <c r="A7" s="68" t="str">
        <f t="shared" ca="1" si="0"/>
        <v>44380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0" priority="99295"/>
  </conditionalFormatting>
  <conditionalFormatting sqref="B7">
    <cfRule type="duplicateValues" dxfId="79" priority="79"/>
    <cfRule type="duplicateValues" dxfId="78" priority="80"/>
    <cfRule type="duplicateValues" dxfId="77" priority="81"/>
  </conditionalFormatting>
  <conditionalFormatting sqref="B7">
    <cfRule type="duplicateValues" dxfId="76" priority="78"/>
  </conditionalFormatting>
  <conditionalFormatting sqref="B7">
    <cfRule type="duplicateValues" dxfId="75" priority="76"/>
    <cfRule type="duplicateValues" dxfId="74" priority="77"/>
  </conditionalFormatting>
  <conditionalFormatting sqref="B7">
    <cfRule type="duplicateValues" dxfId="73" priority="73"/>
    <cfRule type="duplicateValues" dxfId="72" priority="74"/>
    <cfRule type="duplicateValues" dxfId="71" priority="75"/>
  </conditionalFormatting>
  <conditionalFormatting sqref="B7">
    <cfRule type="duplicateValues" dxfId="70" priority="72"/>
  </conditionalFormatting>
  <conditionalFormatting sqref="B7">
    <cfRule type="duplicateValues" dxfId="69" priority="70"/>
    <cfRule type="duplicateValues" dxfId="68" priority="71"/>
  </conditionalFormatting>
  <conditionalFormatting sqref="B7">
    <cfRule type="duplicateValues" dxfId="67" priority="69"/>
  </conditionalFormatting>
  <conditionalFormatting sqref="B7">
    <cfRule type="duplicateValues" dxfId="66" priority="66"/>
    <cfRule type="duplicateValues" dxfId="65" priority="67"/>
    <cfRule type="duplicateValues" dxfId="64" priority="68"/>
  </conditionalFormatting>
  <conditionalFormatting sqref="B7">
    <cfRule type="duplicateValues" dxfId="63" priority="65"/>
  </conditionalFormatting>
  <conditionalFormatting sqref="B7">
    <cfRule type="duplicateValues" dxfId="62" priority="64"/>
  </conditionalFormatting>
  <conditionalFormatting sqref="B9">
    <cfRule type="duplicateValues" dxfId="61" priority="63"/>
  </conditionalFormatting>
  <conditionalFormatting sqref="B9">
    <cfRule type="duplicateValues" dxfId="60" priority="60"/>
    <cfRule type="duplicateValues" dxfId="59" priority="61"/>
    <cfRule type="duplicateValues" dxfId="58" priority="62"/>
  </conditionalFormatting>
  <conditionalFormatting sqref="B9">
    <cfRule type="duplicateValues" dxfId="57" priority="58"/>
    <cfRule type="duplicateValues" dxfId="56" priority="59"/>
  </conditionalFormatting>
  <conditionalFormatting sqref="B9">
    <cfRule type="duplicateValues" dxfId="55" priority="55"/>
    <cfRule type="duplicateValues" dxfId="54" priority="56"/>
    <cfRule type="duplicateValues" dxfId="53" priority="57"/>
  </conditionalFormatting>
  <conditionalFormatting sqref="B9">
    <cfRule type="duplicateValues" dxfId="52" priority="54"/>
  </conditionalFormatting>
  <conditionalFormatting sqref="B9">
    <cfRule type="duplicateValues" dxfId="51" priority="53"/>
  </conditionalFormatting>
  <conditionalFormatting sqref="B9">
    <cfRule type="duplicateValues" dxfId="50" priority="52"/>
  </conditionalFormatting>
  <conditionalFormatting sqref="B9">
    <cfRule type="duplicateValues" dxfId="49" priority="49"/>
    <cfRule type="duplicateValues" dxfId="48" priority="50"/>
    <cfRule type="duplicateValues" dxfId="47" priority="51"/>
  </conditionalFormatting>
  <conditionalFormatting sqref="B9">
    <cfRule type="duplicateValues" dxfId="46" priority="47"/>
    <cfRule type="duplicateValues" dxfId="45" priority="48"/>
  </conditionalFormatting>
  <conditionalFormatting sqref="C9">
    <cfRule type="duplicateValues" dxfId="44" priority="46"/>
  </conditionalFormatting>
  <conditionalFormatting sqref="E3">
    <cfRule type="duplicateValues" dxfId="43" priority="121658"/>
  </conditionalFormatting>
  <conditionalFormatting sqref="E3">
    <cfRule type="duplicateValues" dxfId="42" priority="121659"/>
    <cfRule type="duplicateValues" dxfId="41" priority="121660"/>
  </conditionalFormatting>
  <conditionalFormatting sqref="E3">
    <cfRule type="duplicateValues" dxfId="40" priority="121661"/>
    <cfRule type="duplicateValues" dxfId="39" priority="121662"/>
    <cfRule type="duplicateValues" dxfId="38" priority="121663"/>
    <cfRule type="duplicateValues" dxfId="37" priority="121664"/>
  </conditionalFormatting>
  <conditionalFormatting sqref="B3">
    <cfRule type="duplicateValues" dxfId="36" priority="121665"/>
  </conditionalFormatting>
  <conditionalFormatting sqref="E4">
    <cfRule type="duplicateValues" dxfId="35" priority="20"/>
  </conditionalFormatting>
  <conditionalFormatting sqref="E4">
    <cfRule type="duplicateValues" dxfId="34" priority="17"/>
    <cfRule type="duplicateValues" dxfId="33" priority="18"/>
    <cfRule type="duplicateValues" dxfId="32" priority="19"/>
  </conditionalFormatting>
  <conditionalFormatting sqref="E4">
    <cfRule type="duplicateValues" dxfId="31" priority="16"/>
  </conditionalFormatting>
  <conditionalFormatting sqref="E4">
    <cfRule type="duplicateValues" dxfId="30" priority="13"/>
    <cfRule type="duplicateValues" dxfId="29" priority="14"/>
    <cfRule type="duplicateValues" dxfId="28" priority="15"/>
  </conditionalFormatting>
  <conditionalFormatting sqref="B4">
    <cfRule type="duplicateValues" dxfId="27" priority="12"/>
  </conditionalFormatting>
  <conditionalFormatting sqref="E4">
    <cfRule type="duplicateValues" dxfId="26" priority="11"/>
  </conditionalFormatting>
  <conditionalFormatting sqref="E5">
    <cfRule type="duplicateValues" dxfId="25" priority="10"/>
  </conditionalFormatting>
  <conditionalFormatting sqref="E5">
    <cfRule type="duplicateValues" dxfId="24" priority="7"/>
    <cfRule type="duplicateValues" dxfId="23" priority="8"/>
    <cfRule type="duplicateValues" dxfId="22" priority="9"/>
  </conditionalFormatting>
  <conditionalFormatting sqref="E5">
    <cfRule type="duplicateValues" dxfId="21" priority="6"/>
  </conditionalFormatting>
  <conditionalFormatting sqref="E5">
    <cfRule type="duplicateValues" dxfId="20" priority="3"/>
    <cfRule type="duplicateValues" dxfId="19" priority="4"/>
    <cfRule type="duplicateValues" dxfId="18" priority="5"/>
  </conditionalFormatting>
  <conditionalFormatting sqref="B5">
    <cfRule type="duplicateValues" dxfId="17" priority="2"/>
  </conditionalFormatting>
  <conditionalFormatting sqref="E5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2557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2567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5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95"/>
  <sheetViews>
    <sheetView tabSelected="1" zoomScale="70" zoomScaleNormal="70" workbookViewId="0">
      <pane ySplit="4" topLeftCell="A68" activePane="bottomLeft" state="frozen"/>
      <selection pane="bottomLeft" activeCell="D8" sqref="D8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2.140625" style="45" customWidth="1"/>
    <col min="7" max="7" width="57.85546875" style="45" customWidth="1"/>
    <col min="8" max="11" width="5.85546875" style="45" customWidth="1"/>
    <col min="12" max="12" width="52" style="45" customWidth="1"/>
    <col min="13" max="13" width="20.140625" style="117" customWidth="1"/>
    <col min="14" max="14" width="18.85546875" style="117" customWidth="1"/>
    <col min="15" max="15" width="42.5703125" style="117" customWidth="1"/>
    <col min="16" max="16" width="22.42578125" style="89" customWidth="1"/>
    <col min="17" max="17" width="52" style="75" bestFit="1" customWidth="1"/>
    <col min="18" max="16384" width="20.28515625" style="43"/>
  </cols>
  <sheetData>
    <row r="1" spans="1:23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23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23" ht="18.75" thickBot="1" x14ac:dyDescent="0.3">
      <c r="A3" s="158" t="s">
        <v>2689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23" ht="18" x14ac:dyDescent="0.25">
      <c r="A5" s="116" t="str">
        <f>VLOOKUP(E5,'LISTADO ATM'!$A$2:$C$898,3,0)</f>
        <v>DISTRITO NACIONAL</v>
      </c>
      <c r="B5" s="137">
        <v>3335932386</v>
      </c>
      <c r="C5" s="110">
        <v>44372.434872685182</v>
      </c>
      <c r="D5" s="110" t="s">
        <v>2180</v>
      </c>
      <c r="E5" s="133">
        <v>387</v>
      </c>
      <c r="F5" s="116" t="str">
        <f>VLOOKUP(E5,VIP!$A$2:$O13958,2,0)</f>
        <v>DRBR387</v>
      </c>
      <c r="G5" s="116" t="str">
        <f>VLOOKUP(E5,'LISTADO ATM'!$A$2:$B$897,2,0)</f>
        <v xml:space="preserve">ATM S/M La Cadena San Vicente de Paul </v>
      </c>
      <c r="H5" s="116" t="str">
        <f>VLOOKUP(E5,VIP!$A$2:$O18919,7,FALSE)</f>
        <v>Si</v>
      </c>
      <c r="I5" s="116" t="str">
        <f>VLOOKUP(E5,VIP!$A$2:$O10884,8,FALSE)</f>
        <v>Si</v>
      </c>
      <c r="J5" s="116" t="str">
        <f>VLOOKUP(E5,VIP!$A$2:$O10834,8,FALSE)</f>
        <v>Si</v>
      </c>
      <c r="K5" s="116" t="str">
        <f>VLOOKUP(E5,VIP!$A$2:$O14408,6,0)</f>
        <v>NO</v>
      </c>
      <c r="L5" s="140" t="s">
        <v>2219</v>
      </c>
      <c r="M5" s="109" t="s">
        <v>2445</v>
      </c>
      <c r="N5" s="109" t="s">
        <v>2555</v>
      </c>
      <c r="O5" s="116" t="s">
        <v>2454</v>
      </c>
      <c r="P5" s="116"/>
      <c r="Q5" s="109" t="s">
        <v>2219</v>
      </c>
      <c r="R5" s="89"/>
      <c r="S5" s="75"/>
    </row>
    <row r="6" spans="1:23" ht="18" x14ac:dyDescent="0.25">
      <c r="A6" s="116" t="str">
        <f>VLOOKUP(E6,'LISTADO ATM'!$A$2:$C$898,3,0)</f>
        <v>DISTRITO NACIONAL</v>
      </c>
      <c r="B6" s="137">
        <v>3335933212</v>
      </c>
      <c r="C6" s="110">
        <v>44373.382476851853</v>
      </c>
      <c r="D6" s="110" t="s">
        <v>2180</v>
      </c>
      <c r="E6" s="133">
        <v>919</v>
      </c>
      <c r="F6" s="116" t="str">
        <f>VLOOKUP(E6,VIP!$A$2:$O13961,2,0)</f>
        <v>DRBR16F</v>
      </c>
      <c r="G6" s="116" t="str">
        <f>VLOOKUP(E6,'LISTADO ATM'!$A$2:$B$897,2,0)</f>
        <v xml:space="preserve">ATM S/M La Cadena Sarasota </v>
      </c>
      <c r="H6" s="116" t="str">
        <f>VLOOKUP(E6,VIP!$A$2:$O18922,7,FALSE)</f>
        <v>Si</v>
      </c>
      <c r="I6" s="116" t="str">
        <f>VLOOKUP(E6,VIP!$A$2:$O10887,8,FALSE)</f>
        <v>Si</v>
      </c>
      <c r="J6" s="116" t="str">
        <f>VLOOKUP(E6,VIP!$A$2:$O10837,8,FALSE)</f>
        <v>Si</v>
      </c>
      <c r="K6" s="116" t="str">
        <f>VLOOKUP(E6,VIP!$A$2:$O14411,6,0)</f>
        <v>SI</v>
      </c>
      <c r="L6" s="140" t="s">
        <v>2245</v>
      </c>
      <c r="M6" s="109" t="s">
        <v>2445</v>
      </c>
      <c r="N6" s="109" t="s">
        <v>2452</v>
      </c>
      <c r="O6" s="116" t="s">
        <v>2454</v>
      </c>
      <c r="P6" s="116"/>
      <c r="Q6" s="109" t="s">
        <v>2245</v>
      </c>
      <c r="R6" s="45"/>
      <c r="S6" s="117"/>
      <c r="T6" s="117"/>
      <c r="U6" s="117"/>
      <c r="V6" s="89"/>
      <c r="W6" s="75"/>
    </row>
    <row r="7" spans="1:23" ht="18" x14ac:dyDescent="0.25">
      <c r="A7" s="116" t="str">
        <f>VLOOKUP(E7,'LISTADO ATM'!$A$2:$C$898,3,0)</f>
        <v>DISTRITO NACIONAL</v>
      </c>
      <c r="B7" s="137">
        <v>3335935327</v>
      </c>
      <c r="C7" s="110">
        <v>44376.355208333334</v>
      </c>
      <c r="D7" s="110" t="s">
        <v>2180</v>
      </c>
      <c r="E7" s="133">
        <v>183</v>
      </c>
      <c r="F7" s="116" t="str">
        <f>VLOOKUP(E7,VIP!$A$2:$O14018,2,0)</f>
        <v>DRBR183</v>
      </c>
      <c r="G7" s="116" t="str">
        <f>VLOOKUP(E7,'LISTADO ATM'!$A$2:$B$897,2,0)</f>
        <v>ATM Estación Nativa Km. 22 Aut. Duarte.</v>
      </c>
      <c r="H7" s="116" t="str">
        <f>VLOOKUP(E7,VIP!$A$2:$O18979,7,FALSE)</f>
        <v>N/A</v>
      </c>
      <c r="I7" s="116" t="str">
        <f>VLOOKUP(E7,VIP!$A$2:$O10944,8,FALSE)</f>
        <v>N/A</v>
      </c>
      <c r="J7" s="116" t="str">
        <f>VLOOKUP(E7,VIP!$A$2:$O10894,8,FALSE)</f>
        <v>N/A</v>
      </c>
      <c r="K7" s="116" t="str">
        <f>VLOOKUP(E7,VIP!$A$2:$O14468,6,0)</f>
        <v>N/A</v>
      </c>
      <c r="L7" s="140" t="s">
        <v>2219</v>
      </c>
      <c r="M7" s="109" t="s">
        <v>2445</v>
      </c>
      <c r="N7" s="109" t="s">
        <v>2555</v>
      </c>
      <c r="O7" s="116" t="s">
        <v>2454</v>
      </c>
      <c r="P7" s="116"/>
      <c r="Q7" s="109" t="s">
        <v>2219</v>
      </c>
      <c r="R7" s="45"/>
      <c r="S7" s="117"/>
      <c r="T7" s="117"/>
      <c r="U7" s="117"/>
      <c r="V7" s="89"/>
      <c r="W7" s="75"/>
    </row>
    <row r="8" spans="1:23" ht="18" x14ac:dyDescent="0.25">
      <c r="A8" s="116" t="str">
        <f>VLOOKUP(E8,'LISTADO ATM'!$A$2:$C$898,3,0)</f>
        <v>DISTRITO NACIONAL</v>
      </c>
      <c r="B8" s="137">
        <v>3335936543</v>
      </c>
      <c r="C8" s="110">
        <v>44377.320914351854</v>
      </c>
      <c r="D8" s="110" t="s">
        <v>2469</v>
      </c>
      <c r="E8" s="133">
        <v>567</v>
      </c>
      <c r="F8" s="116" t="str">
        <f>VLOOKUP(E8,VIP!$A$2:$O13994,2,0)</f>
        <v>DRBR015</v>
      </c>
      <c r="G8" s="116" t="str">
        <f>VLOOKUP(E8,'LISTADO ATM'!$A$2:$B$897,2,0)</f>
        <v xml:space="preserve">ATM Oficina Máximo Gómez </v>
      </c>
      <c r="H8" s="116" t="str">
        <f>VLOOKUP(E8,VIP!$A$2:$O18955,7,FALSE)</f>
        <v>Si</v>
      </c>
      <c r="I8" s="116" t="str">
        <f>VLOOKUP(E8,VIP!$A$2:$O10920,8,FALSE)</f>
        <v>Si</v>
      </c>
      <c r="J8" s="116" t="str">
        <f>VLOOKUP(E8,VIP!$A$2:$O10870,8,FALSE)</f>
        <v>Si</v>
      </c>
      <c r="K8" s="116" t="str">
        <f>VLOOKUP(E8,VIP!$A$2:$O14444,6,0)</f>
        <v>NO</v>
      </c>
      <c r="L8" s="140" t="s">
        <v>2441</v>
      </c>
      <c r="M8" s="109" t="s">
        <v>2445</v>
      </c>
      <c r="N8" s="109" t="s">
        <v>2452</v>
      </c>
      <c r="O8" s="116" t="s">
        <v>2470</v>
      </c>
      <c r="P8" s="116"/>
      <c r="Q8" s="109" t="s">
        <v>2441</v>
      </c>
      <c r="R8" s="45"/>
      <c r="S8" s="117"/>
      <c r="T8" s="117"/>
      <c r="U8" s="117"/>
      <c r="V8" s="89"/>
      <c r="W8" s="75"/>
    </row>
    <row r="9" spans="1:23" ht="18" x14ac:dyDescent="0.25">
      <c r="A9" s="116" t="str">
        <f>VLOOKUP(E9,'LISTADO ATM'!$A$2:$C$898,3,0)</f>
        <v>DISTRITO NACIONAL</v>
      </c>
      <c r="B9" s="137">
        <v>3335937303</v>
      </c>
      <c r="C9" s="110">
        <v>44377.550138888888</v>
      </c>
      <c r="D9" s="110" t="s">
        <v>2180</v>
      </c>
      <c r="E9" s="133">
        <v>298</v>
      </c>
      <c r="F9" s="116" t="str">
        <f>VLOOKUP(E9,VIP!$A$2:$O13979,2,0)</f>
        <v>DRBR298</v>
      </c>
      <c r="G9" s="116" t="str">
        <f>VLOOKUP(E9,'LISTADO ATM'!$A$2:$B$897,2,0)</f>
        <v xml:space="preserve">ATM S/M Aprezio Engombe </v>
      </c>
      <c r="H9" s="116" t="str">
        <f>VLOOKUP(E9,VIP!$A$2:$O18940,7,FALSE)</f>
        <v>Si</v>
      </c>
      <c r="I9" s="116" t="str">
        <f>VLOOKUP(E9,VIP!$A$2:$O10905,8,FALSE)</f>
        <v>Si</v>
      </c>
      <c r="J9" s="116" t="str">
        <f>VLOOKUP(E9,VIP!$A$2:$O10855,8,FALSE)</f>
        <v>Si</v>
      </c>
      <c r="K9" s="116" t="str">
        <f>VLOOKUP(E9,VIP!$A$2:$O14429,6,0)</f>
        <v>NO</v>
      </c>
      <c r="L9" s="140" t="s">
        <v>2465</v>
      </c>
      <c r="M9" s="109" t="s">
        <v>2445</v>
      </c>
      <c r="N9" s="109" t="s">
        <v>2555</v>
      </c>
      <c r="O9" s="116" t="s">
        <v>2454</v>
      </c>
      <c r="P9" s="116"/>
      <c r="Q9" s="109" t="s">
        <v>2465</v>
      </c>
      <c r="R9" s="45"/>
      <c r="S9" s="117"/>
      <c r="T9" s="117"/>
      <c r="U9" s="117"/>
      <c r="V9" s="89"/>
      <c r="W9" s="75"/>
    </row>
    <row r="10" spans="1:23" ht="18" x14ac:dyDescent="0.25">
      <c r="A10" s="116" t="str">
        <f>VLOOKUP(E10,'LISTADO ATM'!$A$2:$C$898,3,0)</f>
        <v>DISTRITO NACIONAL</v>
      </c>
      <c r="B10" s="137">
        <v>3335937912</v>
      </c>
      <c r="C10" s="110">
        <v>44377.855023148149</v>
      </c>
      <c r="D10" s="110" t="s">
        <v>2180</v>
      </c>
      <c r="E10" s="133">
        <v>490</v>
      </c>
      <c r="F10" s="116" t="str">
        <f>VLOOKUP(E10,VIP!$A$2:$O14009,2,0)</f>
        <v>DRBR490</v>
      </c>
      <c r="G10" s="116" t="str">
        <f>VLOOKUP(E10,'LISTADO ATM'!$A$2:$B$897,2,0)</f>
        <v xml:space="preserve">ATM Hospital Ney Arias Lora </v>
      </c>
      <c r="H10" s="116" t="str">
        <f>VLOOKUP(E10,VIP!$A$2:$O18970,7,FALSE)</f>
        <v>Si</v>
      </c>
      <c r="I10" s="116" t="str">
        <f>VLOOKUP(E10,VIP!$A$2:$O10935,8,FALSE)</f>
        <v>Si</v>
      </c>
      <c r="J10" s="116" t="str">
        <f>VLOOKUP(E10,VIP!$A$2:$O10885,8,FALSE)</f>
        <v>Si</v>
      </c>
      <c r="K10" s="116" t="str">
        <f>VLOOKUP(E10,VIP!$A$2:$O14459,6,0)</f>
        <v>NO</v>
      </c>
      <c r="L10" s="140" t="s">
        <v>2587</v>
      </c>
      <c r="M10" s="109" t="s">
        <v>2445</v>
      </c>
      <c r="N10" s="109" t="s">
        <v>2452</v>
      </c>
      <c r="O10" s="116" t="s">
        <v>2454</v>
      </c>
      <c r="P10" s="116"/>
      <c r="Q10" s="109" t="s">
        <v>2587</v>
      </c>
      <c r="R10" s="45"/>
      <c r="S10" s="117"/>
      <c r="T10" s="117"/>
      <c r="U10" s="117"/>
      <c r="V10" s="89"/>
      <c r="W10" s="75"/>
    </row>
    <row r="11" spans="1:23" ht="18" x14ac:dyDescent="0.25">
      <c r="A11" s="116" t="str">
        <f>VLOOKUP(E11,'LISTADO ATM'!$A$2:$C$898,3,0)</f>
        <v>SUR</v>
      </c>
      <c r="B11" s="137">
        <v>3335937930</v>
      </c>
      <c r="C11" s="110">
        <v>44378.024317129632</v>
      </c>
      <c r="D11" s="110" t="s">
        <v>2180</v>
      </c>
      <c r="E11" s="133">
        <v>33</v>
      </c>
      <c r="F11" s="116" t="str">
        <f>VLOOKUP(E11,VIP!$A$2:$O14023,2,0)</f>
        <v>DRBR033</v>
      </c>
      <c r="G11" s="116" t="str">
        <f>VLOOKUP(E11,'LISTADO ATM'!$A$2:$B$897,2,0)</f>
        <v xml:space="preserve">ATM UNP Juan de Herrera </v>
      </c>
      <c r="H11" s="116" t="str">
        <f>VLOOKUP(E11,VIP!$A$2:$O18984,7,FALSE)</f>
        <v>Si</v>
      </c>
      <c r="I11" s="116" t="str">
        <f>VLOOKUP(E11,VIP!$A$2:$O10949,8,FALSE)</f>
        <v>Si</v>
      </c>
      <c r="J11" s="116" t="str">
        <f>VLOOKUP(E11,VIP!$A$2:$O10899,8,FALSE)</f>
        <v>Si</v>
      </c>
      <c r="K11" s="116" t="str">
        <f>VLOOKUP(E11,VIP!$A$2:$O14473,6,0)</f>
        <v>NO</v>
      </c>
      <c r="L11" s="140" t="s">
        <v>2590</v>
      </c>
      <c r="M11" s="109" t="s">
        <v>2445</v>
      </c>
      <c r="N11" s="109" t="s">
        <v>2452</v>
      </c>
      <c r="O11" s="116" t="s">
        <v>2454</v>
      </c>
      <c r="P11" s="116"/>
      <c r="Q11" s="109" t="s">
        <v>2590</v>
      </c>
      <c r="R11" s="45"/>
      <c r="S11" s="117"/>
      <c r="T11" s="117"/>
      <c r="U11" s="117"/>
      <c r="V11" s="89"/>
      <c r="W11" s="75"/>
    </row>
    <row r="12" spans="1:23" ht="18" x14ac:dyDescent="0.25">
      <c r="A12" s="116" t="str">
        <f>VLOOKUP(E12,'LISTADO ATM'!$A$2:$C$898,3,0)</f>
        <v>ESTE</v>
      </c>
      <c r="B12" s="137">
        <v>3335938073</v>
      </c>
      <c r="C12" s="110">
        <v>44378.352141203701</v>
      </c>
      <c r="D12" s="110" t="s">
        <v>2448</v>
      </c>
      <c r="E12" s="133">
        <v>495</v>
      </c>
      <c r="F12" s="116" t="str">
        <f>VLOOKUP(E12,VIP!$A$2:$O14074,2,0)</f>
        <v>DRBR495</v>
      </c>
      <c r="G12" s="116" t="str">
        <f>VLOOKUP(E12,'LISTADO ATM'!$A$2:$B$897,2,0)</f>
        <v>ATM Cemento PANAM</v>
      </c>
      <c r="H12" s="116" t="str">
        <f>VLOOKUP(E12,VIP!$A$2:$O19035,7,FALSE)</f>
        <v>SI</v>
      </c>
      <c r="I12" s="116" t="str">
        <f>VLOOKUP(E12,VIP!$A$2:$O11000,8,FALSE)</f>
        <v>SI</v>
      </c>
      <c r="J12" s="116" t="str">
        <f>VLOOKUP(E12,VIP!$A$2:$O10950,8,FALSE)</f>
        <v>SI</v>
      </c>
      <c r="K12" s="116" t="str">
        <f>VLOOKUP(E12,VIP!$A$2:$O14524,6,0)</f>
        <v>NO</v>
      </c>
      <c r="L12" s="140" t="s">
        <v>2441</v>
      </c>
      <c r="M12" s="109" t="s">
        <v>2445</v>
      </c>
      <c r="N12" s="109" t="s">
        <v>2452</v>
      </c>
      <c r="O12" s="116" t="s">
        <v>2453</v>
      </c>
      <c r="P12" s="116"/>
      <c r="Q12" s="109" t="s">
        <v>2441</v>
      </c>
      <c r="R12" s="45"/>
      <c r="S12" s="117"/>
      <c r="T12" s="117"/>
      <c r="U12" s="117"/>
      <c r="V12" s="89"/>
      <c r="W12" s="75"/>
    </row>
    <row r="13" spans="1:23" ht="18" x14ac:dyDescent="0.25">
      <c r="A13" s="116" t="str">
        <f>VLOOKUP(E13,'LISTADO ATM'!$A$2:$C$898,3,0)</f>
        <v>NORTE</v>
      </c>
      <c r="B13" s="137">
        <v>3335938142</v>
      </c>
      <c r="C13" s="110">
        <v>44378.362025462964</v>
      </c>
      <c r="D13" s="110" t="s">
        <v>2448</v>
      </c>
      <c r="E13" s="133">
        <v>851</v>
      </c>
      <c r="F13" s="116" t="str">
        <f>VLOOKUP(E13,VIP!$A$2:$O14071,2,0)</f>
        <v>DRBR851</v>
      </c>
      <c r="G13" s="116" t="str">
        <f>VLOOKUP(E13,'LISTADO ATM'!$A$2:$B$897,2,0)</f>
        <v xml:space="preserve">ATM Hospital Vinicio Calventi </v>
      </c>
      <c r="H13" s="116" t="str">
        <f>VLOOKUP(E13,VIP!$A$2:$O19032,7,FALSE)</f>
        <v>Si</v>
      </c>
      <c r="I13" s="116" t="str">
        <f>VLOOKUP(E13,VIP!$A$2:$O10997,8,FALSE)</f>
        <v>Si</v>
      </c>
      <c r="J13" s="116" t="str">
        <f>VLOOKUP(E13,VIP!$A$2:$O10947,8,FALSE)</f>
        <v>Si</v>
      </c>
      <c r="K13" s="116" t="str">
        <f>VLOOKUP(E13,VIP!$A$2:$O14521,6,0)</f>
        <v>NO</v>
      </c>
      <c r="L13" s="140" t="s">
        <v>2417</v>
      </c>
      <c r="M13" s="109" t="s">
        <v>2445</v>
      </c>
      <c r="N13" s="109" t="s">
        <v>2452</v>
      </c>
      <c r="O13" s="116" t="s">
        <v>2453</v>
      </c>
      <c r="P13" s="116"/>
      <c r="Q13" s="109" t="s">
        <v>2417</v>
      </c>
      <c r="R13" s="45"/>
      <c r="S13" s="117"/>
      <c r="T13" s="117"/>
      <c r="U13" s="117"/>
      <c r="V13" s="89"/>
      <c r="W13" s="75"/>
    </row>
    <row r="14" spans="1:23" ht="18" x14ac:dyDescent="0.25">
      <c r="A14" s="116" t="str">
        <f>VLOOKUP(E14,'LISTADO ATM'!$A$2:$C$898,3,0)</f>
        <v>DISTRITO NACIONAL</v>
      </c>
      <c r="B14" s="137">
        <v>3335938194</v>
      </c>
      <c r="C14" s="110">
        <v>44378.368738425925</v>
      </c>
      <c r="D14" s="110" t="s">
        <v>2180</v>
      </c>
      <c r="E14" s="133">
        <v>569</v>
      </c>
      <c r="F14" s="116" t="str">
        <f>VLOOKUP(E14,VIP!$A$2:$O14066,2,0)</f>
        <v>DRBR03B</v>
      </c>
      <c r="G14" s="116" t="str">
        <f>VLOOKUP(E14,'LISTADO ATM'!$A$2:$B$897,2,0)</f>
        <v xml:space="preserve">ATM Superintendencia de Seguros </v>
      </c>
      <c r="H14" s="116" t="str">
        <f>VLOOKUP(E14,VIP!$A$2:$O19027,7,FALSE)</f>
        <v>Si</v>
      </c>
      <c r="I14" s="116" t="str">
        <f>VLOOKUP(E14,VIP!$A$2:$O10992,8,FALSE)</f>
        <v>Si</v>
      </c>
      <c r="J14" s="116" t="str">
        <f>VLOOKUP(E14,VIP!$A$2:$O10942,8,FALSE)</f>
        <v>Si</v>
      </c>
      <c r="K14" s="116" t="str">
        <f>VLOOKUP(E14,VIP!$A$2:$O14516,6,0)</f>
        <v>NO</v>
      </c>
      <c r="L14" s="140" t="s">
        <v>2219</v>
      </c>
      <c r="M14" s="109" t="s">
        <v>2445</v>
      </c>
      <c r="N14" s="109" t="s">
        <v>2452</v>
      </c>
      <c r="O14" s="116" t="s">
        <v>2454</v>
      </c>
      <c r="P14" s="116"/>
      <c r="Q14" s="109" t="s">
        <v>2591</v>
      </c>
      <c r="R14" s="45"/>
      <c r="S14" s="117"/>
      <c r="T14" s="117"/>
      <c r="U14" s="117"/>
      <c r="V14" s="89"/>
      <c r="W14" s="75"/>
    </row>
    <row r="15" spans="1:23" ht="18" x14ac:dyDescent="0.25">
      <c r="A15" s="116" t="str">
        <f>VLOOKUP(E15,'LISTADO ATM'!$A$2:$C$898,3,0)</f>
        <v>SUR</v>
      </c>
      <c r="B15" s="137">
        <v>3335938443</v>
      </c>
      <c r="C15" s="110">
        <v>44378.431446759256</v>
      </c>
      <c r="D15" s="110" t="s">
        <v>2180</v>
      </c>
      <c r="E15" s="133">
        <v>135</v>
      </c>
      <c r="F15" s="116" t="str">
        <f>VLOOKUP(E15,VIP!$A$2:$O14040,2,0)</f>
        <v>DRBR135</v>
      </c>
      <c r="G15" s="116" t="str">
        <f>VLOOKUP(E15,'LISTADO ATM'!$A$2:$B$897,2,0)</f>
        <v xml:space="preserve">ATM Oficina Las Dunas Baní </v>
      </c>
      <c r="H15" s="116" t="str">
        <f>VLOOKUP(E15,VIP!$A$2:$O19001,7,FALSE)</f>
        <v>Si</v>
      </c>
      <c r="I15" s="116" t="str">
        <f>VLOOKUP(E15,VIP!$A$2:$O10966,8,FALSE)</f>
        <v>Si</v>
      </c>
      <c r="J15" s="116" t="str">
        <f>VLOOKUP(E15,VIP!$A$2:$O10916,8,FALSE)</f>
        <v>Si</v>
      </c>
      <c r="K15" s="116" t="str">
        <f>VLOOKUP(E15,VIP!$A$2:$O14490,6,0)</f>
        <v>SI</v>
      </c>
      <c r="L15" s="140" t="s">
        <v>2245</v>
      </c>
      <c r="M15" s="109" t="s">
        <v>2445</v>
      </c>
      <c r="N15" s="109" t="s">
        <v>2452</v>
      </c>
      <c r="O15" s="116" t="s">
        <v>2454</v>
      </c>
      <c r="P15" s="116"/>
      <c r="Q15" s="109" t="s">
        <v>2245</v>
      </c>
      <c r="R15" s="45"/>
      <c r="S15" s="117"/>
      <c r="T15" s="117"/>
      <c r="U15" s="117"/>
      <c r="V15" s="89"/>
      <c r="W15" s="75"/>
    </row>
    <row r="16" spans="1:23" ht="18" x14ac:dyDescent="0.25">
      <c r="A16" s="116" t="str">
        <f>VLOOKUP(E16,'LISTADO ATM'!$A$2:$C$898,3,0)</f>
        <v>NORTE</v>
      </c>
      <c r="B16" s="137">
        <v>3335938841</v>
      </c>
      <c r="C16" s="110">
        <v>44378.550034722219</v>
      </c>
      <c r="D16" s="110" t="s">
        <v>2469</v>
      </c>
      <c r="E16" s="133">
        <v>741</v>
      </c>
      <c r="F16" s="116" t="str">
        <f>VLOOKUP(E16,VIP!$A$2:$O14006,2,0)</f>
        <v>DRBR460</v>
      </c>
      <c r="G16" s="116" t="str">
        <f>VLOOKUP(E16,'LISTADO ATM'!$A$2:$B$897,2,0)</f>
        <v>ATM CURNE UASD San Francisco de Macorís</v>
      </c>
      <c r="H16" s="116" t="str">
        <f>VLOOKUP(E16,VIP!$A$2:$O18967,7,FALSE)</f>
        <v>Si</v>
      </c>
      <c r="I16" s="116" t="str">
        <f>VLOOKUP(E16,VIP!$A$2:$O10932,8,FALSE)</f>
        <v>Si</v>
      </c>
      <c r="J16" s="116" t="str">
        <f>VLOOKUP(E16,VIP!$A$2:$O10882,8,FALSE)</f>
        <v>Si</v>
      </c>
      <c r="K16" s="116" t="str">
        <f>VLOOKUP(E16,VIP!$A$2:$O14456,6,0)</f>
        <v>NO</v>
      </c>
      <c r="L16" s="140" t="s">
        <v>2563</v>
      </c>
      <c r="M16" s="109" t="s">
        <v>2445</v>
      </c>
      <c r="N16" s="109" t="s">
        <v>2452</v>
      </c>
      <c r="O16" s="116" t="s">
        <v>2470</v>
      </c>
      <c r="P16" s="116"/>
      <c r="Q16" s="109" t="s">
        <v>2563</v>
      </c>
      <c r="R16" s="45"/>
      <c r="S16" s="117"/>
      <c r="T16" s="117"/>
      <c r="U16" s="117"/>
      <c r="V16" s="89"/>
      <c r="W16" s="75"/>
    </row>
    <row r="17" spans="1:23" ht="18" x14ac:dyDescent="0.25">
      <c r="A17" s="116" t="str">
        <f>VLOOKUP(E17,'LISTADO ATM'!$A$2:$C$898,3,0)</f>
        <v>DISTRITO NACIONAL</v>
      </c>
      <c r="B17" s="137">
        <v>3335938842</v>
      </c>
      <c r="C17" s="110">
        <v>44378.550775462965</v>
      </c>
      <c r="D17" s="110" t="s">
        <v>2180</v>
      </c>
      <c r="E17" s="133">
        <v>446</v>
      </c>
      <c r="F17" s="116" t="str">
        <f>VLOOKUP(E17,VIP!$A$2:$O14005,2,0)</f>
        <v>DRBR446</v>
      </c>
      <c r="G17" s="116" t="str">
        <f>VLOOKUP(E17,'LISTADO ATM'!$A$2:$B$897,2,0)</f>
        <v>ATM Hipodromo V Centenario</v>
      </c>
      <c r="H17" s="116" t="str">
        <f>VLOOKUP(E17,VIP!$A$2:$O18966,7,FALSE)</f>
        <v>Si</v>
      </c>
      <c r="I17" s="116" t="str">
        <f>VLOOKUP(E17,VIP!$A$2:$O10931,8,FALSE)</f>
        <v>Si</v>
      </c>
      <c r="J17" s="116" t="str">
        <f>VLOOKUP(E17,VIP!$A$2:$O10881,8,FALSE)</f>
        <v>Si</v>
      </c>
      <c r="K17" s="116" t="str">
        <f>VLOOKUP(E17,VIP!$A$2:$O14455,6,0)</f>
        <v>NO</v>
      </c>
      <c r="L17" s="140" t="s">
        <v>2219</v>
      </c>
      <c r="M17" s="109" t="s">
        <v>2445</v>
      </c>
      <c r="N17" s="109" t="s">
        <v>2555</v>
      </c>
      <c r="O17" s="116" t="s">
        <v>2454</v>
      </c>
      <c r="P17" s="116"/>
      <c r="Q17" s="109" t="s">
        <v>2219</v>
      </c>
      <c r="R17" s="45"/>
      <c r="S17" s="117"/>
      <c r="T17" s="117"/>
      <c r="U17" s="117"/>
      <c r="V17" s="89"/>
      <c r="W17" s="75"/>
    </row>
    <row r="18" spans="1:23" ht="18" x14ac:dyDescent="0.25">
      <c r="A18" s="116" t="str">
        <f>VLOOKUP(E18,'LISTADO ATM'!$A$2:$C$898,3,0)</f>
        <v>DISTRITO NACIONAL</v>
      </c>
      <c r="B18" s="137">
        <v>3335938927</v>
      </c>
      <c r="C18" s="110">
        <v>44378.58803240741</v>
      </c>
      <c r="D18" s="110" t="s">
        <v>2180</v>
      </c>
      <c r="E18" s="133">
        <v>583</v>
      </c>
      <c r="F18" s="116" t="str">
        <f>VLOOKUP(E18,VIP!$A$2:$O13985,2,0)</f>
        <v>DRBR431</v>
      </c>
      <c r="G18" s="116" t="str">
        <f>VLOOKUP(E18,'LISTADO ATM'!$A$2:$B$897,2,0)</f>
        <v xml:space="preserve">ATM Ministerio Fuerzas Armadas I </v>
      </c>
      <c r="H18" s="116" t="str">
        <f>VLOOKUP(E18,VIP!$A$2:$O18946,7,FALSE)</f>
        <v>Si</v>
      </c>
      <c r="I18" s="116" t="str">
        <f>VLOOKUP(E18,VIP!$A$2:$O10911,8,FALSE)</f>
        <v>Si</v>
      </c>
      <c r="J18" s="116" t="str">
        <f>VLOOKUP(E18,VIP!$A$2:$O10861,8,FALSE)</f>
        <v>Si</v>
      </c>
      <c r="K18" s="116" t="str">
        <f>VLOOKUP(E18,VIP!$A$2:$O14435,6,0)</f>
        <v>NO</v>
      </c>
      <c r="L18" s="140" t="s">
        <v>2592</v>
      </c>
      <c r="M18" s="109" t="s">
        <v>2445</v>
      </c>
      <c r="N18" s="109" t="s">
        <v>2555</v>
      </c>
      <c r="O18" s="116" t="s">
        <v>2454</v>
      </c>
      <c r="P18" s="116" t="s">
        <v>2593</v>
      </c>
      <c r="Q18" s="109" t="s">
        <v>2592</v>
      </c>
      <c r="R18" s="45"/>
      <c r="S18" s="117"/>
      <c r="T18" s="117"/>
      <c r="U18" s="117"/>
      <c r="V18" s="89"/>
      <c r="W18" s="75"/>
    </row>
    <row r="19" spans="1:23" ht="18" x14ac:dyDescent="0.25">
      <c r="A19" s="116" t="str">
        <f>VLOOKUP(E19,'LISTADO ATM'!$A$2:$C$898,3,0)</f>
        <v>DISTRITO NACIONAL</v>
      </c>
      <c r="B19" s="137">
        <v>3335938989</v>
      </c>
      <c r="C19" s="110">
        <v>44378.602037037039</v>
      </c>
      <c r="D19" s="110" t="s">
        <v>2180</v>
      </c>
      <c r="E19" s="133">
        <v>686</v>
      </c>
      <c r="F19" s="116" t="str">
        <f>VLOOKUP(E19,VIP!$A$2:$O13980,2,0)</f>
        <v>DRBR686</v>
      </c>
      <c r="G19" s="116" t="str">
        <f>VLOOKUP(E19,'LISTADO ATM'!$A$2:$B$897,2,0)</f>
        <v>ATM Autoservicio Oficina Máximo Gómez</v>
      </c>
      <c r="H19" s="116" t="str">
        <f>VLOOKUP(E19,VIP!$A$2:$O18941,7,FALSE)</f>
        <v>Si</v>
      </c>
      <c r="I19" s="116" t="str">
        <f>VLOOKUP(E19,VIP!$A$2:$O10906,8,FALSE)</f>
        <v>Si</v>
      </c>
      <c r="J19" s="116" t="str">
        <f>VLOOKUP(E19,VIP!$A$2:$O10856,8,FALSE)</f>
        <v>Si</v>
      </c>
      <c r="K19" s="116" t="str">
        <f>VLOOKUP(E19,VIP!$A$2:$O14430,6,0)</f>
        <v>NO</v>
      </c>
      <c r="L19" s="140" t="s">
        <v>2219</v>
      </c>
      <c r="M19" s="109" t="s">
        <v>2445</v>
      </c>
      <c r="N19" s="109" t="s">
        <v>2555</v>
      </c>
      <c r="O19" s="116" t="s">
        <v>2454</v>
      </c>
      <c r="P19" s="116"/>
      <c r="Q19" s="109" t="s">
        <v>2219</v>
      </c>
      <c r="R19" s="45"/>
      <c r="S19" s="117"/>
      <c r="T19" s="117"/>
      <c r="U19" s="117"/>
      <c r="V19" s="89"/>
      <c r="W19" s="75"/>
    </row>
    <row r="20" spans="1:23" ht="18" x14ac:dyDescent="0.25">
      <c r="A20" s="116" t="str">
        <f>VLOOKUP(E20,'LISTADO ATM'!$A$2:$C$898,3,0)</f>
        <v>DISTRITO NACIONAL</v>
      </c>
      <c r="B20" s="137">
        <v>3335939001</v>
      </c>
      <c r="C20" s="110">
        <v>44378.604224537034</v>
      </c>
      <c r="D20" s="110" t="s">
        <v>2180</v>
      </c>
      <c r="E20" s="133">
        <v>335</v>
      </c>
      <c r="F20" s="116" t="str">
        <f>VLOOKUP(E20,VIP!$A$2:$O13977,2,0)</f>
        <v>DRBR335</v>
      </c>
      <c r="G20" s="116" t="str">
        <f>VLOOKUP(E20,'LISTADO ATM'!$A$2:$B$897,2,0)</f>
        <v>ATM Edificio Aster</v>
      </c>
      <c r="H20" s="116" t="str">
        <f>VLOOKUP(E20,VIP!$A$2:$O18938,7,FALSE)</f>
        <v>Si</v>
      </c>
      <c r="I20" s="116" t="str">
        <f>VLOOKUP(E20,VIP!$A$2:$O10903,8,FALSE)</f>
        <v>Si</v>
      </c>
      <c r="J20" s="116" t="str">
        <f>VLOOKUP(E20,VIP!$A$2:$O10853,8,FALSE)</f>
        <v>Si</v>
      </c>
      <c r="K20" s="116" t="str">
        <f>VLOOKUP(E20,VIP!$A$2:$O14427,6,0)</f>
        <v>NO</v>
      </c>
      <c r="L20" s="140" t="s">
        <v>2465</v>
      </c>
      <c r="M20" s="109" t="s">
        <v>2445</v>
      </c>
      <c r="N20" s="109" t="s">
        <v>2555</v>
      </c>
      <c r="O20" s="116" t="s">
        <v>2454</v>
      </c>
      <c r="P20" s="116"/>
      <c r="Q20" s="109" t="s">
        <v>2465</v>
      </c>
      <c r="R20" s="45"/>
      <c r="S20" s="117"/>
      <c r="T20" s="117"/>
      <c r="U20" s="117"/>
      <c r="V20" s="89"/>
      <c r="W20" s="75"/>
    </row>
    <row r="21" spans="1:23" ht="18" x14ac:dyDescent="0.25">
      <c r="A21" s="116" t="str">
        <f>VLOOKUP(E21,'LISTADO ATM'!$A$2:$C$898,3,0)</f>
        <v>DISTRITO NACIONAL</v>
      </c>
      <c r="B21" s="137">
        <v>3335939173</v>
      </c>
      <c r="C21" s="110">
        <v>44378.656493055554</v>
      </c>
      <c r="D21" s="110" t="s">
        <v>2180</v>
      </c>
      <c r="E21" s="133">
        <v>336</v>
      </c>
      <c r="F21" s="116" t="str">
        <f>VLOOKUP(E21,VIP!$A$2:$O13990,2,0)</f>
        <v>DRBR336</v>
      </c>
      <c r="G21" s="116" t="str">
        <f>VLOOKUP(E21,'LISTADO ATM'!$A$2:$B$897,2,0)</f>
        <v>ATM Instituto Nacional de Cancer (incart)</v>
      </c>
      <c r="H21" s="116" t="str">
        <f>VLOOKUP(E21,VIP!$A$2:$O18951,7,FALSE)</f>
        <v>Si</v>
      </c>
      <c r="I21" s="116" t="str">
        <f>VLOOKUP(E21,VIP!$A$2:$O10916,8,FALSE)</f>
        <v>Si</v>
      </c>
      <c r="J21" s="116" t="str">
        <f>VLOOKUP(E21,VIP!$A$2:$O10866,8,FALSE)</f>
        <v>Si</v>
      </c>
      <c r="K21" s="116" t="str">
        <f>VLOOKUP(E21,VIP!$A$2:$O14440,6,0)</f>
        <v>NO</v>
      </c>
      <c r="L21" s="140" t="s">
        <v>2219</v>
      </c>
      <c r="M21" s="109" t="s">
        <v>2445</v>
      </c>
      <c r="N21" s="109" t="s">
        <v>2452</v>
      </c>
      <c r="O21" s="116" t="s">
        <v>2454</v>
      </c>
      <c r="P21" s="116"/>
      <c r="Q21" s="109" t="s">
        <v>2219</v>
      </c>
      <c r="R21" s="45"/>
      <c r="S21" s="117"/>
      <c r="T21" s="117"/>
      <c r="U21" s="117"/>
      <c r="V21" s="89"/>
      <c r="W21" s="75"/>
    </row>
    <row r="22" spans="1:23" ht="18" x14ac:dyDescent="0.25">
      <c r="A22" s="116" t="str">
        <f>VLOOKUP(E22,'LISTADO ATM'!$A$2:$C$898,3,0)</f>
        <v>DISTRITO NACIONAL</v>
      </c>
      <c r="B22" s="137">
        <v>3335939405</v>
      </c>
      <c r="C22" s="110">
        <v>44378.733576388891</v>
      </c>
      <c r="D22" s="110" t="s">
        <v>2448</v>
      </c>
      <c r="E22" s="133">
        <v>39</v>
      </c>
      <c r="F22" s="116" t="str">
        <f>VLOOKUP(E22,VIP!$A$2:$O13982,2,0)</f>
        <v>DRBR039</v>
      </c>
      <c r="G22" s="116" t="str">
        <f>VLOOKUP(E22,'LISTADO ATM'!$A$2:$B$897,2,0)</f>
        <v xml:space="preserve">ATM Oficina Ovando </v>
      </c>
      <c r="H22" s="116" t="str">
        <f>VLOOKUP(E22,VIP!$A$2:$O18943,7,FALSE)</f>
        <v>Si</v>
      </c>
      <c r="I22" s="116" t="str">
        <f>VLOOKUP(E22,VIP!$A$2:$O10908,8,FALSE)</f>
        <v>No</v>
      </c>
      <c r="J22" s="116" t="str">
        <f>VLOOKUP(E22,VIP!$A$2:$O10858,8,FALSE)</f>
        <v>No</v>
      </c>
      <c r="K22" s="116" t="str">
        <f>VLOOKUP(E22,VIP!$A$2:$O14432,6,0)</f>
        <v>NO</v>
      </c>
      <c r="L22" s="140" t="s">
        <v>2563</v>
      </c>
      <c r="M22" s="109" t="s">
        <v>2445</v>
      </c>
      <c r="N22" s="109" t="s">
        <v>2452</v>
      </c>
      <c r="O22" s="116" t="s">
        <v>2453</v>
      </c>
      <c r="P22" s="116"/>
      <c r="Q22" s="109" t="s">
        <v>2563</v>
      </c>
      <c r="R22" s="45"/>
      <c r="S22" s="117"/>
      <c r="T22" s="117"/>
      <c r="U22" s="117"/>
      <c r="V22" s="89"/>
      <c r="W22" s="75"/>
    </row>
    <row r="23" spans="1:23" ht="18" x14ac:dyDescent="0.25">
      <c r="A23" s="116" t="str">
        <f>VLOOKUP(E23,'LISTADO ATM'!$A$2:$C$898,3,0)</f>
        <v>DISTRITO NACIONAL</v>
      </c>
      <c r="B23" s="137">
        <v>3335939477</v>
      </c>
      <c r="C23" s="110">
        <v>44378.824826388889</v>
      </c>
      <c r="D23" s="110" t="s">
        <v>2469</v>
      </c>
      <c r="E23" s="133">
        <v>378</v>
      </c>
      <c r="F23" s="116" t="str">
        <f>VLOOKUP(E23,VIP!$A$2:$O14026,2,0)</f>
        <v>DRBR378</v>
      </c>
      <c r="G23" s="116" t="str">
        <f>VLOOKUP(E23,'LISTADO ATM'!$A$2:$B$897,2,0)</f>
        <v>ATM UNP Villa Flores</v>
      </c>
      <c r="H23" s="116" t="str">
        <f>VLOOKUP(E23,VIP!$A$2:$O18987,7,FALSE)</f>
        <v>N/A</v>
      </c>
      <c r="I23" s="116" t="str">
        <f>VLOOKUP(E23,VIP!$A$2:$O10952,8,FALSE)</f>
        <v>N/A</v>
      </c>
      <c r="J23" s="116" t="str">
        <f>VLOOKUP(E23,VIP!$A$2:$O10902,8,FALSE)</f>
        <v>N/A</v>
      </c>
      <c r="K23" s="116" t="str">
        <f>VLOOKUP(E23,VIP!$A$2:$O14476,6,0)</f>
        <v>N/A</v>
      </c>
      <c r="L23" s="140" t="s">
        <v>2417</v>
      </c>
      <c r="M23" s="109" t="s">
        <v>2445</v>
      </c>
      <c r="N23" s="109" t="s">
        <v>2452</v>
      </c>
      <c r="O23" s="116" t="s">
        <v>2470</v>
      </c>
      <c r="P23" s="116"/>
      <c r="Q23" s="109" t="s">
        <v>2417</v>
      </c>
      <c r="R23" s="45"/>
      <c r="S23" s="117"/>
      <c r="T23" s="117"/>
      <c r="U23" s="117"/>
      <c r="V23" s="89"/>
      <c r="W23" s="75"/>
    </row>
    <row r="24" spans="1:23" ht="18" x14ac:dyDescent="0.25">
      <c r="A24" s="116" t="str">
        <f>VLOOKUP(E24,'LISTADO ATM'!$A$2:$C$898,3,0)</f>
        <v>SUR</v>
      </c>
      <c r="B24" s="137">
        <v>3335939502</v>
      </c>
      <c r="C24" s="110">
        <v>44378.877418981479</v>
      </c>
      <c r="D24" s="110" t="s">
        <v>2448</v>
      </c>
      <c r="E24" s="133">
        <v>6</v>
      </c>
      <c r="F24" s="116" t="str">
        <f>VLOOKUP(E24,VIP!$A$2:$O14008,2,0)</f>
        <v>DRBR006</v>
      </c>
      <c r="G24" s="116" t="str">
        <f>VLOOKUP(E24,'LISTADO ATM'!$A$2:$B$897,2,0)</f>
        <v xml:space="preserve">ATM Plaza WAO San Juan </v>
      </c>
      <c r="H24" s="116" t="str">
        <f>VLOOKUP(E24,VIP!$A$2:$O18969,7,FALSE)</f>
        <v>N/A</v>
      </c>
      <c r="I24" s="116" t="str">
        <f>VLOOKUP(E24,VIP!$A$2:$O10934,8,FALSE)</f>
        <v>N/A</v>
      </c>
      <c r="J24" s="116" t="str">
        <f>VLOOKUP(E24,VIP!$A$2:$O10884,8,FALSE)</f>
        <v>N/A</v>
      </c>
      <c r="K24" s="116" t="str">
        <f>VLOOKUP(E24,VIP!$A$2:$O14458,6,0)</f>
        <v/>
      </c>
      <c r="L24" s="140" t="s">
        <v>2417</v>
      </c>
      <c r="M24" s="109" t="s">
        <v>2445</v>
      </c>
      <c r="N24" s="109" t="s">
        <v>2452</v>
      </c>
      <c r="O24" s="116" t="s">
        <v>2453</v>
      </c>
      <c r="P24" s="116"/>
      <c r="Q24" s="109" t="s">
        <v>2417</v>
      </c>
      <c r="R24" s="45"/>
      <c r="S24" s="117"/>
      <c r="T24" s="117"/>
      <c r="U24" s="117"/>
      <c r="V24" s="89"/>
      <c r="W24" s="75"/>
    </row>
    <row r="25" spans="1:23" ht="18" x14ac:dyDescent="0.25">
      <c r="A25" s="116" t="str">
        <f>VLOOKUP(E25,'LISTADO ATM'!$A$2:$C$898,3,0)</f>
        <v>SUR</v>
      </c>
      <c r="B25" s="137">
        <v>3335939518</v>
      </c>
      <c r="C25" s="110">
        <v>44378.922685185185</v>
      </c>
      <c r="D25" s="110" t="s">
        <v>2469</v>
      </c>
      <c r="E25" s="133">
        <v>871</v>
      </c>
      <c r="F25" s="116" t="str">
        <f>VLOOKUP(E25,VIP!$A$2:$O13995,2,0)</f>
        <v>DRBR871</v>
      </c>
      <c r="G25" s="116" t="str">
        <f>VLOOKUP(E25,'LISTADO ATM'!$A$2:$B$897,2,0)</f>
        <v>ATM Plaza Cultural San Juan</v>
      </c>
      <c r="H25" s="116" t="str">
        <f>VLOOKUP(E25,VIP!$A$2:$O18956,7,FALSE)</f>
        <v>N/A</v>
      </c>
      <c r="I25" s="116" t="str">
        <f>VLOOKUP(E25,VIP!$A$2:$O10921,8,FALSE)</f>
        <v>N/A</v>
      </c>
      <c r="J25" s="116" t="str">
        <f>VLOOKUP(E25,VIP!$A$2:$O10871,8,FALSE)</f>
        <v>N/A</v>
      </c>
      <c r="K25" s="116" t="str">
        <f>VLOOKUP(E25,VIP!$A$2:$O14445,6,0)</f>
        <v>N/A</v>
      </c>
      <c r="L25" s="140" t="s">
        <v>2441</v>
      </c>
      <c r="M25" s="109" t="s">
        <v>2445</v>
      </c>
      <c r="N25" s="109" t="s">
        <v>2452</v>
      </c>
      <c r="O25" s="116" t="s">
        <v>2589</v>
      </c>
      <c r="P25" s="116"/>
      <c r="Q25" s="109" t="s">
        <v>2441</v>
      </c>
      <c r="R25" s="45"/>
      <c r="S25" s="117"/>
      <c r="T25" s="117"/>
      <c r="U25" s="117"/>
      <c r="V25" s="89"/>
      <c r="W25" s="75"/>
    </row>
    <row r="26" spans="1:23" ht="18" x14ac:dyDescent="0.25">
      <c r="A26" s="116" t="str">
        <f>VLOOKUP(E26,'LISTADO ATM'!$A$2:$C$898,3,0)</f>
        <v>SUR</v>
      </c>
      <c r="B26" s="137">
        <v>3335939532</v>
      </c>
      <c r="C26" s="110">
        <v>44378.940462962964</v>
      </c>
      <c r="D26" s="110" t="s">
        <v>2469</v>
      </c>
      <c r="E26" s="133">
        <v>751</v>
      </c>
      <c r="F26" s="116" t="str">
        <f>VLOOKUP(E26,VIP!$A$2:$O13981,2,0)</f>
        <v>DRBR751</v>
      </c>
      <c r="G26" s="116" t="str">
        <f>VLOOKUP(E26,'LISTADO ATM'!$A$2:$B$897,2,0)</f>
        <v>ATM Eco Petroleo Camilo</v>
      </c>
      <c r="H26" s="116" t="str">
        <f>VLOOKUP(E26,VIP!$A$2:$O18942,7,FALSE)</f>
        <v>N/A</v>
      </c>
      <c r="I26" s="116" t="str">
        <f>VLOOKUP(E26,VIP!$A$2:$O10907,8,FALSE)</f>
        <v>N/A</v>
      </c>
      <c r="J26" s="116" t="str">
        <f>VLOOKUP(E26,VIP!$A$2:$O10857,8,FALSE)</f>
        <v>N/A</v>
      </c>
      <c r="K26" s="116" t="str">
        <f>VLOOKUP(E26,VIP!$A$2:$O14431,6,0)</f>
        <v>N/A</v>
      </c>
      <c r="L26" s="140" t="s">
        <v>2417</v>
      </c>
      <c r="M26" s="109" t="s">
        <v>2445</v>
      </c>
      <c r="N26" s="109" t="s">
        <v>2452</v>
      </c>
      <c r="O26" s="116" t="s">
        <v>2470</v>
      </c>
      <c r="P26" s="116"/>
      <c r="Q26" s="109" t="s">
        <v>2417</v>
      </c>
      <c r="R26" s="45"/>
      <c r="S26" s="117"/>
      <c r="T26" s="117"/>
      <c r="U26" s="117"/>
      <c r="V26" s="89"/>
      <c r="W26" s="75"/>
    </row>
    <row r="27" spans="1:23" ht="18" x14ac:dyDescent="0.25">
      <c r="A27" s="116" t="str">
        <f>VLOOKUP(E27,'LISTADO ATM'!$A$2:$C$898,3,0)</f>
        <v>DISTRITO NACIONAL</v>
      </c>
      <c r="B27" s="137">
        <v>3335939559</v>
      </c>
      <c r="C27" s="110">
        <v>44379.210428240738</v>
      </c>
      <c r="D27" s="110" t="s">
        <v>2180</v>
      </c>
      <c r="E27" s="133">
        <v>240</v>
      </c>
      <c r="F27" s="116" t="str">
        <f>VLOOKUP(E27,VIP!$A$2:$O13986,2,0)</f>
        <v>DRBR24D</v>
      </c>
      <c r="G27" s="116" t="str">
        <f>VLOOKUP(E27,'LISTADO ATM'!$A$2:$B$897,2,0)</f>
        <v xml:space="preserve">ATM Oficina Carrefour I </v>
      </c>
      <c r="H27" s="116" t="str">
        <f>VLOOKUP(E27,VIP!$A$2:$O18947,7,FALSE)</f>
        <v>Si</v>
      </c>
      <c r="I27" s="116" t="str">
        <f>VLOOKUP(E27,VIP!$A$2:$O10912,8,FALSE)</f>
        <v>Si</v>
      </c>
      <c r="J27" s="116" t="str">
        <f>VLOOKUP(E27,VIP!$A$2:$O10862,8,FALSE)</f>
        <v>Si</v>
      </c>
      <c r="K27" s="116" t="str">
        <f>VLOOKUP(E27,VIP!$A$2:$O14436,6,0)</f>
        <v>SI</v>
      </c>
      <c r="L27" s="140" t="s">
        <v>2587</v>
      </c>
      <c r="M27" s="109" t="s">
        <v>2445</v>
      </c>
      <c r="N27" s="109" t="s">
        <v>2452</v>
      </c>
      <c r="O27" s="116" t="s">
        <v>2454</v>
      </c>
      <c r="P27" s="116"/>
      <c r="Q27" s="109" t="s">
        <v>2587</v>
      </c>
      <c r="R27" s="45"/>
      <c r="S27" s="117"/>
      <c r="T27" s="117"/>
      <c r="U27" s="117"/>
      <c r="V27" s="89"/>
      <c r="W27" s="75"/>
    </row>
    <row r="28" spans="1:23" ht="18" x14ac:dyDescent="0.25">
      <c r="A28" s="116" t="str">
        <f>VLOOKUP(E28,'LISTADO ATM'!$A$2:$C$898,3,0)</f>
        <v>DISTRITO NACIONAL</v>
      </c>
      <c r="B28" s="137" t="s">
        <v>2597</v>
      </c>
      <c r="C28" s="110">
        <v>44379.256168981483</v>
      </c>
      <c r="D28" s="110" t="s">
        <v>2180</v>
      </c>
      <c r="E28" s="133">
        <v>527</v>
      </c>
      <c r="F28" s="116" t="str">
        <f>VLOOKUP(E28,VIP!$A$2:$O13984,2,0)</f>
        <v>DRBR527</v>
      </c>
      <c r="G28" s="116" t="str">
        <f>VLOOKUP(E28,'LISTADO ATM'!$A$2:$B$897,2,0)</f>
        <v>ATM Oficina Zona Oriental II</v>
      </c>
      <c r="H28" s="116" t="str">
        <f>VLOOKUP(E28,VIP!$A$2:$O18945,7,FALSE)</f>
        <v>Si</v>
      </c>
      <c r="I28" s="116" t="str">
        <f>VLOOKUP(E28,VIP!$A$2:$O10910,8,FALSE)</f>
        <v>Si</v>
      </c>
      <c r="J28" s="116" t="str">
        <f>VLOOKUP(E28,VIP!$A$2:$O10860,8,FALSE)</f>
        <v>Si</v>
      </c>
      <c r="K28" s="116" t="str">
        <f>VLOOKUP(E28,VIP!$A$2:$O14434,6,0)</f>
        <v>SI</v>
      </c>
      <c r="L28" s="140" t="s">
        <v>2465</v>
      </c>
      <c r="M28" s="109" t="s">
        <v>2445</v>
      </c>
      <c r="N28" s="109" t="s">
        <v>2555</v>
      </c>
      <c r="O28" s="116" t="s">
        <v>2454</v>
      </c>
      <c r="P28" s="116"/>
      <c r="Q28" s="109" t="s">
        <v>2465</v>
      </c>
      <c r="R28" s="45"/>
      <c r="S28" s="117"/>
      <c r="T28" s="117"/>
      <c r="U28" s="117"/>
      <c r="V28" s="89"/>
      <c r="W28" s="75"/>
    </row>
    <row r="29" spans="1:23" ht="18" x14ac:dyDescent="0.25">
      <c r="A29" s="116" t="str">
        <f>VLOOKUP(E29,'LISTADO ATM'!$A$2:$C$898,3,0)</f>
        <v>DISTRITO NACIONAL</v>
      </c>
      <c r="B29" s="137" t="s">
        <v>2596</v>
      </c>
      <c r="C29" s="110">
        <v>44379.277071759258</v>
      </c>
      <c r="D29" s="110" t="s">
        <v>2180</v>
      </c>
      <c r="E29" s="133">
        <v>425</v>
      </c>
      <c r="F29" s="116" t="str">
        <f>VLOOKUP(E29,VIP!$A$2:$O13982,2,0)</f>
        <v>DRBR425</v>
      </c>
      <c r="G29" s="116" t="str">
        <f>VLOOKUP(E29,'LISTADO ATM'!$A$2:$B$897,2,0)</f>
        <v xml:space="preserve">ATM UNP Jumbo Luperón II </v>
      </c>
      <c r="H29" s="116" t="str">
        <f>VLOOKUP(E29,VIP!$A$2:$O18943,7,FALSE)</f>
        <v>Si</v>
      </c>
      <c r="I29" s="116" t="str">
        <f>VLOOKUP(E29,VIP!$A$2:$O10908,8,FALSE)</f>
        <v>Si</v>
      </c>
      <c r="J29" s="116" t="str">
        <f>VLOOKUP(E29,VIP!$A$2:$O10858,8,FALSE)</f>
        <v>Si</v>
      </c>
      <c r="K29" s="116" t="str">
        <f>VLOOKUP(E29,VIP!$A$2:$O14432,6,0)</f>
        <v>NO</v>
      </c>
      <c r="L29" s="140" t="s">
        <v>2594</v>
      </c>
      <c r="M29" s="109" t="s">
        <v>2445</v>
      </c>
      <c r="N29" s="109" t="s">
        <v>2555</v>
      </c>
      <c r="O29" s="116" t="s">
        <v>2454</v>
      </c>
      <c r="P29" s="116"/>
      <c r="Q29" s="109" t="s">
        <v>2594</v>
      </c>
      <c r="R29" s="45"/>
      <c r="S29" s="117"/>
      <c r="T29" s="117"/>
      <c r="U29" s="117"/>
      <c r="V29" s="89"/>
      <c r="W29" s="75"/>
    </row>
    <row r="30" spans="1:23" ht="18" x14ac:dyDescent="0.25">
      <c r="A30" s="116" t="str">
        <f>VLOOKUP(E30,'LISTADO ATM'!$A$2:$C$898,3,0)</f>
        <v>DISTRITO NACIONAL</v>
      </c>
      <c r="B30" s="137" t="s">
        <v>2595</v>
      </c>
      <c r="C30" s="110">
        <v>44379.330636574072</v>
      </c>
      <c r="D30" s="110" t="s">
        <v>2180</v>
      </c>
      <c r="E30" s="133">
        <v>861</v>
      </c>
      <c r="F30" s="116" t="str">
        <f>VLOOKUP(E30,VIP!$A$2:$O13981,2,0)</f>
        <v>DRBR861</v>
      </c>
      <c r="G30" s="116" t="str">
        <f>VLOOKUP(E30,'LISTADO ATM'!$A$2:$B$897,2,0)</f>
        <v xml:space="preserve">ATM Oficina Bella Vista 27 de Febrero II </v>
      </c>
      <c r="H30" s="116" t="str">
        <f>VLOOKUP(E30,VIP!$A$2:$O18942,7,FALSE)</f>
        <v>Si</v>
      </c>
      <c r="I30" s="116" t="str">
        <f>VLOOKUP(E30,VIP!$A$2:$O10907,8,FALSE)</f>
        <v>Si</v>
      </c>
      <c r="J30" s="116" t="str">
        <f>VLOOKUP(E30,VIP!$A$2:$O10857,8,FALSE)</f>
        <v>Si</v>
      </c>
      <c r="K30" s="116" t="str">
        <f>VLOOKUP(E30,VIP!$A$2:$O14431,6,0)</f>
        <v>NO</v>
      </c>
      <c r="L30" s="140" t="s">
        <v>2219</v>
      </c>
      <c r="M30" s="109" t="s">
        <v>2445</v>
      </c>
      <c r="N30" s="109" t="s">
        <v>2452</v>
      </c>
      <c r="O30" s="116" t="s">
        <v>2454</v>
      </c>
      <c r="P30" s="116"/>
      <c r="Q30" s="109" t="s">
        <v>2219</v>
      </c>
      <c r="R30" s="45"/>
      <c r="S30" s="117"/>
      <c r="T30" s="117"/>
      <c r="U30" s="117"/>
      <c r="V30" s="89"/>
      <c r="W30" s="75"/>
    </row>
    <row r="31" spans="1:23" ht="18" x14ac:dyDescent="0.25">
      <c r="A31" s="116" t="str">
        <f>VLOOKUP(E31,'LISTADO ATM'!$A$2:$C$898,3,0)</f>
        <v>ESTE</v>
      </c>
      <c r="B31" s="137" t="s">
        <v>2599</v>
      </c>
      <c r="C31" s="110">
        <v>44379.390856481485</v>
      </c>
      <c r="D31" s="110" t="s">
        <v>2180</v>
      </c>
      <c r="E31" s="133">
        <v>294</v>
      </c>
      <c r="F31" s="116" t="str">
        <f>VLOOKUP(E31,VIP!$A$2:$O14015,2,0)</f>
        <v>DRBR294</v>
      </c>
      <c r="G31" s="116" t="str">
        <f>VLOOKUP(E31,'LISTADO ATM'!$A$2:$B$897,2,0)</f>
        <v xml:space="preserve">ATM Plaza Zaglul San Pedro II </v>
      </c>
      <c r="H31" s="116" t="str">
        <f>VLOOKUP(E31,VIP!$A$2:$O18976,7,FALSE)</f>
        <v>Si</v>
      </c>
      <c r="I31" s="116" t="str">
        <f>VLOOKUP(E31,VIP!$A$2:$O10941,8,FALSE)</f>
        <v>Si</v>
      </c>
      <c r="J31" s="116" t="str">
        <f>VLOOKUP(E31,VIP!$A$2:$O10891,8,FALSE)</f>
        <v>Si</v>
      </c>
      <c r="K31" s="116" t="str">
        <f>VLOOKUP(E31,VIP!$A$2:$O14465,6,0)</f>
        <v>NO</v>
      </c>
      <c r="L31" s="140" t="s">
        <v>2219</v>
      </c>
      <c r="M31" s="109" t="s">
        <v>2445</v>
      </c>
      <c r="N31" s="109" t="s">
        <v>2452</v>
      </c>
      <c r="O31" s="116" t="s">
        <v>2454</v>
      </c>
      <c r="P31" s="116"/>
      <c r="Q31" s="109" t="s">
        <v>2219</v>
      </c>
      <c r="R31" s="45"/>
      <c r="S31" s="117"/>
      <c r="T31" s="117"/>
      <c r="U31" s="117"/>
      <c r="V31" s="89"/>
      <c r="W31" s="75"/>
    </row>
    <row r="32" spans="1:23" ht="18" x14ac:dyDescent="0.25">
      <c r="A32" s="116" t="str">
        <f>VLOOKUP(E32,'LISTADO ATM'!$A$2:$C$898,3,0)</f>
        <v>SUR</v>
      </c>
      <c r="B32" s="137" t="s">
        <v>2598</v>
      </c>
      <c r="C32" s="110">
        <v>44379.43986111111</v>
      </c>
      <c r="D32" s="110" t="s">
        <v>2448</v>
      </c>
      <c r="E32" s="133">
        <v>582</v>
      </c>
      <c r="F32" s="116" t="str">
        <f>VLOOKUP(E32,VIP!$A$2:$O13992,2,0)</f>
        <v xml:space="preserve">DRBR582 </v>
      </c>
      <c r="G32" s="116" t="str">
        <f>VLOOKUP(E32,'LISTADO ATM'!$A$2:$B$897,2,0)</f>
        <v>ATM Estación Sabana Yegua</v>
      </c>
      <c r="H32" s="116" t="str">
        <f>VLOOKUP(E32,VIP!$A$2:$O18953,7,FALSE)</f>
        <v>N/A</v>
      </c>
      <c r="I32" s="116" t="str">
        <f>VLOOKUP(E32,VIP!$A$2:$O10918,8,FALSE)</f>
        <v>N/A</v>
      </c>
      <c r="J32" s="116" t="str">
        <f>VLOOKUP(E32,VIP!$A$2:$O10868,8,FALSE)</f>
        <v>N/A</v>
      </c>
      <c r="K32" s="116" t="str">
        <f>VLOOKUP(E32,VIP!$A$2:$O14442,6,0)</f>
        <v>N/A</v>
      </c>
      <c r="L32" s="140" t="s">
        <v>2441</v>
      </c>
      <c r="M32" s="109" t="s">
        <v>2445</v>
      </c>
      <c r="N32" s="109" t="s">
        <v>2452</v>
      </c>
      <c r="O32" s="116" t="s">
        <v>2453</v>
      </c>
      <c r="P32" s="116"/>
      <c r="Q32" s="109" t="s">
        <v>2441</v>
      </c>
      <c r="R32" s="45"/>
      <c r="S32" s="117"/>
      <c r="T32" s="117"/>
      <c r="U32" s="117"/>
      <c r="V32" s="89"/>
      <c r="W32" s="75"/>
    </row>
    <row r="33" spans="1:23" ht="18" x14ac:dyDescent="0.25">
      <c r="A33" s="116" t="str">
        <f>VLOOKUP(E33,'LISTADO ATM'!$A$2:$C$898,3,0)</f>
        <v>SUR</v>
      </c>
      <c r="B33" s="137" t="s">
        <v>2643</v>
      </c>
      <c r="C33" s="110">
        <v>44379.477037037039</v>
      </c>
      <c r="D33" s="110" t="s">
        <v>2469</v>
      </c>
      <c r="E33" s="133">
        <v>825</v>
      </c>
      <c r="F33" s="116" t="str">
        <f>VLOOKUP(E33,VIP!$A$2:$O14072,2,0)</f>
        <v>DRBR825</v>
      </c>
      <c r="G33" s="116" t="str">
        <f>VLOOKUP(E33,'LISTADO ATM'!$A$2:$B$897,2,0)</f>
        <v xml:space="preserve">ATM Estacion Eco Cibeles (Las Matas de Farfán) </v>
      </c>
      <c r="H33" s="116" t="str">
        <f>VLOOKUP(E33,VIP!$A$2:$O19033,7,FALSE)</f>
        <v>Si</v>
      </c>
      <c r="I33" s="116" t="str">
        <f>VLOOKUP(E33,VIP!$A$2:$O10998,8,FALSE)</f>
        <v>Si</v>
      </c>
      <c r="J33" s="116" t="str">
        <f>VLOOKUP(E33,VIP!$A$2:$O10948,8,FALSE)</f>
        <v>Si</v>
      </c>
      <c r="K33" s="116" t="str">
        <f>VLOOKUP(E33,VIP!$A$2:$O14522,6,0)</f>
        <v>NO</v>
      </c>
      <c r="L33" s="140" t="s">
        <v>2644</v>
      </c>
      <c r="M33" s="109" t="s">
        <v>2445</v>
      </c>
      <c r="N33" s="109" t="s">
        <v>2452</v>
      </c>
      <c r="O33" s="116" t="s">
        <v>2470</v>
      </c>
      <c r="P33" s="116"/>
      <c r="Q33" s="109" t="s">
        <v>2644</v>
      </c>
      <c r="R33" s="45"/>
      <c r="S33" s="117"/>
      <c r="T33" s="117"/>
      <c r="U33" s="117"/>
      <c r="V33" s="89"/>
      <c r="W33" s="75"/>
    </row>
    <row r="34" spans="1:23" ht="18" x14ac:dyDescent="0.25">
      <c r="A34" s="116" t="str">
        <f>VLOOKUP(E34,'LISTADO ATM'!$A$2:$C$898,3,0)</f>
        <v>SUR</v>
      </c>
      <c r="B34" s="137" t="s">
        <v>2642</v>
      </c>
      <c r="C34" s="110">
        <v>44379.482847222222</v>
      </c>
      <c r="D34" s="110" t="s">
        <v>2180</v>
      </c>
      <c r="E34" s="133">
        <v>870</v>
      </c>
      <c r="F34" s="116" t="str">
        <f>VLOOKUP(E34,VIP!$A$2:$O14068,2,0)</f>
        <v>DRBR870</v>
      </c>
      <c r="G34" s="116" t="str">
        <f>VLOOKUP(E34,'LISTADO ATM'!$A$2:$B$897,2,0)</f>
        <v xml:space="preserve">ATM Willbes Dominicana (Barahona) </v>
      </c>
      <c r="H34" s="116" t="str">
        <f>VLOOKUP(E34,VIP!$A$2:$O19029,7,FALSE)</f>
        <v>Si</v>
      </c>
      <c r="I34" s="116" t="str">
        <f>VLOOKUP(E34,VIP!$A$2:$O10994,8,FALSE)</f>
        <v>Si</v>
      </c>
      <c r="J34" s="116" t="str">
        <f>VLOOKUP(E34,VIP!$A$2:$O10944,8,FALSE)</f>
        <v>Si</v>
      </c>
      <c r="K34" s="116" t="str">
        <f>VLOOKUP(E34,VIP!$A$2:$O14518,6,0)</f>
        <v>NO</v>
      </c>
      <c r="L34" s="140" t="s">
        <v>2219</v>
      </c>
      <c r="M34" s="109" t="s">
        <v>2445</v>
      </c>
      <c r="N34" s="109" t="s">
        <v>2555</v>
      </c>
      <c r="O34" s="116" t="s">
        <v>2454</v>
      </c>
      <c r="P34" s="116"/>
      <c r="Q34" s="109" t="s">
        <v>2219</v>
      </c>
      <c r="R34" s="45"/>
      <c r="S34" s="117"/>
      <c r="T34" s="117"/>
      <c r="U34" s="117"/>
      <c r="V34" s="89"/>
      <c r="W34" s="75"/>
    </row>
    <row r="35" spans="1:23" ht="18" x14ac:dyDescent="0.25">
      <c r="A35" s="116" t="str">
        <f>VLOOKUP(E35,'LISTADO ATM'!$A$2:$C$898,3,0)</f>
        <v>DISTRITO NACIONAL</v>
      </c>
      <c r="B35" s="137" t="s">
        <v>2641</v>
      </c>
      <c r="C35" s="110">
        <v>44379.518622685187</v>
      </c>
      <c r="D35" s="110" t="s">
        <v>2180</v>
      </c>
      <c r="E35" s="133">
        <v>224</v>
      </c>
      <c r="F35" s="116" t="str">
        <f>VLOOKUP(E35,VIP!$A$2:$O14067,2,0)</f>
        <v>DRBR224</v>
      </c>
      <c r="G35" s="116" t="str">
        <f>VLOOKUP(E35,'LISTADO ATM'!$A$2:$B$897,2,0)</f>
        <v xml:space="preserve">ATM S/M Nacional El Millón (Núñez de Cáceres) </v>
      </c>
      <c r="H35" s="116" t="str">
        <f>VLOOKUP(E35,VIP!$A$2:$O19028,7,FALSE)</f>
        <v>Si</v>
      </c>
      <c r="I35" s="116" t="str">
        <f>VLOOKUP(E35,VIP!$A$2:$O10993,8,FALSE)</f>
        <v>Si</v>
      </c>
      <c r="J35" s="116" t="str">
        <f>VLOOKUP(E35,VIP!$A$2:$O10943,8,FALSE)</f>
        <v>Si</v>
      </c>
      <c r="K35" s="116" t="str">
        <f>VLOOKUP(E35,VIP!$A$2:$O14517,6,0)</f>
        <v>SI</v>
      </c>
      <c r="L35" s="140" t="s">
        <v>2219</v>
      </c>
      <c r="M35" s="109" t="s">
        <v>2445</v>
      </c>
      <c r="N35" s="109" t="s">
        <v>2555</v>
      </c>
      <c r="O35" s="116" t="s">
        <v>2454</v>
      </c>
      <c r="P35" s="116"/>
      <c r="Q35" s="109" t="s">
        <v>2219</v>
      </c>
      <c r="R35" s="45"/>
      <c r="S35" s="117"/>
      <c r="T35" s="117"/>
      <c r="U35" s="117"/>
      <c r="V35" s="89"/>
      <c r="W35" s="75"/>
    </row>
    <row r="36" spans="1:23" ht="18" x14ac:dyDescent="0.25">
      <c r="A36" s="116" t="str">
        <f>VLOOKUP(E36,'LISTADO ATM'!$A$2:$C$898,3,0)</f>
        <v>DISTRITO NACIONAL</v>
      </c>
      <c r="B36" s="137" t="s">
        <v>2639</v>
      </c>
      <c r="C36" s="110">
        <v>44379.520474537036</v>
      </c>
      <c r="D36" s="110" t="s">
        <v>2448</v>
      </c>
      <c r="E36" s="133">
        <v>113</v>
      </c>
      <c r="F36" s="116" t="str">
        <f>VLOOKUP(E36,VIP!$A$2:$O14066,2,0)</f>
        <v>DRBR113</v>
      </c>
      <c r="G36" s="116" t="str">
        <f>VLOOKUP(E36,'LISTADO ATM'!$A$2:$B$897,2,0)</f>
        <v xml:space="preserve">ATM Autoservicio Atalaya del Mar </v>
      </c>
      <c r="H36" s="116" t="str">
        <f>VLOOKUP(E36,VIP!$A$2:$O19027,7,FALSE)</f>
        <v>Si</v>
      </c>
      <c r="I36" s="116" t="str">
        <f>VLOOKUP(E36,VIP!$A$2:$O10992,8,FALSE)</f>
        <v>No</v>
      </c>
      <c r="J36" s="116" t="str">
        <f>VLOOKUP(E36,VIP!$A$2:$O10942,8,FALSE)</f>
        <v>No</v>
      </c>
      <c r="K36" s="116" t="str">
        <f>VLOOKUP(E36,VIP!$A$2:$O14516,6,0)</f>
        <v>NO</v>
      </c>
      <c r="L36" s="140" t="s">
        <v>2640</v>
      </c>
      <c r="M36" s="109" t="s">
        <v>2445</v>
      </c>
      <c r="N36" s="109" t="s">
        <v>2452</v>
      </c>
      <c r="O36" s="116" t="s">
        <v>2453</v>
      </c>
      <c r="P36" s="116"/>
      <c r="Q36" s="109" t="s">
        <v>2640</v>
      </c>
      <c r="R36" s="45"/>
      <c r="S36" s="117"/>
      <c r="T36" s="117"/>
      <c r="U36" s="117"/>
      <c r="V36" s="89"/>
      <c r="W36" s="75"/>
    </row>
    <row r="37" spans="1:23" ht="18" x14ac:dyDescent="0.25">
      <c r="A37" s="116" t="str">
        <f>VLOOKUP(E37,'LISTADO ATM'!$A$2:$C$898,3,0)</f>
        <v>NORTE</v>
      </c>
      <c r="B37" s="137" t="s">
        <v>2637</v>
      </c>
      <c r="C37" s="110">
        <v>44379.55159722222</v>
      </c>
      <c r="D37" s="110" t="s">
        <v>2469</v>
      </c>
      <c r="E37" s="133">
        <v>746</v>
      </c>
      <c r="F37" s="116" t="str">
        <f>VLOOKUP(E37,VIP!$A$2:$O14060,2,0)</f>
        <v>DRBR156</v>
      </c>
      <c r="G37" s="116" t="str">
        <f>VLOOKUP(E37,'LISTADO ATM'!$A$2:$B$897,2,0)</f>
        <v xml:space="preserve">ATM Oficina Las Terrenas </v>
      </c>
      <c r="H37" s="116" t="str">
        <f>VLOOKUP(E37,VIP!$A$2:$O19021,7,FALSE)</f>
        <v>Si</v>
      </c>
      <c r="I37" s="116" t="str">
        <f>VLOOKUP(E37,VIP!$A$2:$O10986,8,FALSE)</f>
        <v>Si</v>
      </c>
      <c r="J37" s="116" t="str">
        <f>VLOOKUP(E37,VIP!$A$2:$O10936,8,FALSE)</f>
        <v>Si</v>
      </c>
      <c r="K37" s="116" t="str">
        <f>VLOOKUP(E37,VIP!$A$2:$O14510,6,0)</f>
        <v>SI</v>
      </c>
      <c r="L37" s="140" t="s">
        <v>2638</v>
      </c>
      <c r="M37" s="151" t="s">
        <v>2547</v>
      </c>
      <c r="N37" s="109" t="s">
        <v>2452</v>
      </c>
      <c r="O37" s="116" t="s">
        <v>2470</v>
      </c>
      <c r="P37" s="116"/>
      <c r="Q37" s="150">
        <v>44380.009027777778</v>
      </c>
      <c r="R37" s="45"/>
      <c r="S37" s="117"/>
      <c r="T37" s="117"/>
      <c r="U37" s="117"/>
      <c r="V37" s="89"/>
      <c r="W37" s="75"/>
    </row>
    <row r="38" spans="1:23" ht="18" x14ac:dyDescent="0.25">
      <c r="A38" s="116" t="str">
        <f>VLOOKUP(E38,'LISTADO ATM'!$A$2:$C$898,3,0)</f>
        <v>SUR</v>
      </c>
      <c r="B38" s="137" t="s">
        <v>2636</v>
      </c>
      <c r="C38" s="110">
        <v>44379.555324074077</v>
      </c>
      <c r="D38" s="110" t="s">
        <v>2180</v>
      </c>
      <c r="E38" s="133">
        <v>584</v>
      </c>
      <c r="F38" s="116" t="str">
        <f>VLOOKUP(E38,VIP!$A$2:$O14058,2,0)</f>
        <v>DRBR404</v>
      </c>
      <c r="G38" s="116" t="str">
        <f>VLOOKUP(E38,'LISTADO ATM'!$A$2:$B$897,2,0)</f>
        <v xml:space="preserve">ATM Oficina San Cristóbal I </v>
      </c>
      <c r="H38" s="116" t="str">
        <f>VLOOKUP(E38,VIP!$A$2:$O19019,7,FALSE)</f>
        <v>Si</v>
      </c>
      <c r="I38" s="116" t="str">
        <f>VLOOKUP(E38,VIP!$A$2:$O10984,8,FALSE)</f>
        <v>Si</v>
      </c>
      <c r="J38" s="116" t="str">
        <f>VLOOKUP(E38,VIP!$A$2:$O10934,8,FALSE)</f>
        <v>Si</v>
      </c>
      <c r="K38" s="116" t="str">
        <f>VLOOKUP(E38,VIP!$A$2:$O14508,6,0)</f>
        <v>SI</v>
      </c>
      <c r="L38" s="140" t="s">
        <v>2219</v>
      </c>
      <c r="M38" s="109" t="s">
        <v>2445</v>
      </c>
      <c r="N38" s="109" t="s">
        <v>2452</v>
      </c>
      <c r="O38" s="116" t="s">
        <v>2454</v>
      </c>
      <c r="P38" s="116"/>
      <c r="Q38" s="109" t="s">
        <v>2219</v>
      </c>
      <c r="R38" s="45"/>
      <c r="S38" s="117"/>
      <c r="T38" s="117"/>
      <c r="U38" s="117"/>
      <c r="V38" s="89"/>
      <c r="W38" s="75"/>
    </row>
    <row r="39" spans="1:23" ht="18" x14ac:dyDescent="0.25">
      <c r="A39" s="116" t="str">
        <f>VLOOKUP(E39,'LISTADO ATM'!$A$2:$C$898,3,0)</f>
        <v>ESTE</v>
      </c>
      <c r="B39" s="137" t="s">
        <v>2634</v>
      </c>
      <c r="C39" s="110">
        <v>44379.565370370372</v>
      </c>
      <c r="D39" s="110" t="s">
        <v>2469</v>
      </c>
      <c r="E39" s="133">
        <v>104</v>
      </c>
      <c r="F39" s="116" t="str">
        <f>VLOOKUP(E39,VIP!$A$2:$O14057,2,0)</f>
        <v>DRBR104</v>
      </c>
      <c r="G39" s="116" t="str">
        <f>VLOOKUP(E39,'LISTADO ATM'!$A$2:$B$897,2,0)</f>
        <v xml:space="preserve">ATM Jumbo Higuey </v>
      </c>
      <c r="H39" s="116" t="str">
        <f>VLOOKUP(E39,VIP!$A$2:$O19018,7,FALSE)</f>
        <v>Si</v>
      </c>
      <c r="I39" s="116" t="str">
        <f>VLOOKUP(E39,VIP!$A$2:$O10983,8,FALSE)</f>
        <v>Si</v>
      </c>
      <c r="J39" s="116" t="str">
        <f>VLOOKUP(E39,VIP!$A$2:$O10933,8,FALSE)</f>
        <v>Si</v>
      </c>
      <c r="K39" s="116" t="str">
        <f>VLOOKUP(E39,VIP!$A$2:$O14507,6,0)</f>
        <v>NO</v>
      </c>
      <c r="L39" s="140" t="s">
        <v>2635</v>
      </c>
      <c r="M39" s="109" t="s">
        <v>2445</v>
      </c>
      <c r="N39" s="109" t="s">
        <v>2452</v>
      </c>
      <c r="O39" s="116" t="s">
        <v>2470</v>
      </c>
      <c r="P39" s="116"/>
      <c r="Q39" s="109" t="s">
        <v>2563</v>
      </c>
      <c r="R39" s="45"/>
      <c r="S39" s="117"/>
      <c r="T39" s="117"/>
      <c r="U39" s="117"/>
      <c r="V39" s="89"/>
      <c r="W39" s="75"/>
    </row>
    <row r="40" spans="1:23" ht="18" x14ac:dyDescent="0.25">
      <c r="A40" s="116" t="str">
        <f>VLOOKUP(E40,'LISTADO ATM'!$A$2:$C$898,3,0)</f>
        <v>DISTRITO NACIONAL</v>
      </c>
      <c r="B40" s="137" t="s">
        <v>2633</v>
      </c>
      <c r="C40" s="110">
        <v>44379.567384259259</v>
      </c>
      <c r="D40" s="110" t="s">
        <v>2448</v>
      </c>
      <c r="E40" s="133">
        <v>165</v>
      </c>
      <c r="F40" s="116" t="str">
        <f>VLOOKUP(E40,VIP!$A$2:$O14056,2,0)</f>
        <v>DRBR165</v>
      </c>
      <c r="G40" s="116" t="str">
        <f>VLOOKUP(E40,'LISTADO ATM'!$A$2:$B$897,2,0)</f>
        <v>ATM Autoservicio Megacentro</v>
      </c>
      <c r="H40" s="116" t="str">
        <f>VLOOKUP(E40,VIP!$A$2:$O19017,7,FALSE)</f>
        <v>Si</v>
      </c>
      <c r="I40" s="116" t="str">
        <f>VLOOKUP(E40,VIP!$A$2:$O10982,8,FALSE)</f>
        <v>Si</v>
      </c>
      <c r="J40" s="116" t="str">
        <f>VLOOKUP(E40,VIP!$A$2:$O10932,8,FALSE)</f>
        <v>Si</v>
      </c>
      <c r="K40" s="116" t="str">
        <f>VLOOKUP(E40,VIP!$A$2:$O14506,6,0)</f>
        <v>SI</v>
      </c>
      <c r="L40" s="140" t="s">
        <v>2565</v>
      </c>
      <c r="M40" s="109" t="s">
        <v>2445</v>
      </c>
      <c r="N40" s="109" t="s">
        <v>2452</v>
      </c>
      <c r="O40" s="116" t="s">
        <v>2453</v>
      </c>
      <c r="P40" s="116"/>
      <c r="Q40" s="109" t="s">
        <v>2565</v>
      </c>
      <c r="R40" s="45"/>
      <c r="S40" s="117"/>
      <c r="T40" s="117"/>
      <c r="U40" s="117"/>
      <c r="V40" s="89"/>
      <c r="W40" s="75"/>
    </row>
    <row r="41" spans="1:23" ht="18" x14ac:dyDescent="0.25">
      <c r="A41" s="116" t="str">
        <f>VLOOKUP(E41,'LISTADO ATM'!$A$2:$C$898,3,0)</f>
        <v>DISTRITO NACIONAL</v>
      </c>
      <c r="B41" s="137" t="s">
        <v>2632</v>
      </c>
      <c r="C41" s="110">
        <v>44379.587893518517</v>
      </c>
      <c r="D41" s="110" t="s">
        <v>2448</v>
      </c>
      <c r="E41" s="133">
        <v>20</v>
      </c>
      <c r="F41" s="116" t="str">
        <f>VLOOKUP(E41,VIP!$A$2:$O14054,2,0)</f>
        <v>DRBR049</v>
      </c>
      <c r="G41" s="116" t="str">
        <f>VLOOKUP(E41,'LISTADO ATM'!$A$2:$B$897,2,0)</f>
        <v>ATM S/M Aprezio Las Palmas</v>
      </c>
      <c r="H41" s="116" t="str">
        <f>VLOOKUP(E41,VIP!$A$2:$O19015,7,FALSE)</f>
        <v>Si</v>
      </c>
      <c r="I41" s="116" t="str">
        <f>VLOOKUP(E41,VIP!$A$2:$O10980,8,FALSE)</f>
        <v>Si</v>
      </c>
      <c r="J41" s="116" t="str">
        <f>VLOOKUP(E41,VIP!$A$2:$O10930,8,FALSE)</f>
        <v>Si</v>
      </c>
      <c r="K41" s="116" t="str">
        <f>VLOOKUP(E41,VIP!$A$2:$O14504,6,0)</f>
        <v>NO</v>
      </c>
      <c r="L41" s="140" t="s">
        <v>2417</v>
      </c>
      <c r="M41" s="109" t="s">
        <v>2445</v>
      </c>
      <c r="N41" s="109" t="s">
        <v>2452</v>
      </c>
      <c r="O41" s="116" t="s">
        <v>2453</v>
      </c>
      <c r="P41" s="116"/>
      <c r="Q41" s="109" t="s">
        <v>2417</v>
      </c>
      <c r="R41" s="45"/>
      <c r="S41" s="117"/>
      <c r="T41" s="117"/>
      <c r="U41" s="117"/>
      <c r="V41" s="89"/>
      <c r="W41" s="75"/>
    </row>
    <row r="42" spans="1:23" ht="18" x14ac:dyDescent="0.25">
      <c r="A42" s="116" t="str">
        <f>VLOOKUP(E42,'LISTADO ATM'!$A$2:$C$898,3,0)</f>
        <v>DISTRITO NACIONAL</v>
      </c>
      <c r="B42" s="137" t="s">
        <v>2631</v>
      </c>
      <c r="C42" s="110">
        <v>44379.589050925926</v>
      </c>
      <c r="D42" s="110" t="s">
        <v>2180</v>
      </c>
      <c r="E42" s="133">
        <v>714</v>
      </c>
      <c r="F42" s="116" t="str">
        <f>VLOOKUP(E42,VIP!$A$2:$O14053,2,0)</f>
        <v>DRBR16M</v>
      </c>
      <c r="G42" s="116" t="str">
        <f>VLOOKUP(E42,'LISTADO ATM'!$A$2:$B$897,2,0)</f>
        <v xml:space="preserve">ATM Hospital de Herrera </v>
      </c>
      <c r="H42" s="116" t="str">
        <f>VLOOKUP(E42,VIP!$A$2:$O19014,7,FALSE)</f>
        <v>Si</v>
      </c>
      <c r="I42" s="116" t="str">
        <f>VLOOKUP(E42,VIP!$A$2:$O10979,8,FALSE)</f>
        <v>Si</v>
      </c>
      <c r="J42" s="116" t="str">
        <f>VLOOKUP(E42,VIP!$A$2:$O10929,8,FALSE)</f>
        <v>Si</v>
      </c>
      <c r="K42" s="116" t="str">
        <f>VLOOKUP(E42,VIP!$A$2:$O14503,6,0)</f>
        <v>NO</v>
      </c>
      <c r="L42" s="140" t="s">
        <v>2245</v>
      </c>
      <c r="M42" s="109" t="s">
        <v>2445</v>
      </c>
      <c r="N42" s="109" t="s">
        <v>2452</v>
      </c>
      <c r="O42" s="116" t="s">
        <v>2454</v>
      </c>
      <c r="P42" s="116"/>
      <c r="Q42" s="109" t="s">
        <v>2245</v>
      </c>
      <c r="R42" s="45"/>
      <c r="S42" s="117"/>
      <c r="T42" s="117"/>
      <c r="U42" s="117"/>
      <c r="V42" s="89"/>
      <c r="W42" s="75"/>
    </row>
    <row r="43" spans="1:23" ht="18" x14ac:dyDescent="0.25">
      <c r="A43" s="116" t="str">
        <f>VLOOKUP(E43,'LISTADO ATM'!$A$2:$C$898,3,0)</f>
        <v>DISTRITO NACIONAL</v>
      </c>
      <c r="B43" s="137" t="s">
        <v>2630</v>
      </c>
      <c r="C43" s="110">
        <v>44379.589537037034</v>
      </c>
      <c r="D43" s="110" t="s">
        <v>2180</v>
      </c>
      <c r="E43" s="133">
        <v>761</v>
      </c>
      <c r="F43" s="116" t="str">
        <f>VLOOKUP(E43,VIP!$A$2:$O14052,2,0)</f>
        <v>DRBR761</v>
      </c>
      <c r="G43" s="116" t="str">
        <f>VLOOKUP(E43,'LISTADO ATM'!$A$2:$B$897,2,0)</f>
        <v xml:space="preserve">ATM ISSPOL </v>
      </c>
      <c r="H43" s="116" t="str">
        <f>VLOOKUP(E43,VIP!$A$2:$O19013,7,FALSE)</f>
        <v>Si</v>
      </c>
      <c r="I43" s="116" t="str">
        <f>VLOOKUP(E43,VIP!$A$2:$O10978,8,FALSE)</f>
        <v>Si</v>
      </c>
      <c r="J43" s="116" t="str">
        <f>VLOOKUP(E43,VIP!$A$2:$O10928,8,FALSE)</f>
        <v>Si</v>
      </c>
      <c r="K43" s="116" t="str">
        <f>VLOOKUP(E43,VIP!$A$2:$O14502,6,0)</f>
        <v>NO</v>
      </c>
      <c r="L43" s="140" t="s">
        <v>2245</v>
      </c>
      <c r="M43" s="109" t="s">
        <v>2445</v>
      </c>
      <c r="N43" s="109" t="s">
        <v>2452</v>
      </c>
      <c r="O43" s="116" t="s">
        <v>2454</v>
      </c>
      <c r="P43" s="116"/>
      <c r="Q43" s="109" t="s">
        <v>2245</v>
      </c>
      <c r="R43" s="45"/>
      <c r="S43" s="117"/>
      <c r="T43" s="117"/>
      <c r="U43" s="117"/>
      <c r="V43" s="89"/>
      <c r="W43" s="75"/>
    </row>
    <row r="44" spans="1:23" ht="18" x14ac:dyDescent="0.25">
      <c r="A44" s="116" t="str">
        <f>VLOOKUP(E44,'LISTADO ATM'!$A$2:$C$898,3,0)</f>
        <v>DISTRITO NACIONAL</v>
      </c>
      <c r="B44" s="137" t="s">
        <v>2629</v>
      </c>
      <c r="C44" s="110">
        <v>44379.604224537034</v>
      </c>
      <c r="D44" s="110" t="s">
        <v>2180</v>
      </c>
      <c r="E44" s="133">
        <v>10</v>
      </c>
      <c r="F44" s="116" t="str">
        <f>VLOOKUP(E44,VIP!$A$2:$O14050,2,0)</f>
        <v>DRBR010</v>
      </c>
      <c r="G44" s="116" t="str">
        <f>VLOOKUP(E44,'LISTADO ATM'!$A$2:$B$897,2,0)</f>
        <v xml:space="preserve">ATM Ministerio Salud Pública </v>
      </c>
      <c r="H44" s="116" t="str">
        <f>VLOOKUP(E44,VIP!$A$2:$O19011,7,FALSE)</f>
        <v>Si</v>
      </c>
      <c r="I44" s="116" t="str">
        <f>VLOOKUP(E44,VIP!$A$2:$O10976,8,FALSE)</f>
        <v>Si</v>
      </c>
      <c r="J44" s="116" t="str">
        <f>VLOOKUP(E44,VIP!$A$2:$O10926,8,FALSE)</f>
        <v>Si</v>
      </c>
      <c r="K44" s="116" t="str">
        <f>VLOOKUP(E44,VIP!$A$2:$O14500,6,0)</f>
        <v>NO</v>
      </c>
      <c r="L44" s="140" t="s">
        <v>2219</v>
      </c>
      <c r="M44" s="109" t="s">
        <v>2445</v>
      </c>
      <c r="N44" s="109" t="s">
        <v>2452</v>
      </c>
      <c r="O44" s="116" t="s">
        <v>2454</v>
      </c>
      <c r="P44" s="116"/>
      <c r="Q44" s="109" t="s">
        <v>2219</v>
      </c>
      <c r="R44" s="45"/>
      <c r="S44" s="117"/>
      <c r="T44" s="117"/>
      <c r="U44" s="117"/>
      <c r="V44" s="89"/>
      <c r="W44" s="75"/>
    </row>
    <row r="45" spans="1:23" ht="18" x14ac:dyDescent="0.25">
      <c r="A45" s="116" t="str">
        <f>VLOOKUP(E45,'LISTADO ATM'!$A$2:$C$898,3,0)</f>
        <v>DISTRITO NACIONAL</v>
      </c>
      <c r="B45" s="137" t="s">
        <v>2628</v>
      </c>
      <c r="C45" s="110">
        <v>44379.604583333334</v>
      </c>
      <c r="D45" s="110" t="s">
        <v>2180</v>
      </c>
      <c r="E45" s="133">
        <v>146</v>
      </c>
      <c r="F45" s="116" t="str">
        <f>VLOOKUP(E45,VIP!$A$2:$O14049,2,0)</f>
        <v>DRBR146</v>
      </c>
      <c r="G45" s="116" t="str">
        <f>VLOOKUP(E45,'LISTADO ATM'!$A$2:$B$897,2,0)</f>
        <v xml:space="preserve">ATM Tribunal Superior Constitucional </v>
      </c>
      <c r="H45" s="116" t="str">
        <f>VLOOKUP(E45,VIP!$A$2:$O19010,7,FALSE)</f>
        <v>Si</v>
      </c>
      <c r="I45" s="116" t="str">
        <f>VLOOKUP(E45,VIP!$A$2:$O10975,8,FALSE)</f>
        <v>Si</v>
      </c>
      <c r="J45" s="116" t="str">
        <f>VLOOKUP(E45,VIP!$A$2:$O10925,8,FALSE)</f>
        <v>Si</v>
      </c>
      <c r="K45" s="116" t="str">
        <f>VLOOKUP(E45,VIP!$A$2:$O14499,6,0)</f>
        <v>NO</v>
      </c>
      <c r="L45" s="140" t="s">
        <v>2219</v>
      </c>
      <c r="M45" s="109" t="s">
        <v>2445</v>
      </c>
      <c r="N45" s="109" t="s">
        <v>2452</v>
      </c>
      <c r="O45" s="116" t="s">
        <v>2454</v>
      </c>
      <c r="P45" s="116"/>
      <c r="Q45" s="109" t="s">
        <v>2219</v>
      </c>
      <c r="R45" s="45"/>
      <c r="S45" s="117"/>
      <c r="T45" s="117"/>
      <c r="U45" s="117"/>
      <c r="V45" s="89"/>
      <c r="W45" s="75"/>
    </row>
    <row r="46" spans="1:23" ht="18" x14ac:dyDescent="0.25">
      <c r="A46" s="116" t="str">
        <f>VLOOKUP(E46,'LISTADO ATM'!$A$2:$C$898,3,0)</f>
        <v>DISTRITO NACIONAL</v>
      </c>
      <c r="B46" s="137" t="s">
        <v>2627</v>
      </c>
      <c r="C46" s="110">
        <v>44379.606087962966</v>
      </c>
      <c r="D46" s="110" t="s">
        <v>2180</v>
      </c>
      <c r="E46" s="133">
        <v>225</v>
      </c>
      <c r="F46" s="116" t="str">
        <f>VLOOKUP(E46,VIP!$A$2:$O14048,2,0)</f>
        <v>DRBR225</v>
      </c>
      <c r="G46" s="116" t="str">
        <f>VLOOKUP(E46,'LISTADO ATM'!$A$2:$B$897,2,0)</f>
        <v xml:space="preserve">ATM S/M Nacional Arroyo Hondo </v>
      </c>
      <c r="H46" s="116" t="str">
        <f>VLOOKUP(E46,VIP!$A$2:$O19009,7,FALSE)</f>
        <v>Si</v>
      </c>
      <c r="I46" s="116" t="str">
        <f>VLOOKUP(E46,VIP!$A$2:$O10974,8,FALSE)</f>
        <v>Si</v>
      </c>
      <c r="J46" s="116" t="str">
        <f>VLOOKUP(E46,VIP!$A$2:$O10924,8,FALSE)</f>
        <v>Si</v>
      </c>
      <c r="K46" s="116" t="str">
        <f>VLOOKUP(E46,VIP!$A$2:$O14498,6,0)</f>
        <v>NO</v>
      </c>
      <c r="L46" s="140" t="s">
        <v>2219</v>
      </c>
      <c r="M46" s="109" t="s">
        <v>2445</v>
      </c>
      <c r="N46" s="109" t="s">
        <v>2452</v>
      </c>
      <c r="O46" s="116" t="s">
        <v>2454</v>
      </c>
      <c r="P46" s="116"/>
      <c r="Q46" s="109" t="s">
        <v>2219</v>
      </c>
      <c r="R46" s="45"/>
      <c r="S46" s="117"/>
      <c r="T46" s="117"/>
      <c r="U46" s="117"/>
      <c r="V46" s="89"/>
      <c r="W46" s="75"/>
    </row>
    <row r="47" spans="1:23" ht="18" x14ac:dyDescent="0.25">
      <c r="A47" s="116" t="str">
        <f>VLOOKUP(E47,'LISTADO ATM'!$A$2:$C$898,3,0)</f>
        <v>DISTRITO NACIONAL</v>
      </c>
      <c r="B47" s="137" t="s">
        <v>2626</v>
      </c>
      <c r="C47" s="110">
        <v>44379.606585648151</v>
      </c>
      <c r="D47" s="110" t="s">
        <v>2180</v>
      </c>
      <c r="E47" s="133">
        <v>244</v>
      </c>
      <c r="F47" s="116" t="str">
        <f>VLOOKUP(E47,VIP!$A$2:$O14047,2,0)</f>
        <v>DRBR244</v>
      </c>
      <c r="G47" s="116" t="str">
        <f>VLOOKUP(E47,'LISTADO ATM'!$A$2:$B$897,2,0)</f>
        <v xml:space="preserve">ATM Ministerio de Hacienda (antiguo Finanzas) </v>
      </c>
      <c r="H47" s="116" t="str">
        <f>VLOOKUP(E47,VIP!$A$2:$O19008,7,FALSE)</f>
        <v>Si</v>
      </c>
      <c r="I47" s="116" t="str">
        <f>VLOOKUP(E47,VIP!$A$2:$O10973,8,FALSE)</f>
        <v>Si</v>
      </c>
      <c r="J47" s="116" t="str">
        <f>VLOOKUP(E47,VIP!$A$2:$O10923,8,FALSE)</f>
        <v>Si</v>
      </c>
      <c r="K47" s="116" t="str">
        <f>VLOOKUP(E47,VIP!$A$2:$O14497,6,0)</f>
        <v>NO</v>
      </c>
      <c r="L47" s="140" t="s">
        <v>2219</v>
      </c>
      <c r="M47" s="109" t="s">
        <v>2445</v>
      </c>
      <c r="N47" s="109" t="s">
        <v>2452</v>
      </c>
      <c r="O47" s="116" t="s">
        <v>2454</v>
      </c>
      <c r="P47" s="116"/>
      <c r="Q47" s="109" t="s">
        <v>2219</v>
      </c>
      <c r="R47" s="45"/>
      <c r="S47" s="117"/>
      <c r="T47" s="117"/>
      <c r="U47" s="117"/>
      <c r="V47" s="89"/>
      <c r="W47" s="75"/>
    </row>
    <row r="48" spans="1:23" ht="18" x14ac:dyDescent="0.25">
      <c r="A48" s="116" t="str">
        <f>VLOOKUP(E48,'LISTADO ATM'!$A$2:$C$898,3,0)</f>
        <v>DISTRITO NACIONAL</v>
      </c>
      <c r="B48" s="137" t="s">
        <v>2625</v>
      </c>
      <c r="C48" s="110">
        <v>44379.607627314814</v>
      </c>
      <c r="D48" s="110" t="s">
        <v>2180</v>
      </c>
      <c r="E48" s="133">
        <v>952</v>
      </c>
      <c r="F48" s="116" t="str">
        <f>VLOOKUP(E48,VIP!$A$2:$O14046,2,0)</f>
        <v>DRBR16L</v>
      </c>
      <c r="G48" s="116" t="str">
        <f>VLOOKUP(E48,'LISTADO ATM'!$A$2:$B$897,2,0)</f>
        <v xml:space="preserve">ATM Alvarez Rivas </v>
      </c>
      <c r="H48" s="116" t="str">
        <f>VLOOKUP(E48,VIP!$A$2:$O19007,7,FALSE)</f>
        <v>Si</v>
      </c>
      <c r="I48" s="116" t="str">
        <f>VLOOKUP(E48,VIP!$A$2:$O10972,8,FALSE)</f>
        <v>Si</v>
      </c>
      <c r="J48" s="116" t="str">
        <f>VLOOKUP(E48,VIP!$A$2:$O10922,8,FALSE)</f>
        <v>Si</v>
      </c>
      <c r="K48" s="116" t="str">
        <f>VLOOKUP(E48,VIP!$A$2:$O14496,6,0)</f>
        <v>NO</v>
      </c>
      <c r="L48" s="140" t="s">
        <v>2219</v>
      </c>
      <c r="M48" s="109" t="s">
        <v>2445</v>
      </c>
      <c r="N48" s="109" t="s">
        <v>2452</v>
      </c>
      <c r="O48" s="116" t="s">
        <v>2454</v>
      </c>
      <c r="P48" s="116"/>
      <c r="Q48" s="109" t="s">
        <v>2219</v>
      </c>
      <c r="R48" s="45"/>
      <c r="S48" s="117"/>
      <c r="T48" s="117"/>
      <c r="U48" s="117"/>
      <c r="V48" s="89"/>
      <c r="W48" s="75"/>
    </row>
    <row r="49" spans="1:23" s="117" customFormat="1" ht="18" x14ac:dyDescent="0.25">
      <c r="A49" s="116" t="str">
        <f>VLOOKUP(E49,'LISTADO ATM'!$A$2:$C$898,3,0)</f>
        <v>DISTRITO NACIONAL</v>
      </c>
      <c r="B49" s="137" t="s">
        <v>2624</v>
      </c>
      <c r="C49" s="110">
        <v>44379.608807870369</v>
      </c>
      <c r="D49" s="110" t="s">
        <v>2180</v>
      </c>
      <c r="E49" s="133">
        <v>744</v>
      </c>
      <c r="F49" s="116" t="str">
        <f>VLOOKUP(E49,VIP!$A$2:$O14044,2,0)</f>
        <v>DRBR289</v>
      </c>
      <c r="G49" s="116" t="str">
        <f>VLOOKUP(E49,'LISTADO ATM'!$A$2:$B$897,2,0)</f>
        <v xml:space="preserve">ATM Multicentro La Sirena Venezuela </v>
      </c>
      <c r="H49" s="116" t="str">
        <f>VLOOKUP(E49,VIP!$A$2:$O19005,7,FALSE)</f>
        <v>Si</v>
      </c>
      <c r="I49" s="116" t="str">
        <f>VLOOKUP(E49,VIP!$A$2:$O10970,8,FALSE)</f>
        <v>Si</v>
      </c>
      <c r="J49" s="116" t="str">
        <f>VLOOKUP(E49,VIP!$A$2:$O10920,8,FALSE)</f>
        <v>Si</v>
      </c>
      <c r="K49" s="116" t="str">
        <f>VLOOKUP(E49,VIP!$A$2:$O14494,6,0)</f>
        <v>SI</v>
      </c>
      <c r="L49" s="140" t="s">
        <v>2219</v>
      </c>
      <c r="M49" s="109" t="s">
        <v>2445</v>
      </c>
      <c r="N49" s="109" t="s">
        <v>2452</v>
      </c>
      <c r="O49" s="116" t="s">
        <v>2454</v>
      </c>
      <c r="P49" s="116"/>
      <c r="Q49" s="109" t="s">
        <v>2219</v>
      </c>
      <c r="R49" s="45"/>
      <c r="V49" s="89"/>
      <c r="W49" s="75"/>
    </row>
    <row r="50" spans="1:23" s="117" customFormat="1" ht="18" x14ac:dyDescent="0.25">
      <c r="A50" s="116" t="str">
        <f>VLOOKUP(E50,'LISTADO ATM'!$A$2:$C$898,3,0)</f>
        <v>NORTE</v>
      </c>
      <c r="B50" s="137" t="s">
        <v>2623</v>
      </c>
      <c r="C50" s="110">
        <v>44379.608888888892</v>
      </c>
      <c r="D50" s="110" t="s">
        <v>2180</v>
      </c>
      <c r="E50" s="133">
        <v>862</v>
      </c>
      <c r="F50" s="116" t="str">
        <f>VLOOKUP(E50,VIP!$A$2:$O14043,2,0)</f>
        <v>DRBR862</v>
      </c>
      <c r="G50" s="116" t="str">
        <f>VLOOKUP(E50,'LISTADO ATM'!$A$2:$B$897,2,0)</f>
        <v xml:space="preserve">ATM S/M Doble A (Sabaneta) </v>
      </c>
      <c r="H50" s="116" t="str">
        <f>VLOOKUP(E50,VIP!$A$2:$O19004,7,FALSE)</f>
        <v>Si</v>
      </c>
      <c r="I50" s="116" t="str">
        <f>VLOOKUP(E50,VIP!$A$2:$O10969,8,FALSE)</f>
        <v>Si</v>
      </c>
      <c r="J50" s="116" t="str">
        <f>VLOOKUP(E50,VIP!$A$2:$O10919,8,FALSE)</f>
        <v>Si</v>
      </c>
      <c r="K50" s="116" t="str">
        <f>VLOOKUP(E50,VIP!$A$2:$O14493,6,0)</f>
        <v>NO</v>
      </c>
      <c r="L50" s="140" t="s">
        <v>2245</v>
      </c>
      <c r="M50" s="109" t="s">
        <v>2445</v>
      </c>
      <c r="N50" s="109" t="s">
        <v>2452</v>
      </c>
      <c r="O50" s="116" t="s">
        <v>2454</v>
      </c>
      <c r="P50" s="116"/>
      <c r="Q50" s="109" t="s">
        <v>2245</v>
      </c>
      <c r="R50" s="45"/>
      <c r="V50" s="89"/>
      <c r="W50" s="75"/>
    </row>
    <row r="51" spans="1:23" s="117" customFormat="1" ht="18" x14ac:dyDescent="0.25">
      <c r="A51" s="116" t="str">
        <f>VLOOKUP(E51,'LISTADO ATM'!$A$2:$C$898,3,0)</f>
        <v>DISTRITO NACIONAL</v>
      </c>
      <c r="B51" s="137" t="s">
        <v>2622</v>
      </c>
      <c r="C51" s="110">
        <v>44379.609270833331</v>
      </c>
      <c r="D51" s="110" t="s">
        <v>2448</v>
      </c>
      <c r="E51" s="133">
        <v>70</v>
      </c>
      <c r="F51" s="116" t="str">
        <f>VLOOKUP(E51,VIP!$A$2:$O14042,2,0)</f>
        <v>DRBR070</v>
      </c>
      <c r="G51" s="116" t="str">
        <f>VLOOKUP(E51,'LISTADO ATM'!$A$2:$B$897,2,0)</f>
        <v xml:space="preserve">ATM Autoservicio Plaza Lama Zona Oriental </v>
      </c>
      <c r="H51" s="116" t="str">
        <f>VLOOKUP(E51,VIP!$A$2:$O19003,7,FALSE)</f>
        <v>Si</v>
      </c>
      <c r="I51" s="116" t="str">
        <f>VLOOKUP(E51,VIP!$A$2:$O10968,8,FALSE)</f>
        <v>Si</v>
      </c>
      <c r="J51" s="116" t="str">
        <f>VLOOKUP(E51,VIP!$A$2:$O10918,8,FALSE)</f>
        <v>Si</v>
      </c>
      <c r="K51" s="116" t="str">
        <f>VLOOKUP(E51,VIP!$A$2:$O14492,6,0)</f>
        <v>NO</v>
      </c>
      <c r="L51" s="140" t="s">
        <v>2563</v>
      </c>
      <c r="M51" s="109" t="s">
        <v>2445</v>
      </c>
      <c r="N51" s="109" t="s">
        <v>2452</v>
      </c>
      <c r="O51" s="116" t="s">
        <v>2453</v>
      </c>
      <c r="P51" s="116"/>
      <c r="Q51" s="109" t="s">
        <v>2563</v>
      </c>
      <c r="R51" s="45"/>
      <c r="V51" s="89"/>
      <c r="W51" s="75"/>
    </row>
    <row r="52" spans="1:23" s="117" customFormat="1" ht="18" x14ac:dyDescent="0.25">
      <c r="A52" s="116" t="str">
        <f>VLOOKUP(E52,'LISTADO ATM'!$A$2:$C$898,3,0)</f>
        <v>SUR</v>
      </c>
      <c r="B52" s="137" t="s">
        <v>2621</v>
      </c>
      <c r="C52" s="110">
        <v>44379.609965277778</v>
      </c>
      <c r="D52" s="110" t="s">
        <v>2180</v>
      </c>
      <c r="E52" s="133">
        <v>891</v>
      </c>
      <c r="F52" s="116" t="str">
        <f>VLOOKUP(E52,VIP!$A$2:$O14040,2,0)</f>
        <v>DRBR891</v>
      </c>
      <c r="G52" s="116" t="str">
        <f>VLOOKUP(E52,'LISTADO ATM'!$A$2:$B$897,2,0)</f>
        <v xml:space="preserve">ATM Estación Texaco (Barahona) </v>
      </c>
      <c r="H52" s="116" t="str">
        <f>VLOOKUP(E52,VIP!$A$2:$O19001,7,FALSE)</f>
        <v>Si</v>
      </c>
      <c r="I52" s="116" t="str">
        <f>VLOOKUP(E52,VIP!$A$2:$O10966,8,FALSE)</f>
        <v>Si</v>
      </c>
      <c r="J52" s="116" t="str">
        <f>VLOOKUP(E52,VIP!$A$2:$O10916,8,FALSE)</f>
        <v>Si</v>
      </c>
      <c r="K52" s="116" t="str">
        <f>VLOOKUP(E52,VIP!$A$2:$O14490,6,0)</f>
        <v>NO</v>
      </c>
      <c r="L52" s="140" t="s">
        <v>2219</v>
      </c>
      <c r="M52" s="109" t="s">
        <v>2445</v>
      </c>
      <c r="N52" s="109" t="s">
        <v>2452</v>
      </c>
      <c r="O52" s="116" t="s">
        <v>2454</v>
      </c>
      <c r="P52" s="116"/>
      <c r="Q52" s="109" t="s">
        <v>2219</v>
      </c>
      <c r="R52" s="45"/>
      <c r="V52" s="89"/>
      <c r="W52" s="75"/>
    </row>
    <row r="53" spans="1:23" s="117" customFormat="1" ht="18" x14ac:dyDescent="0.25">
      <c r="A53" s="116" t="str">
        <f>VLOOKUP(E53,'LISTADO ATM'!$A$2:$C$898,3,0)</f>
        <v>NORTE</v>
      </c>
      <c r="B53" s="137" t="s">
        <v>2666</v>
      </c>
      <c r="C53" s="110">
        <v>44379.634884259256</v>
      </c>
      <c r="D53" s="110" t="s">
        <v>2181</v>
      </c>
      <c r="E53" s="133">
        <v>633</v>
      </c>
      <c r="F53" s="116" t="str">
        <f>VLOOKUP(E53,VIP!$A$2:$O14057,2,0)</f>
        <v>DRBR260</v>
      </c>
      <c r="G53" s="116" t="str">
        <f>VLOOKUP(E53,'LISTADO ATM'!$A$2:$B$897,2,0)</f>
        <v xml:space="preserve">ATM Autobanco Las Colinas </v>
      </c>
      <c r="H53" s="116" t="str">
        <f>VLOOKUP(E53,VIP!$A$2:$O19018,7,FALSE)</f>
        <v>Si</v>
      </c>
      <c r="I53" s="116" t="str">
        <f>VLOOKUP(E53,VIP!$A$2:$O10983,8,FALSE)</f>
        <v>Si</v>
      </c>
      <c r="J53" s="116" t="str">
        <f>VLOOKUP(E53,VIP!$A$2:$O10933,8,FALSE)</f>
        <v>Si</v>
      </c>
      <c r="K53" s="116" t="str">
        <f>VLOOKUP(E53,VIP!$A$2:$O14507,6,0)</f>
        <v>SI</v>
      </c>
      <c r="L53" s="140" t="s">
        <v>2219</v>
      </c>
      <c r="M53" s="109" t="s">
        <v>2445</v>
      </c>
      <c r="N53" s="109" t="s">
        <v>2452</v>
      </c>
      <c r="O53" s="116" t="s">
        <v>2581</v>
      </c>
      <c r="P53" s="116"/>
      <c r="Q53" s="109" t="s">
        <v>2219</v>
      </c>
      <c r="R53" s="45"/>
      <c r="V53" s="89"/>
      <c r="W53" s="75"/>
    </row>
    <row r="54" spans="1:23" s="117" customFormat="1" ht="18" x14ac:dyDescent="0.25">
      <c r="A54" s="116" t="str">
        <f>VLOOKUP(E54,'LISTADO ATM'!$A$2:$C$898,3,0)</f>
        <v>DISTRITO NACIONAL</v>
      </c>
      <c r="B54" s="137" t="s">
        <v>2665</v>
      </c>
      <c r="C54" s="110">
        <v>44379.644895833335</v>
      </c>
      <c r="D54" s="110" t="s">
        <v>2448</v>
      </c>
      <c r="E54" s="133">
        <v>970</v>
      </c>
      <c r="F54" s="116" t="str">
        <f>VLOOKUP(E54,VIP!$A$2:$O14056,2,0)</f>
        <v>DRBR970</v>
      </c>
      <c r="G54" s="116" t="str">
        <f>VLOOKUP(E54,'LISTADO ATM'!$A$2:$B$897,2,0)</f>
        <v xml:space="preserve">ATM S/M Olé Haina </v>
      </c>
      <c r="H54" s="116" t="str">
        <f>VLOOKUP(E54,VIP!$A$2:$O19017,7,FALSE)</f>
        <v>Si</v>
      </c>
      <c r="I54" s="116" t="str">
        <f>VLOOKUP(E54,VIP!$A$2:$O10982,8,FALSE)</f>
        <v>Si</v>
      </c>
      <c r="J54" s="116" t="str">
        <f>VLOOKUP(E54,VIP!$A$2:$O10932,8,FALSE)</f>
        <v>Si</v>
      </c>
      <c r="K54" s="116" t="str">
        <f>VLOOKUP(E54,VIP!$A$2:$O14506,6,0)</f>
        <v>NO</v>
      </c>
      <c r="L54" s="140" t="s">
        <v>2441</v>
      </c>
      <c r="M54" s="109" t="s">
        <v>2445</v>
      </c>
      <c r="N54" s="109" t="s">
        <v>2452</v>
      </c>
      <c r="O54" s="116" t="s">
        <v>2453</v>
      </c>
      <c r="P54" s="116"/>
      <c r="Q54" s="109" t="s">
        <v>2441</v>
      </c>
      <c r="R54" s="45"/>
      <c r="V54" s="89"/>
      <c r="W54" s="75"/>
    </row>
    <row r="55" spans="1:23" s="117" customFormat="1" ht="18" x14ac:dyDescent="0.25">
      <c r="A55" s="116" t="str">
        <f>VLOOKUP(E55,'LISTADO ATM'!$A$2:$C$898,3,0)</f>
        <v>DISTRITO NACIONAL</v>
      </c>
      <c r="B55" s="137" t="s">
        <v>2664</v>
      </c>
      <c r="C55" s="110">
        <v>44379.688368055555</v>
      </c>
      <c r="D55" s="110" t="s">
        <v>2448</v>
      </c>
      <c r="E55" s="133">
        <v>642</v>
      </c>
      <c r="F55" s="116" t="str">
        <f>VLOOKUP(E55,VIP!$A$2:$O14054,2,0)</f>
        <v>DRBR24O</v>
      </c>
      <c r="G55" s="116" t="str">
        <f>VLOOKUP(E55,'LISTADO ATM'!$A$2:$B$897,2,0)</f>
        <v xml:space="preserve">ATM OMSA Sto. Dgo. </v>
      </c>
      <c r="H55" s="116" t="str">
        <f>VLOOKUP(E55,VIP!$A$2:$O19015,7,FALSE)</f>
        <v>Si</v>
      </c>
      <c r="I55" s="116" t="str">
        <f>VLOOKUP(E55,VIP!$A$2:$O10980,8,FALSE)</f>
        <v>Si</v>
      </c>
      <c r="J55" s="116" t="str">
        <f>VLOOKUP(E55,VIP!$A$2:$O10930,8,FALSE)</f>
        <v>Si</v>
      </c>
      <c r="K55" s="116" t="str">
        <f>VLOOKUP(E55,VIP!$A$2:$O14504,6,0)</f>
        <v>NO</v>
      </c>
      <c r="L55" s="140" t="s">
        <v>2441</v>
      </c>
      <c r="M55" s="109" t="s">
        <v>2445</v>
      </c>
      <c r="N55" s="109" t="s">
        <v>2452</v>
      </c>
      <c r="O55" s="116" t="s">
        <v>2453</v>
      </c>
      <c r="P55" s="116"/>
      <c r="Q55" s="109" t="s">
        <v>2441</v>
      </c>
      <c r="R55" s="45"/>
      <c r="V55" s="89"/>
      <c r="W55" s="75"/>
    </row>
    <row r="56" spans="1:23" s="117" customFormat="1" ht="18" x14ac:dyDescent="0.25">
      <c r="A56" s="116" t="str">
        <f>VLOOKUP(E56,'LISTADO ATM'!$A$2:$C$898,3,0)</f>
        <v>DISTRITO NACIONAL</v>
      </c>
      <c r="B56" s="137" t="s">
        <v>2663</v>
      </c>
      <c r="C56" s="110">
        <v>44379.690682870372</v>
      </c>
      <c r="D56" s="110" t="s">
        <v>2180</v>
      </c>
      <c r="E56" s="133">
        <v>826</v>
      </c>
      <c r="F56" s="116" t="str">
        <f>VLOOKUP(E56,VIP!$A$2:$O14053,2,0)</f>
        <v>DRBR826</v>
      </c>
      <c r="G56" s="116" t="str">
        <f>VLOOKUP(E56,'LISTADO ATM'!$A$2:$B$897,2,0)</f>
        <v xml:space="preserve">ATM Oficina Diamond Plaza II </v>
      </c>
      <c r="H56" s="116" t="str">
        <f>VLOOKUP(E56,VIP!$A$2:$O19014,7,FALSE)</f>
        <v>Si</v>
      </c>
      <c r="I56" s="116" t="str">
        <f>VLOOKUP(E56,VIP!$A$2:$O10979,8,FALSE)</f>
        <v>Si</v>
      </c>
      <c r="J56" s="116" t="str">
        <f>VLOOKUP(E56,VIP!$A$2:$O10929,8,FALSE)</f>
        <v>Si</v>
      </c>
      <c r="K56" s="116" t="str">
        <f>VLOOKUP(E56,VIP!$A$2:$O14503,6,0)</f>
        <v>NO</v>
      </c>
      <c r="L56" s="140" t="s">
        <v>2587</v>
      </c>
      <c r="M56" s="109" t="s">
        <v>2445</v>
      </c>
      <c r="N56" s="109" t="s">
        <v>2555</v>
      </c>
      <c r="O56" s="116" t="s">
        <v>2454</v>
      </c>
      <c r="P56" s="116"/>
      <c r="Q56" s="109" t="s">
        <v>2587</v>
      </c>
      <c r="R56" s="45"/>
      <c r="V56" s="89"/>
      <c r="W56" s="75"/>
    </row>
    <row r="57" spans="1:23" s="117" customFormat="1" ht="18" x14ac:dyDescent="0.25">
      <c r="A57" s="116" t="str">
        <f>VLOOKUP(E57,'LISTADO ATM'!$A$2:$C$898,3,0)</f>
        <v>NORTE</v>
      </c>
      <c r="B57" s="137" t="s">
        <v>2662</v>
      </c>
      <c r="C57" s="110">
        <v>44379.691979166666</v>
      </c>
      <c r="D57" s="110" t="s">
        <v>2181</v>
      </c>
      <c r="E57" s="133">
        <v>171</v>
      </c>
      <c r="F57" s="116" t="str">
        <f>VLOOKUP(E57,VIP!$A$2:$O14052,2,0)</f>
        <v>DRBR171</v>
      </c>
      <c r="G57" s="116" t="str">
        <f>VLOOKUP(E57,'LISTADO ATM'!$A$2:$B$897,2,0)</f>
        <v xml:space="preserve">ATM Oficina Moca </v>
      </c>
      <c r="H57" s="116" t="str">
        <f>VLOOKUP(E57,VIP!$A$2:$O19013,7,FALSE)</f>
        <v>Si</v>
      </c>
      <c r="I57" s="116" t="str">
        <f>VLOOKUP(E57,VIP!$A$2:$O10978,8,FALSE)</f>
        <v>Si</v>
      </c>
      <c r="J57" s="116" t="str">
        <f>VLOOKUP(E57,VIP!$A$2:$O10928,8,FALSE)</f>
        <v>Si</v>
      </c>
      <c r="K57" s="116" t="str">
        <f>VLOOKUP(E57,VIP!$A$2:$O14502,6,0)</f>
        <v>NO</v>
      </c>
      <c r="L57" s="140" t="s">
        <v>2245</v>
      </c>
      <c r="M57" s="109" t="s">
        <v>2445</v>
      </c>
      <c r="N57" s="109" t="s">
        <v>2452</v>
      </c>
      <c r="O57" s="116" t="s">
        <v>2564</v>
      </c>
      <c r="P57" s="116"/>
      <c r="Q57" s="109" t="s">
        <v>2245</v>
      </c>
      <c r="R57" s="45"/>
      <c r="V57" s="89"/>
      <c r="W57" s="75"/>
    </row>
    <row r="58" spans="1:23" s="117" customFormat="1" ht="18" x14ac:dyDescent="0.25">
      <c r="A58" s="116" t="str">
        <f>VLOOKUP(E58,'LISTADO ATM'!$A$2:$C$898,3,0)</f>
        <v>ESTE</v>
      </c>
      <c r="B58" s="137" t="s">
        <v>2661</v>
      </c>
      <c r="C58" s="110">
        <v>44379.694189814814</v>
      </c>
      <c r="D58" s="110" t="s">
        <v>2469</v>
      </c>
      <c r="E58" s="133">
        <v>609</v>
      </c>
      <c r="F58" s="116" t="str">
        <f>VLOOKUP(E58,VIP!$A$2:$O14051,2,0)</f>
        <v>DRBR120</v>
      </c>
      <c r="G58" s="116" t="str">
        <f>VLOOKUP(E58,'LISTADO ATM'!$A$2:$B$897,2,0)</f>
        <v xml:space="preserve">ATM S/M Jumbo (San Pedro) </v>
      </c>
      <c r="H58" s="116" t="str">
        <f>VLOOKUP(E58,VIP!$A$2:$O19012,7,FALSE)</f>
        <v>Si</v>
      </c>
      <c r="I58" s="116" t="str">
        <f>VLOOKUP(E58,VIP!$A$2:$O10977,8,FALSE)</f>
        <v>Si</v>
      </c>
      <c r="J58" s="116" t="str">
        <f>VLOOKUP(E58,VIP!$A$2:$O10927,8,FALSE)</f>
        <v>Si</v>
      </c>
      <c r="K58" s="116" t="str">
        <f>VLOOKUP(E58,VIP!$A$2:$O14501,6,0)</f>
        <v>NO</v>
      </c>
      <c r="L58" s="140" t="s">
        <v>2417</v>
      </c>
      <c r="M58" s="109" t="s">
        <v>2445</v>
      </c>
      <c r="N58" s="109" t="s">
        <v>2452</v>
      </c>
      <c r="O58" s="116" t="s">
        <v>2470</v>
      </c>
      <c r="P58" s="116"/>
      <c r="Q58" s="109" t="s">
        <v>2417</v>
      </c>
      <c r="R58" s="45"/>
      <c r="V58" s="89"/>
      <c r="W58" s="75"/>
    </row>
    <row r="59" spans="1:23" s="117" customFormat="1" ht="18" x14ac:dyDescent="0.25">
      <c r="A59" s="116" t="str">
        <f>VLOOKUP(E59,'LISTADO ATM'!$A$2:$C$898,3,0)</f>
        <v>ESTE</v>
      </c>
      <c r="B59" s="137" t="s">
        <v>2660</v>
      </c>
      <c r="C59" s="110">
        <v>44379.708252314813</v>
      </c>
      <c r="D59" s="110" t="s">
        <v>2180</v>
      </c>
      <c r="E59" s="133">
        <v>963</v>
      </c>
      <c r="F59" s="116" t="str">
        <f>VLOOKUP(E59,VIP!$A$2:$O14048,2,0)</f>
        <v>DRBR963</v>
      </c>
      <c r="G59" s="116" t="str">
        <f>VLOOKUP(E59,'LISTADO ATM'!$A$2:$B$897,2,0)</f>
        <v xml:space="preserve">ATM Multiplaza La Romana </v>
      </c>
      <c r="H59" s="116" t="str">
        <f>VLOOKUP(E59,VIP!$A$2:$O19009,7,FALSE)</f>
        <v>Si</v>
      </c>
      <c r="I59" s="116" t="str">
        <f>VLOOKUP(E59,VIP!$A$2:$O10974,8,FALSE)</f>
        <v>Si</v>
      </c>
      <c r="J59" s="116" t="str">
        <f>VLOOKUP(E59,VIP!$A$2:$O10924,8,FALSE)</f>
        <v>Si</v>
      </c>
      <c r="K59" s="116" t="str">
        <f>VLOOKUP(E59,VIP!$A$2:$O14498,6,0)</f>
        <v>NO</v>
      </c>
      <c r="L59" s="140" t="s">
        <v>2587</v>
      </c>
      <c r="M59" s="109" t="s">
        <v>2445</v>
      </c>
      <c r="N59" s="109" t="s">
        <v>2555</v>
      </c>
      <c r="O59" s="116" t="s">
        <v>2454</v>
      </c>
      <c r="P59" s="116"/>
      <c r="Q59" s="109" t="s">
        <v>2587</v>
      </c>
      <c r="R59" s="45"/>
      <c r="V59" s="89"/>
      <c r="W59" s="75"/>
    </row>
    <row r="60" spans="1:23" s="117" customFormat="1" ht="18" x14ac:dyDescent="0.25">
      <c r="A60" s="116" t="str">
        <f>VLOOKUP(E60,'LISTADO ATM'!$A$2:$C$898,3,0)</f>
        <v>DISTRITO NACIONAL</v>
      </c>
      <c r="B60" s="137" t="s">
        <v>2659</v>
      </c>
      <c r="C60" s="110">
        <v>44379.710682870369</v>
      </c>
      <c r="D60" s="110" t="s">
        <v>2180</v>
      </c>
      <c r="E60" s="133">
        <v>14</v>
      </c>
      <c r="F60" s="116" t="str">
        <f>VLOOKUP(E60,VIP!$A$2:$O14047,2,0)</f>
        <v>DRBR014</v>
      </c>
      <c r="G60" s="116" t="str">
        <f>VLOOKUP(E60,'LISTADO ATM'!$A$2:$B$897,2,0)</f>
        <v xml:space="preserve">ATM Oficina Aeropuerto Las Américas I </v>
      </c>
      <c r="H60" s="116" t="str">
        <f>VLOOKUP(E60,VIP!$A$2:$O19008,7,FALSE)</f>
        <v>Si</v>
      </c>
      <c r="I60" s="116" t="str">
        <f>VLOOKUP(E60,VIP!$A$2:$O10973,8,FALSE)</f>
        <v>Si</v>
      </c>
      <c r="J60" s="116" t="str">
        <f>VLOOKUP(E60,VIP!$A$2:$O10923,8,FALSE)</f>
        <v>Si</v>
      </c>
      <c r="K60" s="116" t="str">
        <f>VLOOKUP(E60,VIP!$A$2:$O14497,6,0)</f>
        <v>NO</v>
      </c>
      <c r="L60" s="140" t="s">
        <v>2587</v>
      </c>
      <c r="M60" s="109" t="s">
        <v>2445</v>
      </c>
      <c r="N60" s="109" t="s">
        <v>2555</v>
      </c>
      <c r="O60" s="116" t="s">
        <v>2454</v>
      </c>
      <c r="P60" s="116"/>
      <c r="Q60" s="109" t="s">
        <v>2587</v>
      </c>
      <c r="R60" s="45"/>
      <c r="V60" s="89"/>
      <c r="W60" s="75"/>
    </row>
    <row r="61" spans="1:23" s="117" customFormat="1" ht="18" x14ac:dyDescent="0.25">
      <c r="A61" s="116" t="str">
        <f>VLOOKUP(E61,'LISTADO ATM'!$A$2:$C$898,3,0)</f>
        <v>DISTRITO NACIONAL</v>
      </c>
      <c r="B61" s="137" t="s">
        <v>2658</v>
      </c>
      <c r="C61" s="110">
        <v>44379.721134259256</v>
      </c>
      <c r="D61" s="110" t="s">
        <v>2180</v>
      </c>
      <c r="E61" s="133">
        <v>671</v>
      </c>
      <c r="F61" s="116" t="str">
        <f>VLOOKUP(E61,VIP!$A$2:$O14046,2,0)</f>
        <v>DRBR671</v>
      </c>
      <c r="G61" s="116" t="str">
        <f>VLOOKUP(E61,'LISTADO ATM'!$A$2:$B$897,2,0)</f>
        <v>ATM Ayuntamiento Sto. Dgo. Norte</v>
      </c>
      <c r="H61" s="116" t="str">
        <f>VLOOKUP(E61,VIP!$A$2:$O19007,7,FALSE)</f>
        <v>Si</v>
      </c>
      <c r="I61" s="116" t="str">
        <f>VLOOKUP(E61,VIP!$A$2:$O10972,8,FALSE)</f>
        <v>Si</v>
      </c>
      <c r="J61" s="116" t="str">
        <f>VLOOKUP(E61,VIP!$A$2:$O10922,8,FALSE)</f>
        <v>Si</v>
      </c>
      <c r="K61" s="116" t="str">
        <f>VLOOKUP(E61,VIP!$A$2:$O14496,6,0)</f>
        <v>NO</v>
      </c>
      <c r="L61" s="140" t="s">
        <v>2245</v>
      </c>
      <c r="M61" s="109" t="s">
        <v>2445</v>
      </c>
      <c r="N61" s="109" t="s">
        <v>2452</v>
      </c>
      <c r="O61" s="116" t="s">
        <v>2454</v>
      </c>
      <c r="P61" s="116"/>
      <c r="Q61" s="109" t="s">
        <v>2245</v>
      </c>
      <c r="R61" s="45"/>
      <c r="V61" s="89"/>
      <c r="W61" s="75"/>
    </row>
    <row r="62" spans="1:23" s="117" customFormat="1" ht="18" x14ac:dyDescent="0.25">
      <c r="A62" s="116" t="str">
        <f>VLOOKUP(E62,'LISTADO ATM'!$A$2:$C$898,3,0)</f>
        <v>DISTRITO NACIONAL</v>
      </c>
      <c r="B62" s="137" t="s">
        <v>2657</v>
      </c>
      <c r="C62" s="110">
        <v>44379.731874999998</v>
      </c>
      <c r="D62" s="110" t="s">
        <v>2448</v>
      </c>
      <c r="E62" s="133">
        <v>904</v>
      </c>
      <c r="F62" s="116" t="str">
        <f>VLOOKUP(E62,VIP!$A$2:$O14045,2,0)</f>
        <v>DRBR24B</v>
      </c>
      <c r="G62" s="116" t="str">
        <f>VLOOKUP(E62,'LISTADO ATM'!$A$2:$B$897,2,0)</f>
        <v xml:space="preserve">ATM Oficina Multicentro La Sirena Churchill </v>
      </c>
      <c r="H62" s="116" t="str">
        <f>VLOOKUP(E62,VIP!$A$2:$O19006,7,FALSE)</f>
        <v>Si</v>
      </c>
      <c r="I62" s="116" t="str">
        <f>VLOOKUP(E62,VIP!$A$2:$O10971,8,FALSE)</f>
        <v>Si</v>
      </c>
      <c r="J62" s="116" t="str">
        <f>VLOOKUP(E62,VIP!$A$2:$O10921,8,FALSE)</f>
        <v>Si</v>
      </c>
      <c r="K62" s="116" t="str">
        <f>VLOOKUP(E62,VIP!$A$2:$O14495,6,0)</f>
        <v>SI</v>
      </c>
      <c r="L62" s="140" t="s">
        <v>2417</v>
      </c>
      <c r="M62" s="109" t="s">
        <v>2445</v>
      </c>
      <c r="N62" s="109" t="s">
        <v>2452</v>
      </c>
      <c r="O62" s="116" t="s">
        <v>2453</v>
      </c>
      <c r="P62" s="116"/>
      <c r="Q62" s="109" t="s">
        <v>2417</v>
      </c>
      <c r="R62" s="45"/>
      <c r="V62" s="89"/>
      <c r="W62" s="75"/>
    </row>
    <row r="63" spans="1:23" s="117" customFormat="1" ht="18" x14ac:dyDescent="0.25">
      <c r="A63" s="116" t="str">
        <f>VLOOKUP(E63,'LISTADO ATM'!$A$2:$C$898,3,0)</f>
        <v>SUR</v>
      </c>
      <c r="B63" s="137" t="s">
        <v>2656</v>
      </c>
      <c r="C63" s="110">
        <v>44379.73201388889</v>
      </c>
      <c r="D63" s="110" t="s">
        <v>2180</v>
      </c>
      <c r="E63" s="133">
        <v>249</v>
      </c>
      <c r="F63" s="116" t="str">
        <f>VLOOKUP(E63,VIP!$A$2:$O14044,2,0)</f>
        <v>DRBR249</v>
      </c>
      <c r="G63" s="116" t="str">
        <f>VLOOKUP(E63,'LISTADO ATM'!$A$2:$B$897,2,0)</f>
        <v xml:space="preserve">ATM Banco Agrícola Neiba </v>
      </c>
      <c r="H63" s="116" t="str">
        <f>VLOOKUP(E63,VIP!$A$2:$O19005,7,FALSE)</f>
        <v>Si</v>
      </c>
      <c r="I63" s="116" t="str">
        <f>VLOOKUP(E63,VIP!$A$2:$O10970,8,FALSE)</f>
        <v>Si</v>
      </c>
      <c r="J63" s="116" t="str">
        <f>VLOOKUP(E63,VIP!$A$2:$O10920,8,FALSE)</f>
        <v>Si</v>
      </c>
      <c r="K63" s="116" t="str">
        <f>VLOOKUP(E63,VIP!$A$2:$O14494,6,0)</f>
        <v>NO</v>
      </c>
      <c r="L63" s="140" t="s">
        <v>2587</v>
      </c>
      <c r="M63" s="109" t="s">
        <v>2445</v>
      </c>
      <c r="N63" s="109" t="s">
        <v>2452</v>
      </c>
      <c r="O63" s="116" t="s">
        <v>2454</v>
      </c>
      <c r="P63" s="116"/>
      <c r="Q63" s="109" t="s">
        <v>2587</v>
      </c>
      <c r="R63" s="45"/>
      <c r="V63" s="89"/>
      <c r="W63" s="75"/>
    </row>
    <row r="64" spans="1:23" s="117" customFormat="1" ht="18" x14ac:dyDescent="0.25">
      <c r="A64" s="116" t="str">
        <f>VLOOKUP(E64,'LISTADO ATM'!$A$2:$C$898,3,0)</f>
        <v>SUR</v>
      </c>
      <c r="B64" s="137" t="s">
        <v>2655</v>
      </c>
      <c r="C64" s="110">
        <v>44379.732939814814</v>
      </c>
      <c r="D64" s="110" t="s">
        <v>2180</v>
      </c>
      <c r="E64" s="133">
        <v>48</v>
      </c>
      <c r="F64" s="116" t="str">
        <f>VLOOKUP(E64,VIP!$A$2:$O14043,2,0)</f>
        <v>DRBR048</v>
      </c>
      <c r="G64" s="116" t="str">
        <f>VLOOKUP(E64,'LISTADO ATM'!$A$2:$B$897,2,0)</f>
        <v xml:space="preserve">ATM Autoservicio Neiba I </v>
      </c>
      <c r="H64" s="116" t="str">
        <f>VLOOKUP(E64,VIP!$A$2:$O19004,7,FALSE)</f>
        <v>Si</v>
      </c>
      <c r="I64" s="116" t="str">
        <f>VLOOKUP(E64,VIP!$A$2:$O10969,8,FALSE)</f>
        <v>Si</v>
      </c>
      <c r="J64" s="116" t="str">
        <f>VLOOKUP(E64,VIP!$A$2:$O10919,8,FALSE)</f>
        <v>Si</v>
      </c>
      <c r="K64" s="116" t="str">
        <f>VLOOKUP(E64,VIP!$A$2:$O14493,6,0)</f>
        <v>SI</v>
      </c>
      <c r="L64" s="140" t="s">
        <v>2587</v>
      </c>
      <c r="M64" s="109" t="s">
        <v>2445</v>
      </c>
      <c r="N64" s="109" t="s">
        <v>2452</v>
      </c>
      <c r="O64" s="116" t="s">
        <v>2454</v>
      </c>
      <c r="P64" s="116"/>
      <c r="Q64" s="109" t="s">
        <v>2587</v>
      </c>
      <c r="R64" s="45"/>
      <c r="V64" s="89"/>
      <c r="W64" s="75"/>
    </row>
    <row r="65" spans="1:23" s="117" customFormat="1" ht="18" x14ac:dyDescent="0.25">
      <c r="A65" s="116" t="str">
        <f>VLOOKUP(E65,'LISTADO ATM'!$A$2:$C$898,3,0)</f>
        <v>SUR</v>
      </c>
      <c r="B65" s="137" t="s">
        <v>2654</v>
      </c>
      <c r="C65" s="110">
        <v>44379.736377314817</v>
      </c>
      <c r="D65" s="110" t="s">
        <v>2180</v>
      </c>
      <c r="E65" s="133">
        <v>984</v>
      </c>
      <c r="F65" s="116" t="str">
        <f>VLOOKUP(E65,VIP!$A$2:$O14041,2,0)</f>
        <v>DRBR984</v>
      </c>
      <c r="G65" s="116" t="str">
        <f>VLOOKUP(E65,'LISTADO ATM'!$A$2:$B$897,2,0)</f>
        <v xml:space="preserve">ATM Oficina Neiba II </v>
      </c>
      <c r="H65" s="116" t="str">
        <f>VLOOKUP(E65,VIP!$A$2:$O19002,7,FALSE)</f>
        <v>Si</v>
      </c>
      <c r="I65" s="116" t="str">
        <f>VLOOKUP(E65,VIP!$A$2:$O10967,8,FALSE)</f>
        <v>Si</v>
      </c>
      <c r="J65" s="116" t="str">
        <f>VLOOKUP(E65,VIP!$A$2:$O10917,8,FALSE)</f>
        <v>Si</v>
      </c>
      <c r="K65" s="116" t="str">
        <f>VLOOKUP(E65,VIP!$A$2:$O14491,6,0)</f>
        <v>NO</v>
      </c>
      <c r="L65" s="140" t="s">
        <v>2587</v>
      </c>
      <c r="M65" s="109" t="s">
        <v>2445</v>
      </c>
      <c r="N65" s="109" t="s">
        <v>2452</v>
      </c>
      <c r="O65" s="116" t="s">
        <v>2454</v>
      </c>
      <c r="P65" s="116"/>
      <c r="Q65" s="109" t="s">
        <v>2587</v>
      </c>
      <c r="R65" s="45"/>
      <c r="V65" s="89"/>
      <c r="W65" s="75"/>
    </row>
    <row r="66" spans="1:23" s="117" customFormat="1" ht="18" x14ac:dyDescent="0.25">
      <c r="A66" s="116" t="str">
        <f>VLOOKUP(E66,'LISTADO ATM'!$A$2:$C$898,3,0)</f>
        <v>DISTRITO NACIONAL</v>
      </c>
      <c r="B66" s="137" t="s">
        <v>2653</v>
      </c>
      <c r="C66" s="110">
        <v>44379.739004629628</v>
      </c>
      <c r="D66" s="110" t="s">
        <v>2180</v>
      </c>
      <c r="E66" s="133">
        <v>710</v>
      </c>
      <c r="F66" s="116" t="str">
        <f>VLOOKUP(E66,VIP!$A$2:$O14040,2,0)</f>
        <v>DRBR506</v>
      </c>
      <c r="G66" s="116" t="str">
        <f>VLOOKUP(E66,'LISTADO ATM'!$A$2:$B$897,2,0)</f>
        <v xml:space="preserve">ATM S/M Soberano </v>
      </c>
      <c r="H66" s="116" t="str">
        <f>VLOOKUP(E66,VIP!$A$2:$O19001,7,FALSE)</f>
        <v>Si</v>
      </c>
      <c r="I66" s="116" t="str">
        <f>VLOOKUP(E66,VIP!$A$2:$O10966,8,FALSE)</f>
        <v>Si</v>
      </c>
      <c r="J66" s="116" t="str">
        <f>VLOOKUP(E66,VIP!$A$2:$O10916,8,FALSE)</f>
        <v>Si</v>
      </c>
      <c r="K66" s="116" t="str">
        <f>VLOOKUP(E66,VIP!$A$2:$O14490,6,0)</f>
        <v>NO</v>
      </c>
      <c r="L66" s="140" t="s">
        <v>2587</v>
      </c>
      <c r="M66" s="109" t="s">
        <v>2445</v>
      </c>
      <c r="N66" s="109" t="s">
        <v>2452</v>
      </c>
      <c r="O66" s="116" t="s">
        <v>2454</v>
      </c>
      <c r="P66" s="116"/>
      <c r="Q66" s="109" t="s">
        <v>2587</v>
      </c>
      <c r="R66" s="45"/>
      <c r="V66" s="89"/>
      <c r="W66" s="75"/>
    </row>
    <row r="67" spans="1:23" s="117" customFormat="1" ht="18" x14ac:dyDescent="0.25">
      <c r="A67" s="116" t="str">
        <f>VLOOKUP(E67,'LISTADO ATM'!$A$2:$C$898,3,0)</f>
        <v>ESTE</v>
      </c>
      <c r="B67" s="137" t="s">
        <v>2652</v>
      </c>
      <c r="C67" s="110">
        <v>44379.740243055552</v>
      </c>
      <c r="D67" s="110" t="s">
        <v>2180</v>
      </c>
      <c r="E67" s="133">
        <v>219</v>
      </c>
      <c r="F67" s="116" t="str">
        <f>VLOOKUP(E67,VIP!$A$2:$O14039,2,0)</f>
        <v>DRBR219</v>
      </c>
      <c r="G67" s="116" t="str">
        <f>VLOOKUP(E67,'LISTADO ATM'!$A$2:$B$897,2,0)</f>
        <v xml:space="preserve">ATM Oficina La Altagracia (Higuey) </v>
      </c>
      <c r="H67" s="116" t="str">
        <f>VLOOKUP(E67,VIP!$A$2:$O19000,7,FALSE)</f>
        <v>Si</v>
      </c>
      <c r="I67" s="116" t="str">
        <f>VLOOKUP(E67,VIP!$A$2:$O10965,8,FALSE)</f>
        <v>Si</v>
      </c>
      <c r="J67" s="116" t="str">
        <f>VLOOKUP(E67,VIP!$A$2:$O10915,8,FALSE)</f>
        <v>Si</v>
      </c>
      <c r="K67" s="116" t="str">
        <f>VLOOKUP(E67,VIP!$A$2:$O14489,6,0)</f>
        <v>NO</v>
      </c>
      <c r="L67" s="140" t="s">
        <v>2219</v>
      </c>
      <c r="M67" s="109" t="s">
        <v>2445</v>
      </c>
      <c r="N67" s="109" t="s">
        <v>2452</v>
      </c>
      <c r="O67" s="116" t="s">
        <v>2454</v>
      </c>
      <c r="P67" s="116"/>
      <c r="Q67" s="109" t="s">
        <v>2219</v>
      </c>
      <c r="R67" s="45"/>
      <c r="V67" s="89"/>
      <c r="W67" s="75"/>
    </row>
    <row r="68" spans="1:23" s="117" customFormat="1" ht="18" x14ac:dyDescent="0.25">
      <c r="A68" s="116" t="str">
        <f>VLOOKUP(E68,'LISTADO ATM'!$A$2:$C$898,3,0)</f>
        <v>DISTRITO NACIONAL</v>
      </c>
      <c r="B68" s="137" t="s">
        <v>2651</v>
      </c>
      <c r="C68" s="110">
        <v>44379.754178240742</v>
      </c>
      <c r="D68" s="110" t="s">
        <v>2180</v>
      </c>
      <c r="E68" s="133">
        <v>408</v>
      </c>
      <c r="F68" s="116" t="str">
        <f>VLOOKUP(E68,VIP!$A$2:$O14037,2,0)</f>
        <v>DRBR408</v>
      </c>
      <c r="G68" s="116" t="str">
        <f>VLOOKUP(E68,'LISTADO ATM'!$A$2:$B$897,2,0)</f>
        <v xml:space="preserve">ATM Autobanco Las Palmas de Herrera </v>
      </c>
      <c r="H68" s="116" t="str">
        <f>VLOOKUP(E68,VIP!$A$2:$O18998,7,FALSE)</f>
        <v>Si</v>
      </c>
      <c r="I68" s="116" t="str">
        <f>VLOOKUP(E68,VIP!$A$2:$O10963,8,FALSE)</f>
        <v>Si</v>
      </c>
      <c r="J68" s="116" t="str">
        <f>VLOOKUP(E68,VIP!$A$2:$O10913,8,FALSE)</f>
        <v>Si</v>
      </c>
      <c r="K68" s="116" t="str">
        <f>VLOOKUP(E68,VIP!$A$2:$O14487,6,0)</f>
        <v>NO</v>
      </c>
      <c r="L68" s="140" t="s">
        <v>2587</v>
      </c>
      <c r="M68" s="109" t="s">
        <v>2445</v>
      </c>
      <c r="N68" s="109" t="s">
        <v>2452</v>
      </c>
      <c r="O68" s="116" t="s">
        <v>2454</v>
      </c>
      <c r="P68" s="116"/>
      <c r="Q68" s="109" t="s">
        <v>2587</v>
      </c>
      <c r="R68" s="45"/>
      <c r="V68" s="89"/>
      <c r="W68" s="75"/>
    </row>
    <row r="69" spans="1:23" s="117" customFormat="1" ht="18" x14ac:dyDescent="0.25">
      <c r="A69" s="116" t="str">
        <f>VLOOKUP(E69,'LISTADO ATM'!$A$2:$C$898,3,0)</f>
        <v>DISTRITO NACIONAL</v>
      </c>
      <c r="B69" s="137" t="s">
        <v>2650</v>
      </c>
      <c r="C69" s="110">
        <v>44379.756111111114</v>
      </c>
      <c r="D69" s="110" t="s">
        <v>2180</v>
      </c>
      <c r="E69" s="133">
        <v>235</v>
      </c>
      <c r="F69" s="116" t="str">
        <f>VLOOKUP(E69,VIP!$A$2:$O14036,2,0)</f>
        <v>DRBR235</v>
      </c>
      <c r="G69" s="116" t="str">
        <f>VLOOKUP(E69,'LISTADO ATM'!$A$2:$B$897,2,0)</f>
        <v xml:space="preserve">ATM Oficina Multicentro La Sirena San Isidro </v>
      </c>
      <c r="H69" s="116" t="str">
        <f>VLOOKUP(E69,VIP!$A$2:$O18997,7,FALSE)</f>
        <v>Si</v>
      </c>
      <c r="I69" s="116" t="str">
        <f>VLOOKUP(E69,VIP!$A$2:$O10962,8,FALSE)</f>
        <v>Si</v>
      </c>
      <c r="J69" s="116" t="str">
        <f>VLOOKUP(E69,VIP!$A$2:$O10912,8,FALSE)</f>
        <v>Si</v>
      </c>
      <c r="K69" s="116" t="str">
        <f>VLOOKUP(E69,VIP!$A$2:$O14486,6,0)</f>
        <v>SI</v>
      </c>
      <c r="L69" s="140" t="s">
        <v>2587</v>
      </c>
      <c r="M69" s="109" t="s">
        <v>2445</v>
      </c>
      <c r="N69" s="109" t="s">
        <v>2452</v>
      </c>
      <c r="O69" s="116" t="s">
        <v>2454</v>
      </c>
      <c r="P69" s="116"/>
      <c r="Q69" s="109" t="s">
        <v>2587</v>
      </c>
      <c r="R69" s="45"/>
      <c r="V69" s="89"/>
      <c r="W69" s="75"/>
    </row>
    <row r="70" spans="1:23" s="117" customFormat="1" ht="18" x14ac:dyDescent="0.25">
      <c r="A70" s="116" t="str">
        <f>VLOOKUP(E70,'LISTADO ATM'!$A$2:$C$898,3,0)</f>
        <v>NORTE</v>
      </c>
      <c r="B70" s="137" t="s">
        <v>2687</v>
      </c>
      <c r="C70" s="110">
        <v>44379.814826388887</v>
      </c>
      <c r="D70" s="110" t="s">
        <v>2181</v>
      </c>
      <c r="E70" s="133">
        <v>40</v>
      </c>
      <c r="F70" s="116" t="str">
        <f>VLOOKUP(E70,VIP!$A$2:$O14058,2,0)</f>
        <v>DRBR040</v>
      </c>
      <c r="G70" s="116" t="str">
        <f>VLOOKUP(E70,'LISTADO ATM'!$A$2:$B$897,2,0)</f>
        <v xml:space="preserve">ATM Oficina El Puñal </v>
      </c>
      <c r="H70" s="116" t="str">
        <f>VLOOKUP(E70,VIP!$A$2:$O19019,7,FALSE)</f>
        <v>Si</v>
      </c>
      <c r="I70" s="116" t="str">
        <f>VLOOKUP(E70,VIP!$A$2:$O10984,8,FALSE)</f>
        <v>Si</v>
      </c>
      <c r="J70" s="116" t="str">
        <f>VLOOKUP(E70,VIP!$A$2:$O10934,8,FALSE)</f>
        <v>Si</v>
      </c>
      <c r="K70" s="116" t="str">
        <f>VLOOKUP(E70,VIP!$A$2:$O14508,6,0)</f>
        <v>NO</v>
      </c>
      <c r="L70" s="140" t="s">
        <v>2219</v>
      </c>
      <c r="M70" s="109" t="s">
        <v>2445</v>
      </c>
      <c r="N70" s="109" t="s">
        <v>2452</v>
      </c>
      <c r="O70" s="116" t="s">
        <v>2564</v>
      </c>
      <c r="P70" s="116"/>
      <c r="Q70" s="109" t="s">
        <v>2219</v>
      </c>
      <c r="R70" s="45"/>
      <c r="V70" s="89"/>
      <c r="W70" s="75"/>
    </row>
    <row r="71" spans="1:23" s="117" customFormat="1" ht="18" x14ac:dyDescent="0.25">
      <c r="A71" s="116" t="str">
        <f>VLOOKUP(E71,'LISTADO ATM'!$A$2:$C$898,3,0)</f>
        <v>DISTRITO NACIONAL</v>
      </c>
      <c r="B71" s="137" t="s">
        <v>2686</v>
      </c>
      <c r="C71" s="110">
        <v>44379.817939814813</v>
      </c>
      <c r="D71" s="110" t="s">
        <v>2180</v>
      </c>
      <c r="E71" s="133">
        <v>453</v>
      </c>
      <c r="F71" s="116" t="str">
        <f>VLOOKUP(E71,VIP!$A$2:$O14057,2,0)</f>
        <v>DRBR453</v>
      </c>
      <c r="G71" s="116" t="str">
        <f>VLOOKUP(E71,'LISTADO ATM'!$A$2:$B$897,2,0)</f>
        <v xml:space="preserve">ATM Autobanco Sarasota II </v>
      </c>
      <c r="H71" s="116" t="str">
        <f>VLOOKUP(E71,VIP!$A$2:$O19018,7,FALSE)</f>
        <v>Si</v>
      </c>
      <c r="I71" s="116" t="str">
        <f>VLOOKUP(E71,VIP!$A$2:$O10983,8,FALSE)</f>
        <v>Si</v>
      </c>
      <c r="J71" s="116" t="str">
        <f>VLOOKUP(E71,VIP!$A$2:$O10933,8,FALSE)</f>
        <v>Si</v>
      </c>
      <c r="K71" s="116" t="str">
        <f>VLOOKUP(E71,VIP!$A$2:$O14507,6,0)</f>
        <v>SI</v>
      </c>
      <c r="L71" s="140" t="s">
        <v>2594</v>
      </c>
      <c r="M71" s="109" t="s">
        <v>2445</v>
      </c>
      <c r="N71" s="109" t="s">
        <v>2452</v>
      </c>
      <c r="O71" s="116" t="s">
        <v>2454</v>
      </c>
      <c r="P71" s="116"/>
      <c r="Q71" s="109" t="s">
        <v>2594</v>
      </c>
      <c r="R71" s="45"/>
      <c r="V71" s="89"/>
      <c r="W71" s="75"/>
    </row>
    <row r="72" spans="1:23" s="117" customFormat="1" ht="18" x14ac:dyDescent="0.25">
      <c r="A72" s="116" t="str">
        <f>VLOOKUP(E72,'LISTADO ATM'!$A$2:$C$898,3,0)</f>
        <v>DISTRITO NACIONAL</v>
      </c>
      <c r="B72" s="137" t="s">
        <v>2685</v>
      </c>
      <c r="C72" s="110">
        <v>44379.82136574074</v>
      </c>
      <c r="D72" s="110" t="s">
        <v>2180</v>
      </c>
      <c r="E72" s="133">
        <v>26</v>
      </c>
      <c r="F72" s="116" t="str">
        <f>VLOOKUP(E72,VIP!$A$2:$O14056,2,0)</f>
        <v>DRBR221</v>
      </c>
      <c r="G72" s="116" t="str">
        <f>VLOOKUP(E72,'LISTADO ATM'!$A$2:$B$897,2,0)</f>
        <v>ATM S/M Jumbo San Isidro</v>
      </c>
      <c r="H72" s="116" t="str">
        <f>VLOOKUP(E72,VIP!$A$2:$O19017,7,FALSE)</f>
        <v>Si</v>
      </c>
      <c r="I72" s="116" t="str">
        <f>VLOOKUP(E72,VIP!$A$2:$O10982,8,FALSE)</f>
        <v>Si</v>
      </c>
      <c r="J72" s="116" t="str">
        <f>VLOOKUP(E72,VIP!$A$2:$O10932,8,FALSE)</f>
        <v>Si</v>
      </c>
      <c r="K72" s="116" t="str">
        <f>VLOOKUP(E72,VIP!$A$2:$O14506,6,0)</f>
        <v>NO</v>
      </c>
      <c r="L72" s="140" t="s">
        <v>2587</v>
      </c>
      <c r="M72" s="109" t="s">
        <v>2445</v>
      </c>
      <c r="N72" s="109" t="s">
        <v>2452</v>
      </c>
      <c r="O72" s="116" t="s">
        <v>2454</v>
      </c>
      <c r="P72" s="116"/>
      <c r="Q72" s="109" t="s">
        <v>2587</v>
      </c>
      <c r="R72" s="45"/>
      <c r="V72" s="89"/>
      <c r="W72" s="75"/>
    </row>
    <row r="73" spans="1:23" s="117" customFormat="1" ht="18" x14ac:dyDescent="0.25">
      <c r="A73" s="116" t="str">
        <f>VLOOKUP(E73,'LISTADO ATM'!$A$2:$C$898,3,0)</f>
        <v>DISTRITO NACIONAL</v>
      </c>
      <c r="B73" s="137" t="s">
        <v>2684</v>
      </c>
      <c r="C73" s="110">
        <v>44379.822476851848</v>
      </c>
      <c r="D73" s="110" t="s">
        <v>2180</v>
      </c>
      <c r="E73" s="133">
        <v>875</v>
      </c>
      <c r="F73" s="116" t="str">
        <f>VLOOKUP(E73,VIP!$A$2:$O14055,2,0)</f>
        <v>DRBR875</v>
      </c>
      <c r="G73" s="116" t="str">
        <f>VLOOKUP(E73,'LISTADO ATM'!$A$2:$B$897,2,0)</f>
        <v xml:space="preserve">ATM Texaco Aut. Duarte KM 14 1/2 (Los Alcarrizos) </v>
      </c>
      <c r="H73" s="116" t="str">
        <f>VLOOKUP(E73,VIP!$A$2:$O19016,7,FALSE)</f>
        <v>Si</v>
      </c>
      <c r="I73" s="116" t="str">
        <f>VLOOKUP(E73,VIP!$A$2:$O10981,8,FALSE)</f>
        <v>Si</v>
      </c>
      <c r="J73" s="116" t="str">
        <f>VLOOKUP(E73,VIP!$A$2:$O10931,8,FALSE)</f>
        <v>Si</v>
      </c>
      <c r="K73" s="116" t="str">
        <f>VLOOKUP(E73,VIP!$A$2:$O14505,6,0)</f>
        <v>NO</v>
      </c>
      <c r="L73" s="140" t="s">
        <v>2587</v>
      </c>
      <c r="M73" s="109" t="s">
        <v>2445</v>
      </c>
      <c r="N73" s="109" t="s">
        <v>2452</v>
      </c>
      <c r="O73" s="116" t="s">
        <v>2454</v>
      </c>
      <c r="P73" s="116"/>
      <c r="Q73" s="109" t="s">
        <v>2587</v>
      </c>
      <c r="R73" s="45"/>
      <c r="V73" s="89"/>
      <c r="W73" s="75"/>
    </row>
    <row r="74" spans="1:23" s="117" customFormat="1" ht="18" x14ac:dyDescent="0.25">
      <c r="A74" s="116" t="str">
        <f>VLOOKUP(E74,'LISTADO ATM'!$A$2:$C$898,3,0)</f>
        <v>NORTE</v>
      </c>
      <c r="B74" s="137" t="s">
        <v>2683</v>
      </c>
      <c r="C74" s="110">
        <v>44379.830520833333</v>
      </c>
      <c r="D74" s="110" t="s">
        <v>2181</v>
      </c>
      <c r="E74" s="133">
        <v>601</v>
      </c>
      <c r="F74" s="116" t="str">
        <f>VLOOKUP(E74,VIP!$A$2:$O14054,2,0)</f>
        <v>DRBR255</v>
      </c>
      <c r="G74" s="116" t="str">
        <f>VLOOKUP(E74,'LISTADO ATM'!$A$2:$B$897,2,0)</f>
        <v xml:space="preserve">ATM Plaza Haché (Santiago) </v>
      </c>
      <c r="H74" s="116" t="str">
        <f>VLOOKUP(E74,VIP!$A$2:$O19015,7,FALSE)</f>
        <v>Si</v>
      </c>
      <c r="I74" s="116" t="str">
        <f>VLOOKUP(E74,VIP!$A$2:$O10980,8,FALSE)</f>
        <v>Si</v>
      </c>
      <c r="J74" s="116" t="str">
        <f>VLOOKUP(E74,VIP!$A$2:$O10930,8,FALSE)</f>
        <v>Si</v>
      </c>
      <c r="K74" s="116" t="str">
        <f>VLOOKUP(E74,VIP!$A$2:$O14504,6,0)</f>
        <v>NO</v>
      </c>
      <c r="L74" s="140" t="s">
        <v>2587</v>
      </c>
      <c r="M74" s="109" t="s">
        <v>2445</v>
      </c>
      <c r="N74" s="109" t="s">
        <v>2452</v>
      </c>
      <c r="O74" s="116" t="s">
        <v>2564</v>
      </c>
      <c r="P74" s="116"/>
      <c r="Q74" s="109" t="s">
        <v>2587</v>
      </c>
      <c r="R74" s="45"/>
      <c r="V74" s="89"/>
      <c r="W74" s="75"/>
    </row>
    <row r="75" spans="1:23" s="117" customFormat="1" ht="18" x14ac:dyDescent="0.25">
      <c r="A75" s="116" t="str">
        <f>VLOOKUP(E75,'LISTADO ATM'!$A$2:$C$898,3,0)</f>
        <v>NORTE</v>
      </c>
      <c r="B75" s="137" t="s">
        <v>2682</v>
      </c>
      <c r="C75" s="110">
        <v>44379.831192129626</v>
      </c>
      <c r="D75" s="110" t="s">
        <v>2181</v>
      </c>
      <c r="E75" s="133">
        <v>643</v>
      </c>
      <c r="F75" s="116" t="str">
        <f>VLOOKUP(E75,VIP!$A$2:$O14053,2,0)</f>
        <v>DRBR127</v>
      </c>
      <c r="G75" s="116" t="str">
        <f>VLOOKUP(E75,'LISTADO ATM'!$A$2:$B$897,2,0)</f>
        <v xml:space="preserve">ATM Oficina Valerio </v>
      </c>
      <c r="H75" s="116" t="str">
        <f>VLOOKUP(E75,VIP!$A$2:$O19014,7,FALSE)</f>
        <v>Si</v>
      </c>
      <c r="I75" s="116" t="str">
        <f>VLOOKUP(E75,VIP!$A$2:$O10979,8,FALSE)</f>
        <v>No</v>
      </c>
      <c r="J75" s="116" t="str">
        <f>VLOOKUP(E75,VIP!$A$2:$O10929,8,FALSE)</f>
        <v>No</v>
      </c>
      <c r="K75" s="116" t="str">
        <f>VLOOKUP(E75,VIP!$A$2:$O14503,6,0)</f>
        <v>NO</v>
      </c>
      <c r="L75" s="140" t="s">
        <v>2587</v>
      </c>
      <c r="M75" s="109" t="s">
        <v>2445</v>
      </c>
      <c r="N75" s="109" t="s">
        <v>2452</v>
      </c>
      <c r="O75" s="116" t="s">
        <v>2564</v>
      </c>
      <c r="P75" s="116"/>
      <c r="Q75" s="109" t="s">
        <v>2587</v>
      </c>
      <c r="R75" s="45"/>
      <c r="V75" s="89"/>
      <c r="W75" s="75"/>
    </row>
    <row r="76" spans="1:23" s="117" customFormat="1" ht="18" x14ac:dyDescent="0.25">
      <c r="A76" s="116" t="str">
        <f>VLOOKUP(E76,'LISTADO ATM'!$A$2:$C$898,3,0)</f>
        <v>NORTE</v>
      </c>
      <c r="B76" s="137" t="s">
        <v>2681</v>
      </c>
      <c r="C76" s="110">
        <v>44379.832430555558</v>
      </c>
      <c r="D76" s="110" t="s">
        <v>2181</v>
      </c>
      <c r="E76" s="133">
        <v>687</v>
      </c>
      <c r="F76" s="116" t="str">
        <f>VLOOKUP(E76,VIP!$A$2:$O14052,2,0)</f>
        <v>DRBR687</v>
      </c>
      <c r="G76" s="116" t="str">
        <f>VLOOKUP(E76,'LISTADO ATM'!$A$2:$B$897,2,0)</f>
        <v>ATM Oficina Monterrico II</v>
      </c>
      <c r="H76" s="116" t="str">
        <f>VLOOKUP(E76,VIP!$A$2:$O19013,7,FALSE)</f>
        <v>NO</v>
      </c>
      <c r="I76" s="116" t="str">
        <f>VLOOKUP(E76,VIP!$A$2:$O10978,8,FALSE)</f>
        <v>NO</v>
      </c>
      <c r="J76" s="116" t="str">
        <f>VLOOKUP(E76,VIP!$A$2:$O10928,8,FALSE)</f>
        <v>NO</v>
      </c>
      <c r="K76" s="116" t="str">
        <f>VLOOKUP(E76,VIP!$A$2:$O14502,6,0)</f>
        <v>SI</v>
      </c>
      <c r="L76" s="140" t="s">
        <v>2587</v>
      </c>
      <c r="M76" s="109" t="s">
        <v>2445</v>
      </c>
      <c r="N76" s="109" t="s">
        <v>2452</v>
      </c>
      <c r="O76" s="116" t="s">
        <v>2564</v>
      </c>
      <c r="P76" s="116"/>
      <c r="Q76" s="109" t="s">
        <v>2587</v>
      </c>
      <c r="R76" s="45"/>
      <c r="V76" s="89"/>
      <c r="W76" s="75"/>
    </row>
    <row r="77" spans="1:23" s="117" customFormat="1" ht="18" x14ac:dyDescent="0.25">
      <c r="A77" s="116" t="str">
        <f>VLOOKUP(E77,'LISTADO ATM'!$A$2:$C$898,3,0)</f>
        <v>SUR</v>
      </c>
      <c r="B77" s="137" t="s">
        <v>2680</v>
      </c>
      <c r="C77" s="110">
        <v>44379.837407407409</v>
      </c>
      <c r="D77" s="110" t="s">
        <v>2180</v>
      </c>
      <c r="E77" s="133">
        <v>750</v>
      </c>
      <c r="F77" s="116" t="str">
        <f>VLOOKUP(E77,VIP!$A$2:$O14051,2,0)</f>
        <v>DRBR265</v>
      </c>
      <c r="G77" s="116" t="str">
        <f>VLOOKUP(E77,'LISTADO ATM'!$A$2:$B$897,2,0)</f>
        <v xml:space="preserve">ATM UNP Duvergé </v>
      </c>
      <c r="H77" s="116" t="str">
        <f>VLOOKUP(E77,VIP!$A$2:$O19012,7,FALSE)</f>
        <v>Si</v>
      </c>
      <c r="I77" s="116" t="str">
        <f>VLOOKUP(E77,VIP!$A$2:$O10977,8,FALSE)</f>
        <v>Si</v>
      </c>
      <c r="J77" s="116" t="str">
        <f>VLOOKUP(E77,VIP!$A$2:$O10927,8,FALSE)</f>
        <v>Si</v>
      </c>
      <c r="K77" s="116" t="str">
        <f>VLOOKUP(E77,VIP!$A$2:$O14501,6,0)</f>
        <v>SI</v>
      </c>
      <c r="L77" s="140" t="s">
        <v>2587</v>
      </c>
      <c r="M77" s="109" t="s">
        <v>2445</v>
      </c>
      <c r="N77" s="109" t="s">
        <v>2452</v>
      </c>
      <c r="O77" s="116" t="s">
        <v>2454</v>
      </c>
      <c r="P77" s="116"/>
      <c r="Q77" s="109" t="s">
        <v>2587</v>
      </c>
      <c r="R77" s="45"/>
      <c r="V77" s="89"/>
      <c r="W77" s="75"/>
    </row>
    <row r="78" spans="1:23" s="117" customFormat="1" ht="18" x14ac:dyDescent="0.25">
      <c r="A78" s="116" t="str">
        <f>VLOOKUP(E78,'LISTADO ATM'!$A$2:$C$898,3,0)</f>
        <v>DISTRITO NACIONAL</v>
      </c>
      <c r="B78" s="137" t="s">
        <v>2679</v>
      </c>
      <c r="C78" s="110">
        <v>44379.837939814817</v>
      </c>
      <c r="D78" s="110" t="s">
        <v>2180</v>
      </c>
      <c r="E78" s="133">
        <v>420</v>
      </c>
      <c r="F78" s="116" t="str">
        <f>VLOOKUP(E78,VIP!$A$2:$O14050,2,0)</f>
        <v>DRBR420</v>
      </c>
      <c r="G78" s="116" t="str">
        <f>VLOOKUP(E78,'LISTADO ATM'!$A$2:$B$897,2,0)</f>
        <v xml:space="preserve">ATM DGII Av. Lincoln </v>
      </c>
      <c r="H78" s="116" t="str">
        <f>VLOOKUP(E78,VIP!$A$2:$O19011,7,FALSE)</f>
        <v>Si</v>
      </c>
      <c r="I78" s="116" t="str">
        <f>VLOOKUP(E78,VIP!$A$2:$O10976,8,FALSE)</f>
        <v>Si</v>
      </c>
      <c r="J78" s="116" t="str">
        <f>VLOOKUP(E78,VIP!$A$2:$O10926,8,FALSE)</f>
        <v>Si</v>
      </c>
      <c r="K78" s="116" t="str">
        <f>VLOOKUP(E78,VIP!$A$2:$O14500,6,0)</f>
        <v>NO</v>
      </c>
      <c r="L78" s="140" t="s">
        <v>2219</v>
      </c>
      <c r="M78" s="109" t="s">
        <v>2445</v>
      </c>
      <c r="N78" s="109" t="s">
        <v>2452</v>
      </c>
      <c r="O78" s="116" t="s">
        <v>2454</v>
      </c>
      <c r="P78" s="116"/>
      <c r="Q78" s="109" t="s">
        <v>2219</v>
      </c>
      <c r="R78" s="45"/>
      <c r="V78" s="89"/>
      <c r="W78" s="75"/>
    </row>
    <row r="79" spans="1:23" s="117" customFormat="1" ht="18" x14ac:dyDescent="0.25">
      <c r="A79" s="116" t="str">
        <f>VLOOKUP(E79,'LISTADO ATM'!$A$2:$C$898,3,0)</f>
        <v>DISTRITO NACIONAL</v>
      </c>
      <c r="B79" s="137" t="s">
        <v>2678</v>
      </c>
      <c r="C79" s="110">
        <v>44379.847696759258</v>
      </c>
      <c r="D79" s="110" t="s">
        <v>2469</v>
      </c>
      <c r="E79" s="133">
        <v>354</v>
      </c>
      <c r="F79" s="116" t="str">
        <f>VLOOKUP(E79,VIP!$A$2:$O14049,2,0)</f>
        <v>DRBR354</v>
      </c>
      <c r="G79" s="116" t="str">
        <f>VLOOKUP(E79,'LISTADO ATM'!$A$2:$B$897,2,0)</f>
        <v xml:space="preserve">ATM Oficina Núñez de Cáceres II </v>
      </c>
      <c r="H79" s="116" t="str">
        <f>VLOOKUP(E79,VIP!$A$2:$O19010,7,FALSE)</f>
        <v>Si</v>
      </c>
      <c r="I79" s="116" t="str">
        <f>VLOOKUP(E79,VIP!$A$2:$O10975,8,FALSE)</f>
        <v>Si</v>
      </c>
      <c r="J79" s="116" t="str">
        <f>VLOOKUP(E79,VIP!$A$2:$O10925,8,FALSE)</f>
        <v>Si</v>
      </c>
      <c r="K79" s="116" t="str">
        <f>VLOOKUP(E79,VIP!$A$2:$O14499,6,0)</f>
        <v>NO</v>
      </c>
      <c r="L79" s="140" t="s">
        <v>2417</v>
      </c>
      <c r="M79" s="109" t="s">
        <v>2445</v>
      </c>
      <c r="N79" s="109" t="s">
        <v>2452</v>
      </c>
      <c r="O79" s="116" t="s">
        <v>2470</v>
      </c>
      <c r="P79" s="116"/>
      <c r="Q79" s="109" t="s">
        <v>2417</v>
      </c>
      <c r="R79" s="45"/>
      <c r="V79" s="89"/>
      <c r="W79" s="75"/>
    </row>
    <row r="80" spans="1:23" s="117" customFormat="1" ht="18" x14ac:dyDescent="0.25">
      <c r="A80" s="116" t="str">
        <f>VLOOKUP(E80,'LISTADO ATM'!$A$2:$C$898,3,0)</f>
        <v>DISTRITO NACIONAL</v>
      </c>
      <c r="B80" s="137" t="s">
        <v>2677</v>
      </c>
      <c r="C80" s="110">
        <v>44379.850960648146</v>
      </c>
      <c r="D80" s="110" t="s">
        <v>2469</v>
      </c>
      <c r="E80" s="133">
        <v>516</v>
      </c>
      <c r="F80" s="116" t="str">
        <f>VLOOKUP(E80,VIP!$A$2:$O14048,2,0)</f>
        <v>DRBR516</v>
      </c>
      <c r="G80" s="116" t="str">
        <f>VLOOKUP(E80,'LISTADO ATM'!$A$2:$B$897,2,0)</f>
        <v xml:space="preserve">ATM Oficina Gascue </v>
      </c>
      <c r="H80" s="116" t="str">
        <f>VLOOKUP(E80,VIP!$A$2:$O19009,7,FALSE)</f>
        <v>Si</v>
      </c>
      <c r="I80" s="116" t="str">
        <f>VLOOKUP(E80,VIP!$A$2:$O10974,8,FALSE)</f>
        <v>Si</v>
      </c>
      <c r="J80" s="116" t="str">
        <f>VLOOKUP(E80,VIP!$A$2:$O10924,8,FALSE)</f>
        <v>Si</v>
      </c>
      <c r="K80" s="116" t="str">
        <f>VLOOKUP(E80,VIP!$A$2:$O14498,6,0)</f>
        <v>SI</v>
      </c>
      <c r="L80" s="140" t="s">
        <v>2417</v>
      </c>
      <c r="M80" s="109" t="s">
        <v>2445</v>
      </c>
      <c r="N80" s="109" t="s">
        <v>2452</v>
      </c>
      <c r="O80" s="116" t="s">
        <v>2470</v>
      </c>
      <c r="P80" s="116"/>
      <c r="Q80" s="109" t="s">
        <v>2417</v>
      </c>
      <c r="R80" s="45"/>
      <c r="V80" s="89"/>
      <c r="W80" s="75"/>
    </row>
    <row r="81" spans="1:23" s="117" customFormat="1" ht="18" x14ac:dyDescent="0.25">
      <c r="A81" s="116" t="str">
        <f>VLOOKUP(E81,'LISTADO ATM'!$A$2:$C$898,3,0)</f>
        <v>NORTE</v>
      </c>
      <c r="B81" s="137" t="s">
        <v>2676</v>
      </c>
      <c r="C81" s="110">
        <v>44379.853784722225</v>
      </c>
      <c r="D81" s="110" t="s">
        <v>2586</v>
      </c>
      <c r="E81" s="133">
        <v>315</v>
      </c>
      <c r="F81" s="116" t="str">
        <f>VLOOKUP(E81,VIP!$A$2:$O14047,2,0)</f>
        <v>DRBR315</v>
      </c>
      <c r="G81" s="116" t="str">
        <f>VLOOKUP(E81,'LISTADO ATM'!$A$2:$B$897,2,0)</f>
        <v xml:space="preserve">ATM Oficina Estrella Sadalá </v>
      </c>
      <c r="H81" s="116" t="str">
        <f>VLOOKUP(E81,VIP!$A$2:$O19008,7,FALSE)</f>
        <v>Si</v>
      </c>
      <c r="I81" s="116" t="str">
        <f>VLOOKUP(E81,VIP!$A$2:$O10973,8,FALSE)</f>
        <v>Si</v>
      </c>
      <c r="J81" s="116" t="str">
        <f>VLOOKUP(E81,VIP!$A$2:$O10923,8,FALSE)</f>
        <v>Si</v>
      </c>
      <c r="K81" s="116" t="str">
        <f>VLOOKUP(E81,VIP!$A$2:$O14497,6,0)</f>
        <v>NO</v>
      </c>
      <c r="L81" s="140" t="s">
        <v>2441</v>
      </c>
      <c r="M81" s="109" t="s">
        <v>2445</v>
      </c>
      <c r="N81" s="109" t="s">
        <v>2452</v>
      </c>
      <c r="O81" s="116" t="s">
        <v>2588</v>
      </c>
      <c r="P81" s="116"/>
      <c r="Q81" s="109" t="s">
        <v>2441</v>
      </c>
      <c r="R81" s="45"/>
      <c r="V81" s="89"/>
      <c r="W81" s="75"/>
    </row>
    <row r="82" spans="1:23" s="117" customFormat="1" ht="18" x14ac:dyDescent="0.25">
      <c r="A82" s="116" t="str">
        <f>VLOOKUP(E82,'LISTADO ATM'!$A$2:$C$898,3,0)</f>
        <v>DISTRITO NACIONAL</v>
      </c>
      <c r="B82" s="137" t="s">
        <v>2675</v>
      </c>
      <c r="C82" s="110">
        <v>44379.858217592591</v>
      </c>
      <c r="D82" s="110" t="s">
        <v>2180</v>
      </c>
      <c r="E82" s="133">
        <v>302</v>
      </c>
      <c r="F82" s="116" t="str">
        <f>VLOOKUP(E82,VIP!$A$2:$O14046,2,0)</f>
        <v>DRBR302</v>
      </c>
      <c r="G82" s="116" t="str">
        <f>VLOOKUP(E82,'LISTADO ATM'!$A$2:$B$897,2,0)</f>
        <v xml:space="preserve">ATM S/M Aprezio Los Mameyes  </v>
      </c>
      <c r="H82" s="116" t="str">
        <f>VLOOKUP(E82,VIP!$A$2:$O19007,7,FALSE)</f>
        <v>Si</v>
      </c>
      <c r="I82" s="116" t="str">
        <f>VLOOKUP(E82,VIP!$A$2:$O10972,8,FALSE)</f>
        <v>Si</v>
      </c>
      <c r="J82" s="116" t="str">
        <f>VLOOKUP(E82,VIP!$A$2:$O10922,8,FALSE)</f>
        <v>Si</v>
      </c>
      <c r="K82" s="116" t="str">
        <f>VLOOKUP(E82,VIP!$A$2:$O14496,6,0)</f>
        <v>NO</v>
      </c>
      <c r="L82" s="140" t="s">
        <v>2688</v>
      </c>
      <c r="M82" s="109" t="s">
        <v>2445</v>
      </c>
      <c r="N82" s="109" t="s">
        <v>2452</v>
      </c>
      <c r="O82" s="116" t="s">
        <v>2454</v>
      </c>
      <c r="P82" s="116"/>
      <c r="Q82" s="109" t="s">
        <v>2688</v>
      </c>
      <c r="R82" s="45"/>
      <c r="V82" s="89"/>
      <c r="W82" s="75"/>
    </row>
    <row r="83" spans="1:23" s="117" customFormat="1" ht="18" x14ac:dyDescent="0.25">
      <c r="A83" s="116" t="str">
        <f>VLOOKUP(E83,'LISTADO ATM'!$A$2:$C$898,3,0)</f>
        <v>ESTE</v>
      </c>
      <c r="B83" s="137" t="s">
        <v>2674</v>
      </c>
      <c r="C83" s="110">
        <v>44379.859942129631</v>
      </c>
      <c r="D83" s="110" t="s">
        <v>2180</v>
      </c>
      <c r="E83" s="133">
        <v>211</v>
      </c>
      <c r="F83" s="116" t="str">
        <f>VLOOKUP(E83,VIP!$A$2:$O14045,2,0)</f>
        <v>DRBR211</v>
      </c>
      <c r="G83" s="116" t="str">
        <f>VLOOKUP(E83,'LISTADO ATM'!$A$2:$B$897,2,0)</f>
        <v xml:space="preserve">ATM Oficina La Romana I </v>
      </c>
      <c r="H83" s="116" t="str">
        <f>VLOOKUP(E83,VIP!$A$2:$O19006,7,FALSE)</f>
        <v>Si</v>
      </c>
      <c r="I83" s="116" t="str">
        <f>VLOOKUP(E83,VIP!$A$2:$O10971,8,FALSE)</f>
        <v>Si</v>
      </c>
      <c r="J83" s="116" t="str">
        <f>VLOOKUP(E83,VIP!$A$2:$O10921,8,FALSE)</f>
        <v>Si</v>
      </c>
      <c r="K83" s="116" t="str">
        <f>VLOOKUP(E83,VIP!$A$2:$O14495,6,0)</f>
        <v>NO</v>
      </c>
      <c r="L83" s="140" t="s">
        <v>2587</v>
      </c>
      <c r="M83" s="109" t="s">
        <v>2445</v>
      </c>
      <c r="N83" s="109" t="s">
        <v>2452</v>
      </c>
      <c r="O83" s="116" t="s">
        <v>2454</v>
      </c>
      <c r="P83" s="116"/>
      <c r="Q83" s="109" t="s">
        <v>2587</v>
      </c>
      <c r="R83" s="45"/>
      <c r="V83" s="89"/>
      <c r="W83" s="75"/>
    </row>
    <row r="84" spans="1:23" s="117" customFormat="1" ht="18" x14ac:dyDescent="0.25">
      <c r="A84" s="116" t="str">
        <f>VLOOKUP(E84,'LISTADO ATM'!$A$2:$C$898,3,0)</f>
        <v>DISTRITO NACIONAL</v>
      </c>
      <c r="B84" s="137" t="s">
        <v>2673</v>
      </c>
      <c r="C84" s="110">
        <v>44379.861157407409</v>
      </c>
      <c r="D84" s="110" t="s">
        <v>2180</v>
      </c>
      <c r="E84" s="133">
        <v>149</v>
      </c>
      <c r="F84" s="116" t="str">
        <f>VLOOKUP(E84,VIP!$A$2:$O14044,2,0)</f>
        <v>DRBR149</v>
      </c>
      <c r="G84" s="116" t="str">
        <f>VLOOKUP(E84,'LISTADO ATM'!$A$2:$B$897,2,0)</f>
        <v>ATM Estación Metro Concepción</v>
      </c>
      <c r="H84" s="116" t="str">
        <f>VLOOKUP(E84,VIP!$A$2:$O19005,7,FALSE)</f>
        <v>N/A</v>
      </c>
      <c r="I84" s="116" t="str">
        <f>VLOOKUP(E84,VIP!$A$2:$O10970,8,FALSE)</f>
        <v>N/A</v>
      </c>
      <c r="J84" s="116" t="str">
        <f>VLOOKUP(E84,VIP!$A$2:$O10920,8,FALSE)</f>
        <v>N/A</v>
      </c>
      <c r="K84" s="116" t="str">
        <f>VLOOKUP(E84,VIP!$A$2:$O14494,6,0)</f>
        <v>N/A</v>
      </c>
      <c r="L84" s="140" t="s">
        <v>2587</v>
      </c>
      <c r="M84" s="109" t="s">
        <v>2445</v>
      </c>
      <c r="N84" s="109" t="s">
        <v>2452</v>
      </c>
      <c r="O84" s="116" t="s">
        <v>2454</v>
      </c>
      <c r="P84" s="116"/>
      <c r="Q84" s="109" t="s">
        <v>2587</v>
      </c>
      <c r="R84" s="45"/>
      <c r="V84" s="89"/>
      <c r="W84" s="75"/>
    </row>
    <row r="85" spans="1:23" s="117" customFormat="1" ht="18" x14ac:dyDescent="0.25">
      <c r="A85" s="116" t="str">
        <f>VLOOKUP(E85,'LISTADO ATM'!$A$2:$C$898,3,0)</f>
        <v>ESTE</v>
      </c>
      <c r="B85" s="137" t="s">
        <v>2672</v>
      </c>
      <c r="C85" s="110">
        <v>44379.863715277781</v>
      </c>
      <c r="D85" s="110" t="s">
        <v>2180</v>
      </c>
      <c r="E85" s="133">
        <v>634</v>
      </c>
      <c r="F85" s="116" t="str">
        <f>VLOOKUP(E85,VIP!$A$2:$O14043,2,0)</f>
        <v>DRBR273</v>
      </c>
      <c r="G85" s="116" t="str">
        <f>VLOOKUP(E85,'LISTADO ATM'!$A$2:$B$897,2,0)</f>
        <v xml:space="preserve">ATM Ayuntamiento Los Llanos (SPM) </v>
      </c>
      <c r="H85" s="116" t="str">
        <f>VLOOKUP(E85,VIP!$A$2:$O19004,7,FALSE)</f>
        <v>Si</v>
      </c>
      <c r="I85" s="116" t="str">
        <f>VLOOKUP(E85,VIP!$A$2:$O10969,8,FALSE)</f>
        <v>Si</v>
      </c>
      <c r="J85" s="116" t="str">
        <f>VLOOKUP(E85,VIP!$A$2:$O10919,8,FALSE)</f>
        <v>Si</v>
      </c>
      <c r="K85" s="116" t="str">
        <f>VLOOKUP(E85,VIP!$A$2:$O14493,6,0)</f>
        <v>NO</v>
      </c>
      <c r="L85" s="140" t="s">
        <v>2587</v>
      </c>
      <c r="M85" s="109" t="s">
        <v>2445</v>
      </c>
      <c r="N85" s="109" t="s">
        <v>2452</v>
      </c>
      <c r="O85" s="116" t="s">
        <v>2454</v>
      </c>
      <c r="P85" s="116"/>
      <c r="Q85" s="109" t="s">
        <v>2587</v>
      </c>
      <c r="R85" s="45"/>
      <c r="V85" s="89"/>
      <c r="W85" s="75"/>
    </row>
    <row r="86" spans="1:23" s="117" customFormat="1" ht="18" x14ac:dyDescent="0.25">
      <c r="A86" s="116" t="str">
        <f>VLOOKUP(E86,'LISTADO ATM'!$A$2:$C$898,3,0)</f>
        <v>NORTE</v>
      </c>
      <c r="B86" s="137" t="s">
        <v>2671</v>
      </c>
      <c r="C86" s="110">
        <v>44379.864490740743</v>
      </c>
      <c r="D86" s="110" t="s">
        <v>2469</v>
      </c>
      <c r="E86" s="133">
        <v>333</v>
      </c>
      <c r="F86" s="116" t="str">
        <f>VLOOKUP(E86,VIP!$A$2:$O14042,2,0)</f>
        <v>DRBR333</v>
      </c>
      <c r="G86" s="116" t="str">
        <f>VLOOKUP(E86,'LISTADO ATM'!$A$2:$B$897,2,0)</f>
        <v>ATM Oficina Turey Maimón</v>
      </c>
      <c r="H86" s="116" t="str">
        <f>VLOOKUP(E86,VIP!$A$2:$O19003,7,FALSE)</f>
        <v>Si</v>
      </c>
      <c r="I86" s="116" t="str">
        <f>VLOOKUP(E86,VIP!$A$2:$O10968,8,FALSE)</f>
        <v>Si</v>
      </c>
      <c r="J86" s="116" t="str">
        <f>VLOOKUP(E86,VIP!$A$2:$O10918,8,FALSE)</f>
        <v>Si</v>
      </c>
      <c r="K86" s="116" t="str">
        <f>VLOOKUP(E86,VIP!$A$2:$O14492,6,0)</f>
        <v>NO</v>
      </c>
      <c r="L86" s="140" t="s">
        <v>2563</v>
      </c>
      <c r="M86" s="109" t="s">
        <v>2445</v>
      </c>
      <c r="N86" s="109" t="s">
        <v>2452</v>
      </c>
      <c r="O86" s="116" t="s">
        <v>2589</v>
      </c>
      <c r="P86" s="116"/>
      <c r="Q86" s="109" t="s">
        <v>2563</v>
      </c>
      <c r="R86" s="45"/>
      <c r="V86" s="89"/>
      <c r="W86" s="75"/>
    </row>
    <row r="87" spans="1:23" s="117" customFormat="1" ht="18" x14ac:dyDescent="0.25">
      <c r="A87" s="116" t="str">
        <f>VLOOKUP(E87,'LISTADO ATM'!$A$2:$C$898,3,0)</f>
        <v>NORTE</v>
      </c>
      <c r="B87" s="137" t="s">
        <v>2670</v>
      </c>
      <c r="C87" s="110">
        <v>44379.868148148147</v>
      </c>
      <c r="D87" s="110" t="s">
        <v>2181</v>
      </c>
      <c r="E87" s="133">
        <v>306</v>
      </c>
      <c r="F87" s="116" t="str">
        <f>VLOOKUP(E87,VIP!$A$2:$O14041,2,0)</f>
        <v>DRBR306</v>
      </c>
      <c r="G87" s="116" t="str">
        <f>VLOOKUP(E87,'LISTADO ATM'!$A$2:$B$897,2,0)</f>
        <v>ATM Hospital Dr. Toribio</v>
      </c>
      <c r="H87" s="116" t="str">
        <f>VLOOKUP(E87,VIP!$A$2:$O19002,7,FALSE)</f>
        <v>Si</v>
      </c>
      <c r="I87" s="116" t="str">
        <f>VLOOKUP(E87,VIP!$A$2:$O10967,8,FALSE)</f>
        <v>Si</v>
      </c>
      <c r="J87" s="116" t="str">
        <f>VLOOKUP(E87,VIP!$A$2:$O10917,8,FALSE)</f>
        <v>Si</v>
      </c>
      <c r="K87" s="116" t="str">
        <f>VLOOKUP(E87,VIP!$A$2:$O14491,6,0)</f>
        <v>NO</v>
      </c>
      <c r="L87" s="140" t="s">
        <v>2587</v>
      </c>
      <c r="M87" s="109" t="s">
        <v>2445</v>
      </c>
      <c r="N87" s="109" t="s">
        <v>2452</v>
      </c>
      <c r="O87" s="116" t="s">
        <v>2564</v>
      </c>
      <c r="P87" s="116"/>
      <c r="Q87" s="109" t="s">
        <v>2587</v>
      </c>
      <c r="R87" s="45"/>
      <c r="V87" s="89"/>
      <c r="W87" s="75"/>
    </row>
    <row r="88" spans="1:23" s="117" customFormat="1" ht="18" x14ac:dyDescent="0.25">
      <c r="A88" s="116" t="str">
        <f>VLOOKUP(E88,'LISTADO ATM'!$A$2:$C$898,3,0)</f>
        <v>NORTE</v>
      </c>
      <c r="B88" s="137" t="s">
        <v>2669</v>
      </c>
      <c r="C88" s="110">
        <v>44379.93546296296</v>
      </c>
      <c r="D88" s="110" t="s">
        <v>2181</v>
      </c>
      <c r="E88" s="133">
        <v>894</v>
      </c>
      <c r="F88" s="116" t="str">
        <f>VLOOKUP(E88,VIP!$A$2:$O14040,2,0)</f>
        <v>DRBR894</v>
      </c>
      <c r="G88" s="116" t="str">
        <f>VLOOKUP(E88,'LISTADO ATM'!$A$2:$B$897,2,0)</f>
        <v>ATM Eco Petroleo Estero Hondo</v>
      </c>
      <c r="H88" s="116" t="str">
        <f>VLOOKUP(E88,VIP!$A$2:$O19001,7,FALSE)</f>
        <v>NO</v>
      </c>
      <c r="I88" s="116" t="str">
        <f>VLOOKUP(E88,VIP!$A$2:$O10966,8,FALSE)</f>
        <v>NO</v>
      </c>
      <c r="J88" s="116" t="str">
        <f>VLOOKUP(E88,VIP!$A$2:$O10916,8,FALSE)</f>
        <v>NO</v>
      </c>
      <c r="K88" s="116" t="str">
        <f>VLOOKUP(E88,VIP!$A$2:$O14490,6,0)</f>
        <v>NO</v>
      </c>
      <c r="L88" s="140" t="s">
        <v>2245</v>
      </c>
      <c r="M88" s="109" t="s">
        <v>2445</v>
      </c>
      <c r="N88" s="109" t="s">
        <v>2452</v>
      </c>
      <c r="O88" s="116" t="s">
        <v>2564</v>
      </c>
      <c r="P88" s="116"/>
      <c r="Q88" s="109" t="s">
        <v>2245</v>
      </c>
      <c r="R88" s="45"/>
      <c r="V88" s="89"/>
      <c r="W88" s="75"/>
    </row>
    <row r="89" spans="1:23" s="117" customFormat="1" ht="18" x14ac:dyDescent="0.25">
      <c r="A89" s="116" t="str">
        <f>VLOOKUP(E89,'LISTADO ATM'!$A$2:$C$898,3,0)</f>
        <v>NORTE</v>
      </c>
      <c r="B89" s="137" t="s">
        <v>2668</v>
      </c>
      <c r="C89" s="110">
        <v>44379.936620370368</v>
      </c>
      <c r="D89" s="110" t="s">
        <v>2181</v>
      </c>
      <c r="E89" s="133">
        <v>454</v>
      </c>
      <c r="F89" s="116" t="str">
        <f>VLOOKUP(E89,VIP!$A$2:$O14039,2,0)</f>
        <v>DRBR454</v>
      </c>
      <c r="G89" s="116" t="str">
        <f>VLOOKUP(E89,'LISTADO ATM'!$A$2:$B$897,2,0)</f>
        <v>ATM Partido Dajabón</v>
      </c>
      <c r="H89" s="116" t="str">
        <f>VLOOKUP(E89,VIP!$A$2:$O19000,7,FALSE)</f>
        <v>Si</v>
      </c>
      <c r="I89" s="116" t="str">
        <f>VLOOKUP(E89,VIP!$A$2:$O10965,8,FALSE)</f>
        <v>Si</v>
      </c>
      <c r="J89" s="116" t="str">
        <f>VLOOKUP(E89,VIP!$A$2:$O10915,8,FALSE)</f>
        <v>Si</v>
      </c>
      <c r="K89" s="116" t="str">
        <f>VLOOKUP(E89,VIP!$A$2:$O14489,6,0)</f>
        <v>NO</v>
      </c>
      <c r="L89" s="140" t="s">
        <v>2587</v>
      </c>
      <c r="M89" s="109" t="s">
        <v>2445</v>
      </c>
      <c r="N89" s="109" t="s">
        <v>2452</v>
      </c>
      <c r="O89" s="116" t="s">
        <v>2564</v>
      </c>
      <c r="P89" s="116"/>
      <c r="Q89" s="109" t="s">
        <v>2587</v>
      </c>
      <c r="R89" s="45"/>
      <c r="V89" s="89"/>
      <c r="W89" s="75"/>
    </row>
    <row r="90" spans="1:23" s="117" customFormat="1" ht="18" x14ac:dyDescent="0.25">
      <c r="A90" s="116" t="e">
        <f>VLOOKUP(E90,'LISTADO ATM'!$A$2:$C$898,3,0)</f>
        <v>#N/A</v>
      </c>
      <c r="B90" s="137" t="s">
        <v>2667</v>
      </c>
      <c r="C90" s="110">
        <v>44379.937789351854</v>
      </c>
      <c r="D90" s="110" t="s">
        <v>2180</v>
      </c>
      <c r="E90" s="133">
        <v>349</v>
      </c>
      <c r="F90" s="116" t="str">
        <f>VLOOKUP(E90,VIP!$A$2:$O14038,2,0)</f>
        <v>DRBR349</v>
      </c>
      <c r="G90" s="116" t="e">
        <f>VLOOKUP(E90,'LISTADO ATM'!$A$2:$B$897,2,0)</f>
        <v>#N/A</v>
      </c>
      <c r="H90" s="116" t="str">
        <f>VLOOKUP(E90,VIP!$A$2:$O18999,7,FALSE)</f>
        <v>N/A</v>
      </c>
      <c r="I90" s="116" t="str">
        <f>VLOOKUP(E90,VIP!$A$2:$O10964,8,FALSE)</f>
        <v>N/A</v>
      </c>
      <c r="J90" s="116" t="str">
        <f>VLOOKUP(E90,VIP!$A$2:$O10914,8,FALSE)</f>
        <v>N/A</v>
      </c>
      <c r="K90" s="116" t="str">
        <f>VLOOKUP(E90,VIP!$A$2:$O14488,6,0)</f>
        <v>N/A</v>
      </c>
      <c r="L90" s="140" t="s">
        <v>2245</v>
      </c>
      <c r="M90" s="109" t="s">
        <v>2445</v>
      </c>
      <c r="N90" s="109" t="s">
        <v>2452</v>
      </c>
      <c r="O90" s="116" t="s">
        <v>2454</v>
      </c>
      <c r="P90" s="116"/>
      <c r="Q90" s="109" t="s">
        <v>2245</v>
      </c>
      <c r="R90" s="45"/>
      <c r="V90" s="89"/>
      <c r="W90" s="75"/>
    </row>
    <row r="91" spans="1:23" ht="18" x14ac:dyDescent="0.25">
      <c r="A91" s="116" t="str">
        <f>VLOOKUP(E91,'LISTADO ATM'!$A$2:$C$898,3,0)</f>
        <v>ESTE</v>
      </c>
      <c r="B91" s="137" t="s">
        <v>2694</v>
      </c>
      <c r="C91" s="110">
        <v>44380.045902777776</v>
      </c>
      <c r="D91" s="110" t="s">
        <v>2180</v>
      </c>
      <c r="E91" s="133">
        <v>822</v>
      </c>
      <c r="F91" s="116" t="str">
        <f>VLOOKUP(E91,VIP!$A$2:$O14043,2,0)</f>
        <v>DRBR822</v>
      </c>
      <c r="G91" s="116" t="str">
        <f>VLOOKUP(E91,'LISTADO ATM'!$A$2:$B$897,2,0)</f>
        <v xml:space="preserve">ATM INDUSPALMA </v>
      </c>
      <c r="H91" s="116" t="str">
        <f>VLOOKUP(E91,VIP!$A$2:$O19004,7,FALSE)</f>
        <v>Si</v>
      </c>
      <c r="I91" s="116" t="str">
        <f>VLOOKUP(E91,VIP!$A$2:$O10969,8,FALSE)</f>
        <v>Si</v>
      </c>
      <c r="J91" s="116" t="str">
        <f>VLOOKUP(E91,VIP!$A$2:$O10919,8,FALSE)</f>
        <v>Si</v>
      </c>
      <c r="K91" s="116" t="str">
        <f>VLOOKUP(E91,VIP!$A$2:$O14493,6,0)</f>
        <v>NO</v>
      </c>
      <c r="L91" s="140" t="s">
        <v>2245</v>
      </c>
      <c r="M91" s="109" t="s">
        <v>2445</v>
      </c>
      <c r="N91" s="109" t="s">
        <v>2452</v>
      </c>
      <c r="O91" s="116" t="s">
        <v>2454</v>
      </c>
      <c r="P91" s="116"/>
      <c r="Q91" s="109" t="s">
        <v>2245</v>
      </c>
    </row>
    <row r="92" spans="1:23" ht="18" x14ac:dyDescent="0.25">
      <c r="A92" s="116" t="str">
        <f>VLOOKUP(E92,'LISTADO ATM'!$A$2:$C$898,3,0)</f>
        <v>DISTRITO NACIONAL</v>
      </c>
      <c r="B92" s="137" t="s">
        <v>2693</v>
      </c>
      <c r="C92" s="110">
        <v>44380.047939814816</v>
      </c>
      <c r="D92" s="110" t="s">
        <v>2180</v>
      </c>
      <c r="E92" s="133">
        <v>160</v>
      </c>
      <c r="F92" s="116" t="str">
        <f>VLOOKUP(E92,VIP!$A$2:$O14042,2,0)</f>
        <v>DRBR160</v>
      </c>
      <c r="G92" s="116" t="str">
        <f>VLOOKUP(E92,'LISTADO ATM'!$A$2:$B$897,2,0)</f>
        <v xml:space="preserve">ATM Oficina Herrera </v>
      </c>
      <c r="H92" s="116" t="str">
        <f>VLOOKUP(E92,VIP!$A$2:$O19003,7,FALSE)</f>
        <v>Si</v>
      </c>
      <c r="I92" s="116" t="str">
        <f>VLOOKUP(E92,VIP!$A$2:$O10968,8,FALSE)</f>
        <v>Si</v>
      </c>
      <c r="J92" s="116" t="str">
        <f>VLOOKUP(E92,VIP!$A$2:$O10918,8,FALSE)</f>
        <v>Si</v>
      </c>
      <c r="K92" s="116" t="str">
        <f>VLOOKUP(E92,VIP!$A$2:$O14492,6,0)</f>
        <v>NO</v>
      </c>
      <c r="L92" s="140" t="s">
        <v>2219</v>
      </c>
      <c r="M92" s="109" t="s">
        <v>2445</v>
      </c>
      <c r="N92" s="109" t="s">
        <v>2452</v>
      </c>
      <c r="O92" s="116" t="s">
        <v>2454</v>
      </c>
      <c r="P92" s="116"/>
      <c r="Q92" s="109" t="s">
        <v>2219</v>
      </c>
    </row>
    <row r="93" spans="1:23" ht="18" x14ac:dyDescent="0.25">
      <c r="A93" s="116" t="str">
        <f>VLOOKUP(E93,'LISTADO ATM'!$A$2:$C$898,3,0)</f>
        <v>NORTE</v>
      </c>
      <c r="B93" s="137" t="s">
        <v>2692</v>
      </c>
      <c r="C93" s="110">
        <v>44380.060335648152</v>
      </c>
      <c r="D93" s="110" t="s">
        <v>2469</v>
      </c>
      <c r="E93" s="133">
        <v>882</v>
      </c>
      <c r="F93" s="116" t="str">
        <f>VLOOKUP(E93,VIP!$A$2:$O14041,2,0)</f>
        <v>DRBR882</v>
      </c>
      <c r="G93" s="116" t="str">
        <f>VLOOKUP(E93,'LISTADO ATM'!$A$2:$B$897,2,0)</f>
        <v xml:space="preserve">ATM Oficina Moca II </v>
      </c>
      <c r="H93" s="116" t="str">
        <f>VLOOKUP(E93,VIP!$A$2:$O19002,7,FALSE)</f>
        <v>Si</v>
      </c>
      <c r="I93" s="116" t="str">
        <f>VLOOKUP(E93,VIP!$A$2:$O10967,8,FALSE)</f>
        <v>Si</v>
      </c>
      <c r="J93" s="116" t="str">
        <f>VLOOKUP(E93,VIP!$A$2:$O10917,8,FALSE)</f>
        <v>Si</v>
      </c>
      <c r="K93" s="116" t="str">
        <f>VLOOKUP(E93,VIP!$A$2:$O14491,6,0)</f>
        <v>SI</v>
      </c>
      <c r="L93" s="140" t="s">
        <v>2441</v>
      </c>
      <c r="M93" s="109" t="s">
        <v>2445</v>
      </c>
      <c r="N93" s="109" t="s">
        <v>2452</v>
      </c>
      <c r="O93" s="116" t="s">
        <v>2470</v>
      </c>
      <c r="P93" s="116"/>
      <c r="Q93" s="109" t="s">
        <v>2441</v>
      </c>
    </row>
    <row r="94" spans="1:23" ht="18" x14ac:dyDescent="0.25">
      <c r="A94" s="116" t="str">
        <f>VLOOKUP(E94,'LISTADO ATM'!$A$2:$C$898,3,0)</f>
        <v>SUR</v>
      </c>
      <c r="B94" s="137" t="s">
        <v>2691</v>
      </c>
      <c r="C94" s="110">
        <v>44380.063680555555</v>
      </c>
      <c r="D94" s="110" t="s">
        <v>2448</v>
      </c>
      <c r="E94" s="133">
        <v>995</v>
      </c>
      <c r="F94" s="116" t="str">
        <f>VLOOKUP(E94,VIP!$A$2:$O14040,2,0)</f>
        <v>DRBR545</v>
      </c>
      <c r="G94" s="116" t="str">
        <f>VLOOKUP(E94,'LISTADO ATM'!$A$2:$B$897,2,0)</f>
        <v xml:space="preserve">ATM Oficina San Cristobal III (Lobby) </v>
      </c>
      <c r="H94" s="116" t="str">
        <f>VLOOKUP(E94,VIP!$A$2:$O19001,7,FALSE)</f>
        <v>Si</v>
      </c>
      <c r="I94" s="116" t="str">
        <f>VLOOKUP(E94,VIP!$A$2:$O10966,8,FALSE)</f>
        <v>No</v>
      </c>
      <c r="J94" s="116" t="str">
        <f>VLOOKUP(E94,VIP!$A$2:$O10916,8,FALSE)</f>
        <v>No</v>
      </c>
      <c r="K94" s="116" t="str">
        <f>VLOOKUP(E94,VIP!$A$2:$O14490,6,0)</f>
        <v>NO</v>
      </c>
      <c r="L94" s="140" t="s">
        <v>2417</v>
      </c>
      <c r="M94" s="109" t="s">
        <v>2445</v>
      </c>
      <c r="N94" s="109" t="s">
        <v>2452</v>
      </c>
      <c r="O94" s="116" t="s">
        <v>2453</v>
      </c>
      <c r="P94" s="116"/>
      <c r="Q94" s="109" t="s">
        <v>2417</v>
      </c>
    </row>
    <row r="95" spans="1:23" ht="18" x14ac:dyDescent="0.25">
      <c r="A95" s="116" t="str">
        <f>VLOOKUP(E95,'LISTADO ATM'!$A$2:$C$898,3,0)</f>
        <v>DISTRITO NACIONAL</v>
      </c>
      <c r="B95" s="137" t="s">
        <v>2690</v>
      </c>
      <c r="C95" s="110">
        <v>44380.108449074076</v>
      </c>
      <c r="D95" s="110" t="s">
        <v>2180</v>
      </c>
      <c r="E95" s="133">
        <v>355</v>
      </c>
      <c r="F95" s="116" t="str">
        <f>VLOOKUP(E95,VIP!$A$2:$O14039,2,0)</f>
        <v>DRBR355</v>
      </c>
      <c r="G95" s="116" t="str">
        <f>VLOOKUP(E95,'LISTADO ATM'!$A$2:$B$897,2,0)</f>
        <v xml:space="preserve">ATM UNP Metro II </v>
      </c>
      <c r="H95" s="116" t="str">
        <f>VLOOKUP(E95,VIP!$A$2:$O19000,7,FALSE)</f>
        <v>Si</v>
      </c>
      <c r="I95" s="116" t="str">
        <f>VLOOKUP(E95,VIP!$A$2:$O10965,8,FALSE)</f>
        <v>Si</v>
      </c>
      <c r="J95" s="116" t="str">
        <f>VLOOKUP(E95,VIP!$A$2:$O10915,8,FALSE)</f>
        <v>Si</v>
      </c>
      <c r="K95" s="116" t="str">
        <f>VLOOKUP(E95,VIP!$A$2:$O14489,6,0)</f>
        <v>SI</v>
      </c>
      <c r="L95" s="140" t="s">
        <v>2594</v>
      </c>
      <c r="M95" s="109" t="s">
        <v>2445</v>
      </c>
      <c r="N95" s="109" t="s">
        <v>2452</v>
      </c>
      <c r="O95" s="116" t="s">
        <v>2454</v>
      </c>
      <c r="P95" s="116"/>
      <c r="Q95" s="109" t="s">
        <v>2594</v>
      </c>
    </row>
  </sheetData>
  <autoFilter ref="A4:Q48">
    <sortState ref="A5:Q95">
      <sortCondition ref="C4:C4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1:B1048576 B1:B4">
    <cfRule type="duplicateValues" dxfId="158" priority="141559"/>
  </conditionalFormatting>
  <conditionalFormatting sqref="B91:B1048576">
    <cfRule type="duplicateValues" dxfId="157" priority="141564"/>
  </conditionalFormatting>
  <conditionalFormatting sqref="B91:B1048576 B1:B4">
    <cfRule type="duplicateValues" dxfId="156" priority="141568"/>
    <cfRule type="duplicateValues" dxfId="155" priority="141569"/>
    <cfRule type="duplicateValues" dxfId="154" priority="141570"/>
  </conditionalFormatting>
  <conditionalFormatting sqref="E91:E1048576 E1:E4">
    <cfRule type="duplicateValues" dxfId="153" priority="141583"/>
    <cfRule type="duplicateValues" dxfId="152" priority="141584"/>
  </conditionalFormatting>
  <conditionalFormatting sqref="E91:E1048576 E1:E4">
    <cfRule type="duplicateValues" dxfId="151" priority="141591"/>
    <cfRule type="duplicateValues" dxfId="150" priority="141592"/>
    <cfRule type="duplicateValues" dxfId="149" priority="141593"/>
  </conditionalFormatting>
  <conditionalFormatting sqref="E91:E1048576 E1:E4">
    <cfRule type="duplicateValues" dxfId="148" priority="141603"/>
  </conditionalFormatting>
  <conditionalFormatting sqref="E91:E1048576">
    <cfRule type="duplicateValues" dxfId="147" priority="141607"/>
  </conditionalFormatting>
  <conditionalFormatting sqref="E91:E1048576 E1:E5">
    <cfRule type="duplicateValues" dxfId="146" priority="141610"/>
    <cfRule type="duplicateValues" dxfId="145" priority="141611"/>
    <cfRule type="duplicateValues" dxfId="144" priority="141612"/>
    <cfRule type="duplicateValues" dxfId="143" priority="141613"/>
  </conditionalFormatting>
  <conditionalFormatting sqref="B91:B1048576">
    <cfRule type="duplicateValues" dxfId="142" priority="141622"/>
  </conditionalFormatting>
  <conditionalFormatting sqref="B91:B1048576 B1:B4">
    <cfRule type="duplicateValues" dxfId="141" priority="141633"/>
  </conditionalFormatting>
  <conditionalFormatting sqref="E91:E1048576 E1:E5">
    <cfRule type="duplicateValues" dxfId="140" priority="141637"/>
  </conditionalFormatting>
  <conditionalFormatting sqref="B91:B1048576 B1:B4">
    <cfRule type="duplicateValues" dxfId="139" priority="141640"/>
  </conditionalFormatting>
  <conditionalFormatting sqref="B91:B1048576">
    <cfRule type="duplicateValues" dxfId="138" priority="141649"/>
  </conditionalFormatting>
  <conditionalFormatting sqref="E6:E48">
    <cfRule type="duplicateValues" dxfId="137" priority="142913"/>
    <cfRule type="duplicateValues" dxfId="136" priority="142914"/>
    <cfRule type="duplicateValues" dxfId="135" priority="142915"/>
    <cfRule type="duplicateValues" dxfId="134" priority="142916"/>
  </conditionalFormatting>
  <conditionalFormatting sqref="E6:E48">
    <cfRule type="duplicateValues" dxfId="133" priority="142921"/>
  </conditionalFormatting>
  <conditionalFormatting sqref="B6:B48">
    <cfRule type="duplicateValues" dxfId="132" priority="142923"/>
  </conditionalFormatting>
  <conditionalFormatting sqref="B6:B48">
    <cfRule type="duplicateValues" dxfId="131" priority="142925"/>
    <cfRule type="duplicateValues" dxfId="130" priority="142926"/>
    <cfRule type="duplicateValues" dxfId="129" priority="142927"/>
  </conditionalFormatting>
  <conditionalFormatting sqref="E6:E48">
    <cfRule type="duplicateValues" dxfId="128" priority="142931"/>
    <cfRule type="duplicateValues" dxfId="127" priority="142932"/>
  </conditionalFormatting>
  <conditionalFormatting sqref="E6:E48">
    <cfRule type="duplicateValues" dxfId="126" priority="142935"/>
    <cfRule type="duplicateValues" dxfId="125" priority="142936"/>
    <cfRule type="duplicateValues" dxfId="124" priority="142937"/>
  </conditionalFormatting>
  <conditionalFormatting sqref="E49:E69">
    <cfRule type="duplicateValues" dxfId="123" priority="143143"/>
    <cfRule type="duplicateValues" dxfId="122" priority="143144"/>
    <cfRule type="duplicateValues" dxfId="121" priority="143145"/>
    <cfRule type="duplicateValues" dxfId="120" priority="143146"/>
  </conditionalFormatting>
  <conditionalFormatting sqref="E49:E69">
    <cfRule type="duplicateValues" dxfId="119" priority="143147"/>
  </conditionalFormatting>
  <conditionalFormatting sqref="B49:B69">
    <cfRule type="duplicateValues" dxfId="118" priority="143148"/>
  </conditionalFormatting>
  <conditionalFormatting sqref="B49:B69">
    <cfRule type="duplicateValues" dxfId="117" priority="143149"/>
    <cfRule type="duplicateValues" dxfId="116" priority="143150"/>
    <cfRule type="duplicateValues" dxfId="115" priority="143151"/>
  </conditionalFormatting>
  <conditionalFormatting sqref="E49:E69">
    <cfRule type="duplicateValues" dxfId="114" priority="143152"/>
    <cfRule type="duplicateValues" dxfId="113" priority="143153"/>
  </conditionalFormatting>
  <conditionalFormatting sqref="E49:E69">
    <cfRule type="duplicateValues" dxfId="112" priority="143154"/>
    <cfRule type="duplicateValues" dxfId="111" priority="143155"/>
    <cfRule type="duplicateValues" dxfId="110" priority="143156"/>
  </conditionalFormatting>
  <conditionalFormatting sqref="E70:E95">
    <cfRule type="duplicateValues" dxfId="109" priority="143247"/>
    <cfRule type="duplicateValues" dxfId="108" priority="143248"/>
    <cfRule type="duplicateValues" dxfId="107" priority="143249"/>
    <cfRule type="duplicateValues" dxfId="106" priority="143250"/>
  </conditionalFormatting>
  <conditionalFormatting sqref="E70:E95">
    <cfRule type="duplicateValues" dxfId="105" priority="143251"/>
  </conditionalFormatting>
  <conditionalFormatting sqref="B70:B95">
    <cfRule type="duplicateValues" dxfId="104" priority="143252"/>
  </conditionalFormatting>
  <conditionalFormatting sqref="B70:B95">
    <cfRule type="duplicateValues" dxfId="103" priority="143253"/>
    <cfRule type="duplicateValues" dxfId="102" priority="143254"/>
    <cfRule type="duplicateValues" dxfId="101" priority="143255"/>
  </conditionalFormatting>
  <conditionalFormatting sqref="E70:E95">
    <cfRule type="duplicateValues" dxfId="100" priority="143256"/>
    <cfRule type="duplicateValues" dxfId="99" priority="143257"/>
  </conditionalFormatting>
  <conditionalFormatting sqref="E70:E95">
    <cfRule type="duplicateValues" dxfId="98" priority="143258"/>
    <cfRule type="duplicateValues" dxfId="97" priority="143259"/>
    <cfRule type="duplicateValues" dxfId="96" priority="143260"/>
  </conditionalFormatting>
  <conditionalFormatting sqref="B5">
    <cfRule type="duplicateValues" dxfId="13" priority="143284"/>
  </conditionalFormatting>
  <conditionalFormatting sqref="B5">
    <cfRule type="duplicateValues" dxfId="12" priority="143285"/>
    <cfRule type="duplicateValues" dxfId="11" priority="143286"/>
    <cfRule type="duplicateValues" dxfId="10" priority="143287"/>
  </conditionalFormatting>
  <conditionalFormatting sqref="E5">
    <cfRule type="duplicateValues" dxfId="9" priority="143288"/>
    <cfRule type="duplicateValues" dxfId="8" priority="143289"/>
  </conditionalFormatting>
  <conditionalFormatting sqref="E5">
    <cfRule type="duplicateValues" dxfId="7" priority="143290"/>
    <cfRule type="duplicateValues" dxfId="6" priority="143291"/>
    <cfRule type="duplicateValues" dxfId="5" priority="143292"/>
  </conditionalFormatting>
  <conditionalFormatting sqref="E5">
    <cfRule type="duplicateValues" dxfId="4" priority="143293"/>
  </conditionalFormatting>
  <conditionalFormatting sqref="E5">
    <cfRule type="duplicateValues" dxfId="3" priority="143294"/>
    <cfRule type="duplicateValues" dxfId="2" priority="143295"/>
    <cfRule type="duplicateValues" dxfId="1" priority="143296"/>
    <cfRule type="duplicateValues" dxfId="0" priority="14329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zoomScale="55" zoomScaleNormal="55" workbookViewId="0">
      <selection activeCell="H83" sqref="H8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66" t="s">
        <v>2150</v>
      </c>
      <c r="B1" s="167"/>
      <c r="C1" s="167"/>
      <c r="D1" s="167"/>
      <c r="E1" s="168"/>
      <c r="F1" s="161" t="s">
        <v>2552</v>
      </c>
      <c r="G1" s="162"/>
      <c r="H1" s="115">
        <f>COUNTIF(A:E,"2 Gavetas Vacias y 1 Gaveta Fallando")</f>
        <v>9</v>
      </c>
      <c r="I1" s="115">
        <f>COUNTIF(A:E,("3 Gavetas Vacías"))</f>
        <v>8</v>
      </c>
      <c r="J1" s="93">
        <f>COUNTIF(A:E,"2 Gavetas Fallando y 1 Gaveta Vacias")</f>
        <v>0</v>
      </c>
    </row>
    <row r="2" spans="1:11" ht="25.5" customHeight="1" x14ac:dyDescent="0.25">
      <c r="A2" s="169" t="s">
        <v>2450</v>
      </c>
      <c r="B2" s="170"/>
      <c r="C2" s="170"/>
      <c r="D2" s="170"/>
      <c r="E2" s="171"/>
      <c r="F2" s="114" t="s">
        <v>2551</v>
      </c>
      <c r="G2" s="113">
        <f>G3+G4</f>
        <v>91</v>
      </c>
      <c r="H2" s="114" t="s">
        <v>2562</v>
      </c>
      <c r="I2" s="113">
        <f>COUNTIF(A:E,"Abastecido")</f>
        <v>49</v>
      </c>
      <c r="J2" s="114" t="s">
        <v>2582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2550</v>
      </c>
      <c r="G3" s="113">
        <f>COUNTIF(REPORTE!A:Q,"fuera de Servicio")</f>
        <v>90</v>
      </c>
      <c r="H3" s="114" t="s">
        <v>2558</v>
      </c>
      <c r="I3" s="113">
        <f>COUNTIF(A:E,"Gavetas Vacías + Gavetas Fallando")</f>
        <v>9</v>
      </c>
      <c r="J3" s="114" t="s">
        <v>2583</v>
      </c>
      <c r="K3" s="113">
        <f>COUNTIF(REPORTE!E:U,"CARGA FALLIDA")</f>
        <v>1</v>
      </c>
    </row>
    <row r="4" spans="1:11" ht="18.75" thickBot="1" x14ac:dyDescent="0.3">
      <c r="A4" s="144" t="s">
        <v>2413</v>
      </c>
      <c r="B4" s="146">
        <v>44378.708333333336</v>
      </c>
      <c r="C4" s="118"/>
      <c r="D4" s="118"/>
      <c r="E4" s="125"/>
      <c r="F4" s="114" t="s">
        <v>2547</v>
      </c>
      <c r="G4" s="113">
        <f>COUNTIF(REPORTE!A:Q,"En Servicio")</f>
        <v>1</v>
      </c>
      <c r="H4" s="114" t="s">
        <v>2561</v>
      </c>
      <c r="I4" s="113">
        <f>COUNTIF(A:E,"Solucionado")</f>
        <v>4</v>
      </c>
      <c r="J4" s="114" t="s">
        <v>2584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44379.25</v>
      </c>
      <c r="C5" s="141"/>
      <c r="D5" s="118"/>
      <c r="E5" s="125"/>
      <c r="F5" s="114" t="s">
        <v>2548</v>
      </c>
      <c r="G5" s="113">
        <f>COUNTIF(REPORTE!A:Q,"reinicio exitoso")</f>
        <v>0</v>
      </c>
      <c r="H5" s="114" t="s">
        <v>2554</v>
      </c>
      <c r="I5" s="113">
        <f>I1+H1+J1</f>
        <v>17</v>
      </c>
    </row>
    <row r="6" spans="1:11" ht="18" x14ac:dyDescent="0.25">
      <c r="A6" s="117"/>
      <c r="B6" s="145"/>
      <c r="C6" s="118"/>
      <c r="D6" s="118"/>
      <c r="E6" s="126"/>
      <c r="F6" s="114" t="s">
        <v>2549</v>
      </c>
      <c r="G6" s="113">
        <f>COUNTIF(REPORTE!A:Q,"carga exitosa")</f>
        <v>0</v>
      </c>
      <c r="H6" s="114" t="s">
        <v>2559</v>
      </c>
      <c r="I6" s="113">
        <f>COUNTIF(A:E,"GAVETA DE RECHAZO LLENA")</f>
        <v>1</v>
      </c>
    </row>
    <row r="7" spans="1:11" ht="18" customHeight="1" x14ac:dyDescent="0.25">
      <c r="A7" s="163" t="s">
        <v>2600</v>
      </c>
      <c r="B7" s="164"/>
      <c r="C7" s="164"/>
      <c r="D7" s="164"/>
      <c r="E7" s="165"/>
      <c r="F7" s="114" t="s">
        <v>2553</v>
      </c>
      <c r="G7" s="113">
        <f>COUNTIF(A:E,"Sin Efectivo")</f>
        <v>25</v>
      </c>
      <c r="H7" s="114" t="s">
        <v>2560</v>
      </c>
      <c r="I7" s="113">
        <f>COUNTIF(A:E,"GAVETA DE DEPOSITO LLENA")</f>
        <v>0</v>
      </c>
    </row>
    <row r="8" spans="1:11" ht="18" x14ac:dyDescent="0.25">
      <c r="A8" s="119" t="s">
        <v>15</v>
      </c>
      <c r="B8" s="119" t="s">
        <v>2415</v>
      </c>
      <c r="C8" s="119" t="s">
        <v>46</v>
      </c>
      <c r="D8" s="142" t="s">
        <v>2418</v>
      </c>
      <c r="E8" s="142" t="s">
        <v>2416</v>
      </c>
    </row>
    <row r="9" spans="1:11" ht="18" x14ac:dyDescent="0.25">
      <c r="A9" s="133" t="str">
        <f>VLOOKUP(B9,'[1]LISTADO ATM'!$A$2:$C$822,3,0)</f>
        <v>DISTRITO NACIONAL</v>
      </c>
      <c r="B9" s="133">
        <v>734</v>
      </c>
      <c r="C9" s="143" t="str">
        <f>VLOOKUP(B9,'[1]LISTADO ATM'!$A$2:$B$822,2,0)</f>
        <v xml:space="preserve">ATM Oficina Independencia I </v>
      </c>
      <c r="D9" s="129" t="s">
        <v>2545</v>
      </c>
      <c r="E9" s="137">
        <v>3335939566</v>
      </c>
    </row>
    <row r="10" spans="1:11" ht="18" x14ac:dyDescent="0.25">
      <c r="A10" s="133" t="str">
        <f>VLOOKUP(B10,'[1]LISTADO ATM'!$A$2:$C$822,3,0)</f>
        <v>DISTRITO NACIONAL</v>
      </c>
      <c r="B10" s="133">
        <v>13</v>
      </c>
      <c r="C10" s="143" t="str">
        <f>VLOOKUP(B10,'[1]LISTADO ATM'!$A$2:$B$822,2,0)</f>
        <v xml:space="preserve">ATM CDEEE </v>
      </c>
      <c r="D10" s="129" t="s">
        <v>2545</v>
      </c>
      <c r="E10" s="137">
        <v>3335939530</v>
      </c>
    </row>
    <row r="11" spans="1:11" ht="18" x14ac:dyDescent="0.25">
      <c r="A11" s="133" t="str">
        <f>VLOOKUP(B11,'[1]LISTADO ATM'!$A$2:$C$822,3,0)</f>
        <v>NORTE</v>
      </c>
      <c r="B11" s="133">
        <v>606</v>
      </c>
      <c r="C11" s="143" t="str">
        <f>VLOOKUP(B11,'[1]LISTADO ATM'!$A$2:$B$822,2,0)</f>
        <v xml:space="preserve">ATM UNP Manolo Tavarez Justo </v>
      </c>
      <c r="D11" s="129" t="s">
        <v>2545</v>
      </c>
      <c r="E11" s="137">
        <v>3335939523</v>
      </c>
    </row>
    <row r="12" spans="1:11" ht="18" customHeight="1" x14ac:dyDescent="0.25">
      <c r="A12" s="133" t="str">
        <f>VLOOKUP(B12,'[1]LISTADO ATM'!$A$2:$C$822,3,0)</f>
        <v>ESTE</v>
      </c>
      <c r="B12" s="133">
        <v>211</v>
      </c>
      <c r="C12" s="143" t="str">
        <f>VLOOKUP(B12,'[1]LISTADO ATM'!$A$2:$B$822,2,0)</f>
        <v xml:space="preserve">ATM Oficina La Romana I </v>
      </c>
      <c r="D12" s="129" t="s">
        <v>2545</v>
      </c>
      <c r="E12" s="137">
        <v>3335939524</v>
      </c>
    </row>
    <row r="13" spans="1:11" ht="18" customHeight="1" x14ac:dyDescent="0.25">
      <c r="A13" s="133" t="str">
        <f>VLOOKUP(B13,'[1]LISTADO ATM'!$A$2:$C$822,3,0)</f>
        <v>ESTE</v>
      </c>
      <c r="B13" s="133">
        <v>114</v>
      </c>
      <c r="C13" s="143" t="str">
        <f>VLOOKUP(B13,'[1]LISTADO ATM'!$A$2:$B$822,2,0)</f>
        <v xml:space="preserve">ATM Oficina Hato Mayor </v>
      </c>
      <c r="D13" s="129" t="s">
        <v>2545</v>
      </c>
      <c r="E13" s="137">
        <v>3335939491</v>
      </c>
    </row>
    <row r="14" spans="1:11" ht="18" x14ac:dyDescent="0.25">
      <c r="A14" s="133" t="str">
        <f>VLOOKUP(B14,'[1]LISTADO ATM'!$A$2:$C$822,3,0)</f>
        <v>DISTRITO NACIONAL</v>
      </c>
      <c r="B14" s="133">
        <v>957</v>
      </c>
      <c r="C14" s="143" t="str">
        <f>VLOOKUP(B14,'[1]LISTADO ATM'!$A$2:$B$822,2,0)</f>
        <v xml:space="preserve">ATM Oficina Venezuela </v>
      </c>
      <c r="D14" s="129" t="s">
        <v>2545</v>
      </c>
      <c r="E14" s="137">
        <v>3335939481</v>
      </c>
    </row>
    <row r="15" spans="1:11" ht="18.75" customHeight="1" x14ac:dyDescent="0.25">
      <c r="A15" s="133" t="str">
        <f>VLOOKUP(B15,'[1]LISTADO ATM'!$A$2:$C$822,3,0)</f>
        <v>ESTE</v>
      </c>
      <c r="B15" s="133">
        <v>399</v>
      </c>
      <c r="C15" s="143" t="str">
        <f>VLOOKUP(B15,'[1]LISTADO ATM'!$A$2:$B$822,2,0)</f>
        <v xml:space="preserve">ATM Oficina La Romana II </v>
      </c>
      <c r="D15" s="129" t="s">
        <v>2545</v>
      </c>
      <c r="E15" s="137">
        <v>3335939448</v>
      </c>
      <c r="F15" s="117"/>
    </row>
    <row r="16" spans="1:11" ht="18" x14ac:dyDescent="0.25">
      <c r="A16" s="133" t="str">
        <f>VLOOKUP(B16,'[1]LISTADO ATM'!$A$2:$C$822,3,0)</f>
        <v>SUR</v>
      </c>
      <c r="B16" s="133">
        <v>182</v>
      </c>
      <c r="C16" s="143" t="str">
        <f>VLOOKUP(B16,'[1]LISTADO ATM'!$A$2:$B$822,2,0)</f>
        <v xml:space="preserve">ATM Barahona Comb </v>
      </c>
      <c r="D16" s="129" t="s">
        <v>2545</v>
      </c>
      <c r="E16" s="137">
        <v>3335939040</v>
      </c>
      <c r="F16" s="117"/>
    </row>
    <row r="17" spans="1:6" ht="18.75" customHeight="1" x14ac:dyDescent="0.25">
      <c r="A17" s="133" t="str">
        <f>VLOOKUP(B17,'[1]LISTADO ATM'!$A$2:$C$822,3,0)</f>
        <v>ESTE</v>
      </c>
      <c r="B17" s="133">
        <v>651</v>
      </c>
      <c r="C17" s="143" t="str">
        <f>VLOOKUP(B17,'[1]LISTADO ATM'!$A$2:$B$822,2,0)</f>
        <v>ATM Eco Petroleo Romana</v>
      </c>
      <c r="D17" s="129" t="s">
        <v>2545</v>
      </c>
      <c r="E17" s="137">
        <v>3335938464</v>
      </c>
      <c r="F17" s="117"/>
    </row>
    <row r="18" spans="1:6" ht="18" x14ac:dyDescent="0.25">
      <c r="A18" s="133" t="str">
        <f>VLOOKUP(B18,'[1]LISTADO ATM'!$A$2:$C$822,3,0)</f>
        <v>ESTE</v>
      </c>
      <c r="B18" s="133">
        <v>117</v>
      </c>
      <c r="C18" s="143" t="str">
        <f>VLOOKUP(B18,'[1]LISTADO ATM'!$A$2:$B$822,2,0)</f>
        <v xml:space="preserve">ATM Oficina El Seybo </v>
      </c>
      <c r="D18" s="129" t="s">
        <v>2545</v>
      </c>
      <c r="E18" s="137">
        <v>3335938423</v>
      </c>
      <c r="F18" s="117"/>
    </row>
    <row r="19" spans="1:6" ht="18" x14ac:dyDescent="0.25">
      <c r="A19" s="133" t="str">
        <f>VLOOKUP(B19,'[1]LISTADO ATM'!$A$2:$C$822,3,0)</f>
        <v>ESTE</v>
      </c>
      <c r="B19" s="133">
        <v>612</v>
      </c>
      <c r="C19" s="143" t="str">
        <f>VLOOKUP(B19,'[1]LISTADO ATM'!$A$2:$B$822,2,0)</f>
        <v xml:space="preserve">ATM Plaza Orense (La Romana) </v>
      </c>
      <c r="D19" s="129" t="s">
        <v>2545</v>
      </c>
      <c r="E19" s="137">
        <v>3335938274</v>
      </c>
      <c r="F19" s="117"/>
    </row>
    <row r="20" spans="1:6" ht="18" x14ac:dyDescent="0.25">
      <c r="A20" s="133" t="str">
        <f>VLOOKUP(B20,'[1]LISTADO ATM'!$A$2:$C$822,3,0)</f>
        <v>ESTE</v>
      </c>
      <c r="B20" s="133">
        <v>912</v>
      </c>
      <c r="C20" s="143" t="str">
        <f>VLOOKUP(B20,'[1]LISTADO ATM'!$A$2:$B$822,2,0)</f>
        <v xml:space="preserve">ATM Oficina San Pedro II </v>
      </c>
      <c r="D20" s="129" t="s">
        <v>2545</v>
      </c>
      <c r="E20" s="137" t="s">
        <v>2615</v>
      </c>
      <c r="F20" s="117"/>
    </row>
    <row r="21" spans="1:6" ht="18" x14ac:dyDescent="0.25">
      <c r="A21" s="133" t="str">
        <f>VLOOKUP(B21,'[1]LISTADO ATM'!$A$2:$C$822,3,0)</f>
        <v>NORTE</v>
      </c>
      <c r="B21" s="133">
        <v>497</v>
      </c>
      <c r="C21" s="143" t="str">
        <f>VLOOKUP(B21,'[1]LISTADO ATM'!$A$2:$B$822,2,0)</f>
        <v>ATM Ofic. El Portal ll (Santiago)</v>
      </c>
      <c r="D21" s="129" t="s">
        <v>2545</v>
      </c>
      <c r="E21" s="137">
        <v>3335939557</v>
      </c>
      <c r="F21" s="117"/>
    </row>
    <row r="22" spans="1:6" ht="18" x14ac:dyDescent="0.25">
      <c r="A22" s="133" t="str">
        <f>VLOOKUP(B22,'[1]LISTADO ATM'!$A$2:$C$822,3,0)</f>
        <v>DISTRITO NACIONAL</v>
      </c>
      <c r="B22" s="133">
        <v>735</v>
      </c>
      <c r="C22" s="143" t="str">
        <f>VLOOKUP(B22,'[1]LISTADO ATM'!$A$2:$B$822,2,0)</f>
        <v xml:space="preserve">ATM Oficina Independencia II  </v>
      </c>
      <c r="D22" s="129" t="s">
        <v>2545</v>
      </c>
      <c r="E22" s="137">
        <v>3335939538</v>
      </c>
      <c r="F22" s="117"/>
    </row>
    <row r="23" spans="1:6" ht="18" x14ac:dyDescent="0.25">
      <c r="A23" s="133" t="str">
        <f>VLOOKUP(B23,'[1]LISTADO ATM'!$A$2:$C$822,3,0)</f>
        <v>DISTRITO NACIONAL</v>
      </c>
      <c r="B23" s="133">
        <v>23</v>
      </c>
      <c r="C23" s="143" t="str">
        <f>VLOOKUP(B23,'[1]LISTADO ATM'!$A$2:$B$822,2,0)</f>
        <v xml:space="preserve">ATM Oficina México </v>
      </c>
      <c r="D23" s="129" t="s">
        <v>2545</v>
      </c>
      <c r="E23" s="137">
        <v>3335939528</v>
      </c>
      <c r="F23" s="117"/>
    </row>
    <row r="24" spans="1:6" ht="18" x14ac:dyDescent="0.25">
      <c r="A24" s="133" t="str">
        <f>VLOOKUP(B24,'[1]LISTADO ATM'!$A$2:$C$822,3,0)</f>
        <v>ESTE</v>
      </c>
      <c r="B24" s="133">
        <v>386</v>
      </c>
      <c r="C24" s="143" t="str">
        <f>VLOOKUP(B24,'[1]LISTADO ATM'!$A$2:$B$822,2,0)</f>
        <v xml:space="preserve">ATM Plaza Verón II </v>
      </c>
      <c r="D24" s="129" t="s">
        <v>2545</v>
      </c>
      <c r="E24" s="137">
        <v>3335939529</v>
      </c>
    </row>
    <row r="25" spans="1:6" ht="18" customHeight="1" x14ac:dyDescent="0.25">
      <c r="A25" s="133" t="str">
        <f>VLOOKUP(B25,'[1]LISTADO ATM'!$A$2:$C$822,3,0)</f>
        <v>ESTE</v>
      </c>
      <c r="B25" s="133">
        <v>844</v>
      </c>
      <c r="C25" s="143" t="str">
        <f>VLOOKUP(B25,'[1]LISTADO ATM'!$A$2:$B$822,2,0)</f>
        <v xml:space="preserve">ATM San Juan Shopping Center (Bávaro) </v>
      </c>
      <c r="D25" s="129" t="s">
        <v>2545</v>
      </c>
      <c r="E25" s="137">
        <v>3335939534</v>
      </c>
    </row>
    <row r="26" spans="1:6" ht="18" x14ac:dyDescent="0.25">
      <c r="A26" s="133" t="str">
        <f>VLOOKUP(B26,'[1]LISTADO ATM'!$A$2:$C$822,3,0)</f>
        <v>DISTRITO NACIONAL</v>
      </c>
      <c r="B26" s="133">
        <v>139</v>
      </c>
      <c r="C26" s="143" t="str">
        <f>VLOOKUP(B26,'[1]LISTADO ATM'!$A$2:$B$822,2,0)</f>
        <v xml:space="preserve">ATM Oficina Plaza Lama Zona Oriental I </v>
      </c>
      <c r="D26" s="129" t="s">
        <v>2545</v>
      </c>
      <c r="E26" s="137">
        <v>3335939520</v>
      </c>
    </row>
    <row r="27" spans="1:6" s="117" customFormat="1" ht="18" x14ac:dyDescent="0.25">
      <c r="A27" s="133" t="str">
        <f>VLOOKUP(B27,'[1]LISTADO ATM'!$A$2:$C$822,3,0)</f>
        <v>NORTE</v>
      </c>
      <c r="B27" s="133">
        <v>351</v>
      </c>
      <c r="C27" s="143" t="str">
        <f>VLOOKUP(B27,'[1]LISTADO ATM'!$A$2:$B$822,2,0)</f>
        <v xml:space="preserve">ATM S/M José Luís (Puerto Plata) </v>
      </c>
      <c r="D27" s="129" t="s">
        <v>2545</v>
      </c>
      <c r="E27" s="137">
        <v>3335939525</v>
      </c>
    </row>
    <row r="28" spans="1:6" s="117" customFormat="1" ht="18" x14ac:dyDescent="0.25">
      <c r="A28" s="133" t="str">
        <f>VLOOKUP(B28,'[1]LISTADO ATM'!$A$2:$C$822,3,0)</f>
        <v>DISTRITO NACIONAL</v>
      </c>
      <c r="B28" s="133">
        <v>515</v>
      </c>
      <c r="C28" s="143" t="str">
        <f>VLOOKUP(B28,'[1]LISTADO ATM'!$A$2:$B$822,2,0)</f>
        <v xml:space="preserve">ATM Oficina Agora Mall I </v>
      </c>
      <c r="D28" s="129" t="s">
        <v>2545</v>
      </c>
      <c r="E28" s="137">
        <v>3335939505</v>
      </c>
    </row>
    <row r="29" spans="1:6" s="117" customFormat="1" ht="18" x14ac:dyDescent="0.25">
      <c r="A29" s="133" t="str">
        <f>VLOOKUP(B29,'[1]LISTADO ATM'!$A$2:$C$822,3,0)</f>
        <v>DISTRITO NACIONAL</v>
      </c>
      <c r="B29" s="133">
        <v>911</v>
      </c>
      <c r="C29" s="143" t="str">
        <f>VLOOKUP(B29,'[1]LISTADO ATM'!$A$2:$B$822,2,0)</f>
        <v xml:space="preserve">ATM Oficina Venezuela II </v>
      </c>
      <c r="D29" s="129" t="s">
        <v>2545</v>
      </c>
      <c r="E29" s="137">
        <v>3335939511</v>
      </c>
    </row>
    <row r="30" spans="1:6" s="117" customFormat="1" ht="18" x14ac:dyDescent="0.25">
      <c r="A30" s="133" t="str">
        <f>VLOOKUP(B30,'[1]LISTADO ATM'!$A$2:$C$822,3,0)</f>
        <v>NORTE</v>
      </c>
      <c r="B30" s="133">
        <v>290</v>
      </c>
      <c r="C30" s="143" t="str">
        <f>VLOOKUP(B30,'[1]LISTADO ATM'!$A$2:$B$822,2,0)</f>
        <v xml:space="preserve">ATM Oficina San Francisco de Macorís </v>
      </c>
      <c r="D30" s="129" t="s">
        <v>2545</v>
      </c>
      <c r="E30" s="137">
        <v>3335939504</v>
      </c>
    </row>
    <row r="31" spans="1:6" s="117" customFormat="1" ht="18" x14ac:dyDescent="0.25">
      <c r="A31" s="133" t="str">
        <f>VLOOKUP(B31,'[1]LISTADO ATM'!$A$2:$C$822,3,0)</f>
        <v>DISTRITO NACIONAL</v>
      </c>
      <c r="B31" s="133">
        <v>931</v>
      </c>
      <c r="C31" s="143" t="str">
        <f>VLOOKUP(B31,'[1]LISTADO ATM'!$A$2:$B$822,2,0)</f>
        <v xml:space="preserve">ATM Autobanco Luperón I </v>
      </c>
      <c r="D31" s="129" t="s">
        <v>2545</v>
      </c>
      <c r="E31" s="137">
        <v>3335939201</v>
      </c>
    </row>
    <row r="32" spans="1:6" s="117" customFormat="1" ht="18" x14ac:dyDescent="0.25">
      <c r="A32" s="133" t="str">
        <f>VLOOKUP(B32,'[1]LISTADO ATM'!$A$2:$C$822,3,0)</f>
        <v>DISTRITO NACIONAL</v>
      </c>
      <c r="B32" s="133">
        <v>981</v>
      </c>
      <c r="C32" s="143" t="str">
        <f>VLOOKUP(B32,'[1]LISTADO ATM'!$A$2:$B$822,2,0)</f>
        <v xml:space="preserve">ATM Edificio 911 </v>
      </c>
      <c r="D32" s="129" t="s">
        <v>2545</v>
      </c>
      <c r="E32" s="137">
        <v>3335935214</v>
      </c>
    </row>
    <row r="33" spans="1:5" s="117" customFormat="1" ht="18" x14ac:dyDescent="0.25">
      <c r="A33" s="133" t="str">
        <f>VLOOKUP(B33,'[1]LISTADO ATM'!$A$2:$C$822,3,0)</f>
        <v>DISTRITO NACIONAL</v>
      </c>
      <c r="B33" s="133">
        <v>577</v>
      </c>
      <c r="C33" s="143" t="str">
        <f>VLOOKUP(B33,'[1]LISTADO ATM'!$A$2:$B$822,2,0)</f>
        <v xml:space="preserve">ATM Olé Ave. Duarte </v>
      </c>
      <c r="D33" s="129" t="s">
        <v>2545</v>
      </c>
      <c r="E33" s="137">
        <v>3335937938</v>
      </c>
    </row>
    <row r="34" spans="1:5" s="117" customFormat="1" ht="18" x14ac:dyDescent="0.25">
      <c r="A34" s="133" t="str">
        <f>VLOOKUP(B34,'[1]LISTADO ATM'!$A$2:$C$822,3,0)</f>
        <v>NORTE</v>
      </c>
      <c r="B34" s="133">
        <v>144</v>
      </c>
      <c r="C34" s="143" t="str">
        <f>VLOOKUP(B34,'[1]LISTADO ATM'!$A$2:$B$822,2,0)</f>
        <v xml:space="preserve">ATM Oficina Villa Altagracia </v>
      </c>
      <c r="D34" s="129" t="s">
        <v>2545</v>
      </c>
      <c r="E34" s="137" t="s">
        <v>2611</v>
      </c>
    </row>
    <row r="35" spans="1:5" s="117" customFormat="1" ht="18" x14ac:dyDescent="0.25">
      <c r="A35" s="133" t="str">
        <f>VLOOKUP(B35,'[1]LISTADO ATM'!$A$2:$C$822,3,0)</f>
        <v>NORTE</v>
      </c>
      <c r="B35" s="133">
        <v>760</v>
      </c>
      <c r="C35" s="143" t="str">
        <f>VLOOKUP(B35,'[1]LISTADO ATM'!$A$2:$B$822,2,0)</f>
        <v xml:space="preserve">ATM UNP Cruce Guayacanes (Mao) </v>
      </c>
      <c r="D35" s="129" t="s">
        <v>2545</v>
      </c>
      <c r="E35" s="137" t="s">
        <v>2609</v>
      </c>
    </row>
    <row r="36" spans="1:5" s="117" customFormat="1" ht="18" x14ac:dyDescent="0.25">
      <c r="A36" s="133" t="str">
        <f>VLOOKUP(B36,'[1]LISTADO ATM'!$A$2:$C$822,3,0)</f>
        <v>DISTRITO NACIONAL</v>
      </c>
      <c r="B36" s="133">
        <v>243</v>
      </c>
      <c r="C36" s="143" t="str">
        <f>VLOOKUP(B36,'[1]LISTADO ATM'!$A$2:$B$822,2,0)</f>
        <v xml:space="preserve">ATM Autoservicio Plaza Central  </v>
      </c>
      <c r="D36" s="129" t="s">
        <v>2545</v>
      </c>
      <c r="E36" s="137" t="s">
        <v>2605</v>
      </c>
    </row>
    <row r="37" spans="1:5" s="117" customFormat="1" ht="18" x14ac:dyDescent="0.25">
      <c r="A37" s="133" t="str">
        <f>VLOOKUP(B37,'[1]LISTADO ATM'!$A$2:$C$822,3,0)</f>
        <v>NORTE</v>
      </c>
      <c r="B37" s="133">
        <v>22</v>
      </c>
      <c r="C37" s="143" t="str">
        <f>VLOOKUP(B37,'[1]LISTADO ATM'!$A$2:$B$822,2,0)</f>
        <v>ATM S/M Olimpico (Santiago)</v>
      </c>
      <c r="D37" s="129" t="s">
        <v>2545</v>
      </c>
      <c r="E37" s="137" t="s">
        <v>2604</v>
      </c>
    </row>
    <row r="38" spans="1:5" s="117" customFormat="1" ht="18" x14ac:dyDescent="0.25">
      <c r="A38" s="133" t="str">
        <f>VLOOKUP(B38,'[1]LISTADO ATM'!$A$2:$C$822,3,0)</f>
        <v>SUR</v>
      </c>
      <c r="B38" s="133">
        <v>311</v>
      </c>
      <c r="C38" s="143" t="str">
        <f>VLOOKUP(B38,'[1]LISTADO ATM'!$A$2:$B$822,2,0)</f>
        <v>ATM Plaza Eroski</v>
      </c>
      <c r="D38" s="129" t="s">
        <v>2545</v>
      </c>
      <c r="E38" s="137">
        <v>3335939544</v>
      </c>
    </row>
    <row r="39" spans="1:5" ht="18" x14ac:dyDescent="0.25">
      <c r="A39" s="133" t="str">
        <f>VLOOKUP(B39,'[1]LISTADO ATM'!$A$2:$C$822,3,0)</f>
        <v>ESTE</v>
      </c>
      <c r="B39" s="133">
        <v>268</v>
      </c>
      <c r="C39" s="143" t="str">
        <f>VLOOKUP(B39,'[1]LISTADO ATM'!$A$2:$B$822,2,0)</f>
        <v xml:space="preserve">ATM Autobanco La Altagracia (Higuey) </v>
      </c>
      <c r="D39" s="129" t="s">
        <v>2545</v>
      </c>
      <c r="E39" s="137">
        <v>3335939531</v>
      </c>
    </row>
    <row r="40" spans="1:5" ht="18" x14ac:dyDescent="0.25">
      <c r="A40" s="133" t="str">
        <f>VLOOKUP(B40,'[1]LISTADO ATM'!$A$2:$C$822,3,0)</f>
        <v>DISTRITO NACIONAL</v>
      </c>
      <c r="B40" s="133">
        <v>443</v>
      </c>
      <c r="C40" s="143" t="str">
        <f>VLOOKUP(B40,'[1]LISTADO ATM'!$A$2:$B$822,2,0)</f>
        <v xml:space="preserve">ATM Edificio San Rafael </v>
      </c>
      <c r="D40" s="129" t="s">
        <v>2545</v>
      </c>
      <c r="E40" s="137">
        <v>3335939519</v>
      </c>
    </row>
    <row r="41" spans="1:5" ht="18" x14ac:dyDescent="0.25">
      <c r="A41" s="133" t="str">
        <f>VLOOKUP(B41,'[1]LISTADO ATM'!$A$2:$C$822,3,0)</f>
        <v>NORTE</v>
      </c>
      <c r="B41" s="133">
        <v>256</v>
      </c>
      <c r="C41" s="143" t="str">
        <f>VLOOKUP(B41,'[1]LISTADO ATM'!$A$2:$B$822,2,0)</f>
        <v xml:space="preserve">ATM Oficina Licey Al Medio </v>
      </c>
      <c r="D41" s="129" t="s">
        <v>2545</v>
      </c>
      <c r="E41" s="137">
        <v>3335939522</v>
      </c>
    </row>
    <row r="42" spans="1:5" ht="18" customHeight="1" x14ac:dyDescent="0.25">
      <c r="A42" s="133" t="str">
        <f>VLOOKUP(B42,'[1]LISTADO ATM'!$A$2:$C$822,3,0)</f>
        <v>SUR</v>
      </c>
      <c r="B42" s="133">
        <v>984</v>
      </c>
      <c r="C42" s="143" t="str">
        <f>VLOOKUP(B42,'[1]LISTADO ATM'!$A$2:$B$822,2,0)</f>
        <v xml:space="preserve">ATM Oficina Neiba II </v>
      </c>
      <c r="D42" s="129" t="s">
        <v>2545</v>
      </c>
      <c r="E42" s="137">
        <v>3335939526</v>
      </c>
    </row>
    <row r="43" spans="1:5" ht="18" x14ac:dyDescent="0.25">
      <c r="A43" s="133" t="str">
        <f>VLOOKUP(B43,'[1]LISTADO ATM'!$A$2:$C$822,3,0)</f>
        <v>NORTE</v>
      </c>
      <c r="B43" s="133">
        <v>728</v>
      </c>
      <c r="C43" s="143" t="str">
        <f>VLOOKUP(B43,'[1]LISTADO ATM'!$A$2:$B$822,2,0)</f>
        <v xml:space="preserve">ATM UNP La Vega Oficina Regional Norcentral </v>
      </c>
      <c r="D43" s="129" t="s">
        <v>2545</v>
      </c>
      <c r="E43" s="137">
        <v>3335939476</v>
      </c>
    </row>
    <row r="44" spans="1:5" ht="18.75" customHeight="1" x14ac:dyDescent="0.25">
      <c r="A44" s="133" t="str">
        <f>VLOOKUP(B44,'[1]LISTADO ATM'!$A$2:$C$822,3,0)</f>
        <v>DISTRITO NACIONAL</v>
      </c>
      <c r="B44" s="133">
        <v>235</v>
      </c>
      <c r="C44" s="143" t="str">
        <f>VLOOKUP(B44,'[1]LISTADO ATM'!$A$2:$B$822,2,0)</f>
        <v xml:space="preserve">ATM Oficina Multicentro La Sirena San Isidro </v>
      </c>
      <c r="D44" s="129" t="s">
        <v>2545</v>
      </c>
      <c r="E44" s="137">
        <v>3335939429</v>
      </c>
    </row>
    <row r="45" spans="1:5" ht="18" x14ac:dyDescent="0.25">
      <c r="A45" s="133" t="str">
        <f>VLOOKUP(B45,'[1]LISTADO ATM'!$A$2:$C$822,3,0)</f>
        <v>DISTRITO NACIONAL</v>
      </c>
      <c r="B45" s="133">
        <v>821</v>
      </c>
      <c r="C45" s="143" t="str">
        <f>VLOOKUP(B45,'[1]LISTADO ATM'!$A$2:$B$822,2,0)</f>
        <v xml:space="preserve">ATM S/M Bravo Churchill </v>
      </c>
      <c r="D45" s="129" t="s">
        <v>2545</v>
      </c>
      <c r="E45" s="137">
        <v>3335939079</v>
      </c>
    </row>
    <row r="46" spans="1:5" ht="18" customHeight="1" x14ac:dyDescent="0.25">
      <c r="A46" s="133" t="str">
        <f>VLOOKUP(B46,'[1]LISTADO ATM'!$A$2:$C$822,3,0)</f>
        <v>ESTE</v>
      </c>
      <c r="B46" s="133">
        <v>660</v>
      </c>
      <c r="C46" s="143" t="str">
        <f>VLOOKUP(B46,'[1]LISTADO ATM'!$A$2:$B$822,2,0)</f>
        <v>ATM Oficina Romana Norte II</v>
      </c>
      <c r="D46" s="129" t="s">
        <v>2545</v>
      </c>
      <c r="E46" s="137">
        <v>3335938825</v>
      </c>
    </row>
    <row r="47" spans="1:5" s="117" customFormat="1" ht="18" x14ac:dyDescent="0.25">
      <c r="A47" s="133" t="str">
        <f>VLOOKUP(B47,'[1]LISTADO ATM'!$A$2:$C$822,3,0)</f>
        <v>ESTE</v>
      </c>
      <c r="B47" s="133">
        <v>673</v>
      </c>
      <c r="C47" s="143" t="str">
        <f>VLOOKUP(B47,'[1]LISTADO ATM'!$A$2:$B$822,2,0)</f>
        <v>ATM Clínica Dr. Cruz Jiminián</v>
      </c>
      <c r="D47" s="129" t="s">
        <v>2545</v>
      </c>
      <c r="E47" s="137">
        <v>3335939535</v>
      </c>
    </row>
    <row r="48" spans="1:5" s="117" customFormat="1" ht="18" x14ac:dyDescent="0.25">
      <c r="A48" s="133" t="str">
        <f>VLOOKUP(B48,'[1]LISTADO ATM'!$A$2:$C$822,3,0)</f>
        <v>DISTRITO NACIONAL</v>
      </c>
      <c r="B48" s="133">
        <v>908</v>
      </c>
      <c r="C48" s="143" t="str">
        <f>VLOOKUP(B48,'[1]LISTADO ATM'!$A$2:$B$822,2,0)</f>
        <v xml:space="preserve">ATM Oficina Plaza Botánika </v>
      </c>
      <c r="D48" s="129" t="s">
        <v>2545</v>
      </c>
      <c r="E48" s="137" t="s">
        <v>2610</v>
      </c>
    </row>
    <row r="49" spans="1:6" ht="18" x14ac:dyDescent="0.25">
      <c r="A49" s="133" t="str">
        <f>VLOOKUP(B49,'[1]LISTADO ATM'!$A$2:$C$822,3,0)</f>
        <v>SUR</v>
      </c>
      <c r="B49" s="133">
        <v>592</v>
      </c>
      <c r="C49" s="143" t="str">
        <f>VLOOKUP(B49,'[1]LISTADO ATM'!$A$2:$B$822,2,0)</f>
        <v xml:space="preserve">ATM Centro de Caja San Cristóbal I </v>
      </c>
      <c r="D49" s="129" t="s">
        <v>2545</v>
      </c>
      <c r="E49" s="137">
        <v>3335939542</v>
      </c>
    </row>
    <row r="50" spans="1:6" ht="18" customHeight="1" x14ac:dyDescent="0.25">
      <c r="A50" s="133" t="str">
        <f>VLOOKUP(B50,'[1]LISTADO ATM'!$A$2:$C$822,3,0)</f>
        <v>DISTRITO NACIONAL</v>
      </c>
      <c r="B50" s="133">
        <v>836</v>
      </c>
      <c r="C50" s="143" t="str">
        <f>VLOOKUP(B50,'[1]LISTADO ATM'!$A$2:$B$822,2,0)</f>
        <v xml:space="preserve">ATM UNP Plaza Luperón </v>
      </c>
      <c r="D50" s="129" t="s">
        <v>2545</v>
      </c>
      <c r="E50" s="137">
        <v>3335939521</v>
      </c>
    </row>
    <row r="51" spans="1:6" ht="18.75" customHeight="1" x14ac:dyDescent="0.25">
      <c r="A51" s="133" t="str">
        <f>VLOOKUP(B51,'[1]LISTADO ATM'!$A$2:$C$822,3,0)</f>
        <v>NORTE</v>
      </c>
      <c r="B51" s="133">
        <v>77</v>
      </c>
      <c r="C51" s="143" t="str">
        <f>VLOOKUP(B51,'[1]LISTADO ATM'!$A$2:$B$822,2,0)</f>
        <v xml:space="preserve">ATM Oficina Cruce de Imbert </v>
      </c>
      <c r="D51" s="129" t="s">
        <v>2545</v>
      </c>
      <c r="E51" s="137">
        <v>3335939541</v>
      </c>
    </row>
    <row r="52" spans="1:6" ht="18" x14ac:dyDescent="0.25">
      <c r="A52" s="133" t="str">
        <f>VLOOKUP(B52,'[1]LISTADO ATM'!$A$2:$C$822,3,0)</f>
        <v>ESTE</v>
      </c>
      <c r="B52" s="133">
        <v>843</v>
      </c>
      <c r="C52" s="143" t="str">
        <f>VLOOKUP(B52,'[1]LISTADO ATM'!$A$2:$B$822,2,0)</f>
        <v xml:space="preserve">ATM Oficina Romana Centro </v>
      </c>
      <c r="D52" s="129" t="s">
        <v>2545</v>
      </c>
      <c r="E52" s="137">
        <v>3335939515</v>
      </c>
    </row>
    <row r="53" spans="1:6" ht="18.75" customHeight="1" x14ac:dyDescent="0.25">
      <c r="A53" s="133" t="str">
        <f>VLOOKUP(B53,'[1]LISTADO ATM'!$A$2:$C$822,3,0)</f>
        <v>DISTRITO NACIONAL</v>
      </c>
      <c r="B53" s="133">
        <v>715</v>
      </c>
      <c r="C53" s="143" t="str">
        <f>VLOOKUP(B53,'[1]LISTADO ATM'!$A$2:$B$822,2,0)</f>
        <v xml:space="preserve">ATM Oficina 27 de Febrero (Lobby) </v>
      </c>
      <c r="D53" s="129" t="s">
        <v>2545</v>
      </c>
      <c r="E53" s="137">
        <v>3335939414</v>
      </c>
    </row>
    <row r="54" spans="1:6" ht="18" x14ac:dyDescent="0.25">
      <c r="A54" s="133" t="str">
        <f>VLOOKUP(B54,'[1]LISTADO ATM'!$A$2:$C$822,3,0)</f>
        <v>NORTE</v>
      </c>
      <c r="B54" s="133">
        <v>878</v>
      </c>
      <c r="C54" s="143" t="str">
        <f>VLOOKUP(B54,'[1]LISTADO ATM'!$A$2:$B$822,2,0)</f>
        <v>ATM UNP Cabral Y Baez</v>
      </c>
      <c r="D54" s="129" t="s">
        <v>2545</v>
      </c>
      <c r="E54" s="137">
        <v>3335939046</v>
      </c>
    </row>
    <row r="55" spans="1:6" ht="18" x14ac:dyDescent="0.25">
      <c r="A55" s="133" t="str">
        <f>VLOOKUP(B55,'[1]LISTADO ATM'!$A$2:$C$822,3,0)</f>
        <v>ESTE</v>
      </c>
      <c r="B55" s="133">
        <v>429</v>
      </c>
      <c r="C55" s="143" t="str">
        <f>VLOOKUP(B55,'[1]LISTADO ATM'!$A$2:$B$822,2,0)</f>
        <v xml:space="preserve">ATM Oficina Jumbo La Romana </v>
      </c>
      <c r="D55" s="129" t="s">
        <v>2545</v>
      </c>
      <c r="E55" s="137">
        <v>3335936255</v>
      </c>
    </row>
    <row r="56" spans="1:6" ht="18" customHeight="1" x14ac:dyDescent="0.25">
      <c r="A56" s="133" t="str">
        <f>VLOOKUP(B56,'[1]LISTADO ATM'!$A$2:$C$822,3,0)</f>
        <v>DISTRITO NACIONAL</v>
      </c>
      <c r="B56" s="133">
        <v>560</v>
      </c>
      <c r="C56" s="143" t="str">
        <f>VLOOKUP(B56,'[1]LISTADO ATM'!$A$2:$B$822,2,0)</f>
        <v xml:space="preserve">ATM Junta Central Electoral </v>
      </c>
      <c r="D56" s="129" t="s">
        <v>2545</v>
      </c>
      <c r="E56" s="137" t="s">
        <v>2618</v>
      </c>
    </row>
    <row r="57" spans="1:6" ht="18" x14ac:dyDescent="0.25">
      <c r="A57" s="133" t="str">
        <f>VLOOKUP(B57,'[1]LISTADO ATM'!$A$2:$C$822,3,0)</f>
        <v>NORTE</v>
      </c>
      <c r="B57" s="133">
        <v>291</v>
      </c>
      <c r="C57" s="143" t="str">
        <f>VLOOKUP(B57,'[1]LISTADO ATM'!$A$2:$B$822,2,0)</f>
        <v xml:space="preserve">ATM S/M Jumbo Las Colinas </v>
      </c>
      <c r="D57" s="129" t="s">
        <v>2545</v>
      </c>
      <c r="E57" s="137">
        <v>3335939552</v>
      </c>
    </row>
    <row r="58" spans="1:6" ht="18.75" customHeight="1" x14ac:dyDescent="0.25">
      <c r="A58" s="133" t="e">
        <f>VLOOKUP(B58,'[1]LISTADO ATM'!$A$2:$C$822,3,0)</f>
        <v>#N/A</v>
      </c>
      <c r="B58" s="133"/>
      <c r="C58" s="143" t="e">
        <f>VLOOKUP(B58,'[1]LISTADO ATM'!$A$2:$B$822,2,0)</f>
        <v>#N/A</v>
      </c>
      <c r="D58" s="129"/>
      <c r="E58" s="137"/>
    </row>
    <row r="59" spans="1:6" ht="18" x14ac:dyDescent="0.25">
      <c r="A59" s="133" t="e">
        <f>VLOOKUP(B59,'[1]LISTADO ATM'!$A$2:$C$822,3,0)</f>
        <v>#N/A</v>
      </c>
      <c r="B59" s="133"/>
      <c r="C59" s="143" t="e">
        <f>VLOOKUP(B59,'[1]LISTADO ATM'!$A$2:$B$822,2,0)</f>
        <v>#N/A</v>
      </c>
      <c r="D59" s="129"/>
      <c r="E59" s="137"/>
    </row>
    <row r="60" spans="1:6" ht="18.75" customHeight="1" x14ac:dyDescent="0.25">
      <c r="A60" s="133" t="e">
        <f>VLOOKUP(B60,'[1]LISTADO ATM'!$A$2:$C$822,3,0)</f>
        <v>#N/A</v>
      </c>
      <c r="B60" s="133"/>
      <c r="C60" s="143" t="e">
        <f>VLOOKUP(B60,'[1]LISTADO ATM'!$A$2:$B$822,2,0)</f>
        <v>#N/A</v>
      </c>
      <c r="D60" s="129"/>
      <c r="E60" s="137"/>
    </row>
    <row r="61" spans="1:6" ht="18" x14ac:dyDescent="0.25">
      <c r="A61" s="133" t="e">
        <f>VLOOKUP(B61,'[1]LISTADO ATM'!$A$2:$C$822,3,0)</f>
        <v>#N/A</v>
      </c>
      <c r="B61" s="133"/>
      <c r="C61" s="143" t="e">
        <f>VLOOKUP(B61,'[1]LISTADO ATM'!$A$2:$B$822,2,0)</f>
        <v>#N/A</v>
      </c>
      <c r="D61" s="129"/>
      <c r="E61" s="137"/>
    </row>
    <row r="62" spans="1:6" ht="18" customHeight="1" x14ac:dyDescent="0.25">
      <c r="A62" s="133" t="e">
        <f>VLOOKUP(B62,'[1]LISTADO ATM'!$A$2:$C$822,3,0)</f>
        <v>#N/A</v>
      </c>
      <c r="B62" s="133"/>
      <c r="C62" s="143" t="e">
        <f>VLOOKUP(B62,'[1]LISTADO ATM'!$A$2:$B$822,2,0)</f>
        <v>#N/A</v>
      </c>
      <c r="D62" s="129"/>
      <c r="E62" s="137"/>
      <c r="F62" s="117"/>
    </row>
    <row r="63" spans="1:6" ht="18" customHeight="1" x14ac:dyDescent="0.25">
      <c r="A63" s="133" t="e">
        <f>VLOOKUP(B63,'[1]LISTADO ATM'!$A$2:$C$822,3,0)</f>
        <v>#N/A</v>
      </c>
      <c r="B63" s="133"/>
      <c r="C63" s="143" t="e">
        <f>VLOOKUP(B63,'[1]LISTADO ATM'!$A$2:$B$822,2,0)</f>
        <v>#N/A</v>
      </c>
      <c r="D63" s="129"/>
      <c r="E63" s="137"/>
      <c r="F63" s="117"/>
    </row>
    <row r="64" spans="1:6" ht="18" x14ac:dyDescent="0.25">
      <c r="A64" s="133" t="e">
        <f>VLOOKUP(B64,'[1]LISTADO ATM'!$A$2:$C$822,3,0)</f>
        <v>#N/A</v>
      </c>
      <c r="B64" s="133"/>
      <c r="C64" s="143" t="e">
        <f>VLOOKUP(B64,'[1]LISTADO ATM'!$A$2:$B$822,2,0)</f>
        <v>#N/A</v>
      </c>
      <c r="D64" s="129"/>
      <c r="E64" s="137"/>
      <c r="F64" s="117"/>
    </row>
    <row r="65" spans="1:6" ht="18.75" customHeight="1" x14ac:dyDescent="0.25">
      <c r="A65" s="133" t="e">
        <f>VLOOKUP(B65,'[1]LISTADO ATM'!$A$2:$C$822,3,0)</f>
        <v>#N/A</v>
      </c>
      <c r="B65" s="133"/>
      <c r="C65" s="143" t="e">
        <f>VLOOKUP(B65,'[1]LISTADO ATM'!$A$2:$B$822,2,0)</f>
        <v>#N/A</v>
      </c>
      <c r="D65" s="129"/>
      <c r="E65" s="137"/>
      <c r="F65" s="117"/>
    </row>
    <row r="66" spans="1:6" ht="18" x14ac:dyDescent="0.25">
      <c r="A66" s="133" t="e">
        <f>VLOOKUP(B66,'[1]LISTADO ATM'!$A$2:$C$822,3,0)</f>
        <v>#N/A</v>
      </c>
      <c r="B66" s="133"/>
      <c r="C66" s="143" t="e">
        <f>VLOOKUP(B66,'[1]LISTADO ATM'!$A$2:$B$822,2,0)</f>
        <v>#N/A</v>
      </c>
      <c r="D66" s="129"/>
      <c r="E66" s="137"/>
      <c r="F66" s="117"/>
    </row>
    <row r="67" spans="1:6" ht="18" x14ac:dyDescent="0.25">
      <c r="A67" s="133" t="e">
        <f>VLOOKUP(B67,'[1]LISTADO ATM'!$A$2:$C$822,3,0)</f>
        <v>#N/A</v>
      </c>
      <c r="B67" s="133"/>
      <c r="C67" s="143" t="e">
        <f>VLOOKUP(B67,'[1]LISTADO ATM'!$A$2:$B$822,2,0)</f>
        <v>#N/A</v>
      </c>
      <c r="D67" s="129"/>
      <c r="E67" s="137"/>
      <c r="F67" s="117"/>
    </row>
    <row r="68" spans="1:6" ht="18.75" thickBot="1" x14ac:dyDescent="0.3">
      <c r="A68" s="120" t="s">
        <v>2472</v>
      </c>
      <c r="B68" s="148">
        <f>COUNT(B15:B64)</f>
        <v>43</v>
      </c>
      <c r="C68" s="184"/>
      <c r="D68" s="185"/>
      <c r="E68" s="186"/>
      <c r="F68" s="117"/>
    </row>
    <row r="69" spans="1:6" x14ac:dyDescent="0.25">
      <c r="A69" s="117"/>
      <c r="B69" s="122"/>
      <c r="C69" s="117"/>
      <c r="D69" s="117"/>
      <c r="E69" s="122"/>
      <c r="F69" s="117"/>
    </row>
    <row r="70" spans="1:6" ht="18" customHeight="1" x14ac:dyDescent="0.25">
      <c r="A70" s="163" t="s">
        <v>2601</v>
      </c>
      <c r="B70" s="164"/>
      <c r="C70" s="164"/>
      <c r="D70" s="164"/>
      <c r="E70" s="165"/>
      <c r="F70" s="117"/>
    </row>
    <row r="71" spans="1:6" ht="18" x14ac:dyDescent="0.25">
      <c r="A71" s="119" t="s">
        <v>15</v>
      </c>
      <c r="B71" s="119" t="s">
        <v>2415</v>
      </c>
      <c r="C71" s="119" t="s">
        <v>46</v>
      </c>
      <c r="D71" s="119" t="s">
        <v>2418</v>
      </c>
      <c r="E71" s="119" t="s">
        <v>2416</v>
      </c>
      <c r="F71" s="117"/>
    </row>
    <row r="72" spans="1:6" ht="18" customHeight="1" x14ac:dyDescent="0.25">
      <c r="A72" s="132" t="str">
        <f>VLOOKUP(B72,'[1]LISTADO ATM'!$A$2:$C$822,3,0)</f>
        <v>SUR</v>
      </c>
      <c r="B72" s="133">
        <v>101</v>
      </c>
      <c r="C72" s="143" t="str">
        <f>VLOOKUP(B72,'[1]LISTADO ATM'!$A$2:$B$822,2,0)</f>
        <v xml:space="preserve">ATM Oficina San Juan de la Maguana I </v>
      </c>
      <c r="D72" s="129" t="s">
        <v>2541</v>
      </c>
      <c r="E72" s="137">
        <v>3335939553</v>
      </c>
      <c r="F72" s="117"/>
    </row>
    <row r="73" spans="1:6" ht="18" x14ac:dyDescent="0.25">
      <c r="A73" s="132" t="str">
        <f>VLOOKUP(B73,'[1]LISTADO ATM'!$A$2:$C$822,3,0)</f>
        <v>NORTE</v>
      </c>
      <c r="B73" s="133">
        <v>741</v>
      </c>
      <c r="C73" s="143" t="str">
        <f>VLOOKUP(B73,'[1]LISTADO ATM'!$A$2:$B$822,2,0)</f>
        <v>ATM CURNE UASD San Francisco de Macorís</v>
      </c>
      <c r="D73" s="129" t="s">
        <v>2541</v>
      </c>
      <c r="E73" s="137">
        <v>3335938841</v>
      </c>
      <c r="F73" s="117"/>
    </row>
    <row r="74" spans="1:6" s="117" customFormat="1" ht="18" x14ac:dyDescent="0.25">
      <c r="A74" s="132" t="str">
        <f>VLOOKUP(B74,'[1]LISTADO ATM'!$A$2:$C$822,3,0)</f>
        <v>SUR</v>
      </c>
      <c r="B74" s="133">
        <v>537</v>
      </c>
      <c r="C74" s="143" t="str">
        <f>VLOOKUP(B74,'[1]LISTADO ATM'!$A$2:$B$822,2,0)</f>
        <v xml:space="preserve">ATM Estación Texaco Enriquillo (Barahona) </v>
      </c>
      <c r="D74" s="129" t="s">
        <v>2541</v>
      </c>
      <c r="E74" s="137">
        <v>3335938000</v>
      </c>
    </row>
    <row r="75" spans="1:6" s="117" customFormat="1" ht="18" x14ac:dyDescent="0.25">
      <c r="A75" s="132" t="str">
        <f>VLOOKUP(B75,'[1]LISTADO ATM'!$A$2:$C$822,3,0)</f>
        <v>SUR</v>
      </c>
      <c r="B75" s="133">
        <v>780</v>
      </c>
      <c r="C75" s="143" t="str">
        <f>VLOOKUP(B75,'[1]LISTADO ATM'!$A$2:$B$822,2,0)</f>
        <v xml:space="preserve">ATM Oficina Barahona I </v>
      </c>
      <c r="D75" s="129" t="s">
        <v>2541</v>
      </c>
      <c r="E75" s="137">
        <v>3335938208</v>
      </c>
    </row>
    <row r="76" spans="1:6" s="117" customFormat="1" ht="18" x14ac:dyDescent="0.25">
      <c r="A76" s="132" t="e">
        <f>VLOOKUP(B76,'[1]LISTADO ATM'!$A$2:$C$822,3,0)</f>
        <v>#N/A</v>
      </c>
      <c r="B76" s="133"/>
      <c r="C76" s="143" t="e">
        <f>VLOOKUP(B76,'[1]LISTADO ATM'!$A$2:$B$822,2,0)</f>
        <v>#N/A</v>
      </c>
      <c r="D76" s="129"/>
      <c r="E76" s="137"/>
    </row>
    <row r="77" spans="1:6" s="117" customFormat="1" ht="18" x14ac:dyDescent="0.25">
      <c r="A77" s="132" t="e">
        <f>VLOOKUP(B77,'[1]LISTADO ATM'!$A$2:$C$822,3,0)</f>
        <v>#N/A</v>
      </c>
      <c r="B77" s="133"/>
      <c r="C77" s="143" t="e">
        <f>VLOOKUP(B77,'[1]LISTADO ATM'!$A$2:$B$822,2,0)</f>
        <v>#N/A</v>
      </c>
      <c r="D77" s="129"/>
      <c r="E77" s="137"/>
    </row>
    <row r="78" spans="1:6" s="117" customFormat="1" ht="18" x14ac:dyDescent="0.25">
      <c r="A78" s="132" t="e">
        <f>VLOOKUP(B78,'[1]LISTADO ATM'!$A$2:$C$822,3,0)</f>
        <v>#N/A</v>
      </c>
      <c r="B78" s="133"/>
      <c r="C78" s="143" t="e">
        <f>VLOOKUP(B78,'[1]LISTADO ATM'!$A$2:$B$822,2,0)</f>
        <v>#N/A</v>
      </c>
      <c r="D78" s="129"/>
      <c r="E78" s="137"/>
    </row>
    <row r="79" spans="1:6" s="117" customFormat="1" ht="18" x14ac:dyDescent="0.25">
      <c r="A79" s="132" t="e">
        <f>VLOOKUP(B79,'[1]LISTADO ATM'!$A$2:$C$822,3,0)</f>
        <v>#N/A</v>
      </c>
      <c r="B79" s="133"/>
      <c r="C79" s="143" t="e">
        <f>VLOOKUP(B79,'[1]LISTADO ATM'!$A$2:$B$822,2,0)</f>
        <v>#N/A</v>
      </c>
      <c r="D79" s="129"/>
      <c r="E79" s="137"/>
    </row>
    <row r="80" spans="1:6" s="117" customFormat="1" ht="18.75" customHeight="1" x14ac:dyDescent="0.25">
      <c r="A80" s="132" t="e">
        <f>VLOOKUP(B80,'[1]LISTADO ATM'!$A$2:$C$822,3,0)</f>
        <v>#N/A</v>
      </c>
      <c r="B80" s="133"/>
      <c r="C80" s="143" t="e">
        <f>VLOOKUP(B80,'[1]LISTADO ATM'!$A$2:$B$822,2,0)</f>
        <v>#N/A</v>
      </c>
      <c r="D80" s="129"/>
      <c r="E80" s="137"/>
    </row>
    <row r="81" spans="1:6" ht="18" x14ac:dyDescent="0.25">
      <c r="A81" s="132" t="e">
        <f>VLOOKUP(B81,'[1]LISTADO ATM'!$A$2:$C$822,3,0)</f>
        <v>#N/A</v>
      </c>
      <c r="B81" s="133"/>
      <c r="C81" s="143" t="e">
        <f>VLOOKUP(B81,'[1]LISTADO ATM'!$A$2:$B$822,2,0)</f>
        <v>#N/A</v>
      </c>
      <c r="D81" s="129"/>
      <c r="E81" s="137"/>
      <c r="F81" s="117"/>
    </row>
    <row r="82" spans="1:6" ht="18.75" customHeight="1" x14ac:dyDescent="0.25">
      <c r="A82" s="132" t="e">
        <f>VLOOKUP(B82,'[1]LISTADO ATM'!$A$2:$C$822,3,0)</f>
        <v>#N/A</v>
      </c>
      <c r="B82" s="133"/>
      <c r="C82" s="143" t="e">
        <f>VLOOKUP(B82,'[1]LISTADO ATM'!$A$2:$B$822,2,0)</f>
        <v>#N/A</v>
      </c>
      <c r="D82" s="129"/>
      <c r="E82" s="137"/>
      <c r="F82" s="117"/>
    </row>
    <row r="83" spans="1:6" ht="18" customHeight="1" x14ac:dyDescent="0.25">
      <c r="A83" s="132" t="e">
        <f>VLOOKUP(B83,'[1]LISTADO ATM'!$A$2:$C$822,3,0)</f>
        <v>#N/A</v>
      </c>
      <c r="B83" s="133"/>
      <c r="C83" s="143" t="e">
        <f>VLOOKUP(B83,'[1]LISTADO ATM'!$A$2:$B$822,2,0)</f>
        <v>#N/A</v>
      </c>
      <c r="D83" s="129"/>
      <c r="E83" s="137"/>
      <c r="F83" s="117"/>
    </row>
    <row r="84" spans="1:6" ht="18" x14ac:dyDescent="0.25">
      <c r="A84" s="132" t="e">
        <f>VLOOKUP(B84,'[1]LISTADO ATM'!$A$2:$C$822,3,0)</f>
        <v>#N/A</v>
      </c>
      <c r="B84" s="133"/>
      <c r="C84" s="143" t="e">
        <f>VLOOKUP(B84,'[1]LISTADO ATM'!$A$2:$B$822,2,0)</f>
        <v>#N/A</v>
      </c>
      <c r="D84" s="129"/>
      <c r="E84" s="137"/>
      <c r="F84" s="117"/>
    </row>
    <row r="85" spans="1:6" ht="18" x14ac:dyDescent="0.25">
      <c r="A85" s="132" t="e">
        <f>VLOOKUP(B85,'[1]LISTADO ATM'!$A$2:$C$822,3,0)</f>
        <v>#N/A</v>
      </c>
      <c r="B85" s="133"/>
      <c r="C85" s="143" t="e">
        <f>VLOOKUP(B85,'[1]LISTADO ATM'!$A$2:$B$822,2,0)</f>
        <v>#N/A</v>
      </c>
      <c r="D85" s="129"/>
      <c r="E85" s="137"/>
      <c r="F85" s="117"/>
    </row>
    <row r="86" spans="1:6" ht="18.75" customHeight="1" thickBot="1" x14ac:dyDescent="0.3">
      <c r="A86" s="120" t="s">
        <v>2472</v>
      </c>
      <c r="B86" s="148">
        <f>COUNT(B72:B76)</f>
        <v>4</v>
      </c>
      <c r="C86" s="184"/>
      <c r="D86" s="185"/>
      <c r="E86" s="186"/>
      <c r="F86" s="117"/>
    </row>
    <row r="87" spans="1:6" ht="15.75" thickBot="1" x14ac:dyDescent="0.3">
      <c r="A87" s="117"/>
      <c r="B87" s="122"/>
      <c r="C87" s="117"/>
      <c r="D87" s="117"/>
      <c r="E87" s="122"/>
      <c r="F87" s="117"/>
    </row>
    <row r="88" spans="1:6" ht="18.75" customHeight="1" thickBot="1" x14ac:dyDescent="0.3">
      <c r="A88" s="179" t="s">
        <v>2473</v>
      </c>
      <c r="B88" s="180"/>
      <c r="C88" s="180"/>
      <c r="D88" s="180"/>
      <c r="E88" s="181"/>
      <c r="F88" s="117"/>
    </row>
    <row r="89" spans="1:6" ht="18" x14ac:dyDescent="0.25">
      <c r="A89" s="119" t="s">
        <v>15</v>
      </c>
      <c r="B89" s="119" t="s">
        <v>2415</v>
      </c>
      <c r="C89" s="119" t="s">
        <v>46</v>
      </c>
      <c r="D89" s="119" t="s">
        <v>2418</v>
      </c>
      <c r="E89" s="119" t="s">
        <v>2416</v>
      </c>
    </row>
    <row r="90" spans="1:6" ht="18" x14ac:dyDescent="0.25">
      <c r="A90" s="133" t="str">
        <f>VLOOKUP(B90,'[1]LISTADO ATM'!$A$2:$C$822,3,0)</f>
        <v>NORTE</v>
      </c>
      <c r="B90" s="133">
        <v>851</v>
      </c>
      <c r="C90" s="143" t="str">
        <f>VLOOKUP(B90,'[1]LISTADO ATM'!$A$2:$B$822,2,0)</f>
        <v xml:space="preserve">ATM Hospital Vinicio Calventi </v>
      </c>
      <c r="D90" s="128" t="s">
        <v>2436</v>
      </c>
      <c r="E90" s="137">
        <v>3335938142</v>
      </c>
    </row>
    <row r="91" spans="1:6" ht="18.75" customHeight="1" x14ac:dyDescent="0.25">
      <c r="A91" s="133" t="str">
        <f>VLOOKUP(B91,'[1]LISTADO ATM'!$A$2:$C$822,3,0)</f>
        <v>NORTE</v>
      </c>
      <c r="B91" s="133">
        <v>304</v>
      </c>
      <c r="C91" s="143" t="str">
        <f>VLOOKUP(B91,'[1]LISTADO ATM'!$A$2:$B$822,2,0)</f>
        <v xml:space="preserve">ATM Multicentro La Sirena Estrella Sadhala </v>
      </c>
      <c r="D91" s="128" t="s">
        <v>2436</v>
      </c>
      <c r="E91" s="137">
        <v>3335939031</v>
      </c>
    </row>
    <row r="92" spans="1:6" ht="18" x14ac:dyDescent="0.25">
      <c r="A92" s="133" t="str">
        <f>VLOOKUP(B92,'[1]LISTADO ATM'!$A$2:$C$822,3,0)</f>
        <v>DISTRITO NACIONAL</v>
      </c>
      <c r="B92" s="133">
        <v>900</v>
      </c>
      <c r="C92" s="143" t="str">
        <f>VLOOKUP(B92,'[1]LISTADO ATM'!$A$2:$B$822,2,0)</f>
        <v xml:space="preserve">ATM UNP Merca Santo Domingo </v>
      </c>
      <c r="D92" s="128" t="s">
        <v>2436</v>
      </c>
      <c r="E92" s="137">
        <v>3335939425</v>
      </c>
    </row>
    <row r="93" spans="1:6" ht="18.75" customHeight="1" x14ac:dyDescent="0.25">
      <c r="A93" s="133" t="str">
        <f>VLOOKUP(B93,'[1]LISTADO ATM'!$A$2:$C$822,3,0)</f>
        <v>DISTRITO NACIONAL</v>
      </c>
      <c r="B93" s="133">
        <v>967</v>
      </c>
      <c r="C93" s="143" t="str">
        <f>VLOOKUP(B93,'[1]LISTADO ATM'!$A$2:$B$822,2,0)</f>
        <v xml:space="preserve">ATM UNP Hiper Olé Autopista Duarte </v>
      </c>
      <c r="D93" s="128" t="s">
        <v>2436</v>
      </c>
      <c r="E93" s="137">
        <v>3335939441</v>
      </c>
    </row>
    <row r="94" spans="1:6" ht="18.75" customHeight="1" x14ac:dyDescent="0.25">
      <c r="A94" s="133" t="str">
        <f>VLOOKUP(B94,'[1]LISTADO ATM'!$A$2:$C$822,3,0)</f>
        <v>DISTRITO NACIONAL</v>
      </c>
      <c r="B94" s="133">
        <v>743</v>
      </c>
      <c r="C94" s="143" t="str">
        <f>VLOOKUP(B94,'[1]LISTADO ATM'!$A$2:$B$822,2,0)</f>
        <v xml:space="preserve">ATM Oficina Los Frailes </v>
      </c>
      <c r="D94" s="128" t="s">
        <v>2436</v>
      </c>
      <c r="E94" s="137">
        <v>3335939457</v>
      </c>
    </row>
    <row r="95" spans="1:6" ht="18.75" customHeight="1" x14ac:dyDescent="0.25">
      <c r="A95" s="133" t="str">
        <f>VLOOKUP(B95,'[1]LISTADO ATM'!$A$2:$C$822,3,0)</f>
        <v>DISTRITO NACIONAL</v>
      </c>
      <c r="B95" s="133">
        <v>378</v>
      </c>
      <c r="C95" s="143" t="str">
        <f>VLOOKUP(B95,'[1]LISTADO ATM'!$A$2:$B$822,2,0)</f>
        <v>ATM UNP Villa Flores</v>
      </c>
      <c r="D95" s="128" t="s">
        <v>2436</v>
      </c>
      <c r="E95" s="137">
        <v>3335939477</v>
      </c>
    </row>
    <row r="96" spans="1:6" ht="18" x14ac:dyDescent="0.25">
      <c r="A96" s="133" t="str">
        <f>VLOOKUP(B96,'[1]LISTADO ATM'!$A$2:$C$822,3,0)</f>
        <v>NORTE</v>
      </c>
      <c r="B96" s="133">
        <v>633</v>
      </c>
      <c r="C96" s="143" t="str">
        <f>VLOOKUP(B96,'[1]LISTADO ATM'!$A$2:$B$822,2,0)</f>
        <v xml:space="preserve">ATM Autobanco Las Colinas </v>
      </c>
      <c r="D96" s="128" t="s">
        <v>2436</v>
      </c>
      <c r="E96" s="137">
        <v>3335939478</v>
      </c>
    </row>
    <row r="97" spans="1:5" ht="18" x14ac:dyDescent="0.25">
      <c r="A97" s="133" t="str">
        <f>VLOOKUP(B97,'[1]LISTADO ATM'!$A$2:$C$822,3,0)</f>
        <v>SUR</v>
      </c>
      <c r="B97" s="133">
        <v>6</v>
      </c>
      <c r="C97" s="143" t="str">
        <f>VLOOKUP(B97,'[1]LISTADO ATM'!$A$2:$B$822,2,0)</f>
        <v xml:space="preserve">ATM Plaza WAO San Juan </v>
      </c>
      <c r="D97" s="128" t="s">
        <v>2436</v>
      </c>
      <c r="E97" s="137">
        <v>3335939502</v>
      </c>
    </row>
    <row r="98" spans="1:5" ht="18.75" customHeight="1" x14ac:dyDescent="0.25">
      <c r="A98" s="133" t="str">
        <f>VLOOKUP(B98,'[1]LISTADO ATM'!$A$2:$C$822,3,0)</f>
        <v>NORTE</v>
      </c>
      <c r="B98" s="133">
        <v>307</v>
      </c>
      <c r="C98" s="143" t="str">
        <f>VLOOKUP(B98,'[1]LISTADO ATM'!$A$2:$B$822,2,0)</f>
        <v>ATM Oficina Nagua II</v>
      </c>
      <c r="D98" s="128" t="s">
        <v>2436</v>
      </c>
      <c r="E98" s="137">
        <v>3335939500</v>
      </c>
    </row>
    <row r="99" spans="1:5" ht="18" x14ac:dyDescent="0.25">
      <c r="A99" s="133" t="str">
        <f>VLOOKUP(B99,'[1]LISTADO ATM'!$A$2:$C$822,3,0)</f>
        <v>DISTRITO NACIONAL</v>
      </c>
      <c r="B99" s="133">
        <v>527</v>
      </c>
      <c r="C99" s="143" t="str">
        <f>VLOOKUP(B99,'[1]LISTADO ATM'!$A$2:$B$822,2,0)</f>
        <v>ATM Oficina Zona Oriental II</v>
      </c>
      <c r="D99" s="128" t="s">
        <v>2436</v>
      </c>
      <c r="E99" s="137">
        <v>3335939536</v>
      </c>
    </row>
    <row r="100" spans="1:5" ht="18" customHeight="1" x14ac:dyDescent="0.25">
      <c r="A100" s="133" t="str">
        <f>VLOOKUP(B100,'[1]LISTADO ATM'!$A$2:$C$822,3,0)</f>
        <v>SUR</v>
      </c>
      <c r="B100" s="133">
        <v>751</v>
      </c>
      <c r="C100" s="143" t="str">
        <f>VLOOKUP(B100,'[1]LISTADO ATM'!$A$2:$B$822,2,0)</f>
        <v>ATM Eco Petroleo Camilo</v>
      </c>
      <c r="D100" s="128" t="s">
        <v>2436</v>
      </c>
      <c r="E100" s="137">
        <v>3335939532</v>
      </c>
    </row>
    <row r="101" spans="1:5" ht="18.75" customHeight="1" x14ac:dyDescent="0.25">
      <c r="A101" s="133" t="str">
        <f>VLOOKUP(B101,'[1]LISTADO ATM'!$A$2:$C$822,3,0)</f>
        <v>SUR</v>
      </c>
      <c r="B101" s="133">
        <v>84</v>
      </c>
      <c r="C101" s="143" t="str">
        <f>VLOOKUP(B101,'[1]LISTADO ATM'!$A$2:$B$822,2,0)</f>
        <v xml:space="preserve">ATM Oficina Multicentro Sirena San Cristóbal </v>
      </c>
      <c r="D101" s="128" t="s">
        <v>2436</v>
      </c>
      <c r="E101" s="137">
        <v>3335939527</v>
      </c>
    </row>
    <row r="102" spans="1:5" ht="18" x14ac:dyDescent="0.25">
      <c r="A102" s="138" t="str">
        <f>VLOOKUP(B102,'[1]LISTADO ATM'!$A$2:$C$822,3,0)</f>
        <v>SUR</v>
      </c>
      <c r="B102" s="133">
        <v>45</v>
      </c>
      <c r="C102" s="143" t="str">
        <f>VLOOKUP(B102,'[1]LISTADO ATM'!$A$2:$B$822,2,0)</f>
        <v xml:space="preserve">ATM Oficina Tamayo </v>
      </c>
      <c r="D102" s="128" t="s">
        <v>2436</v>
      </c>
      <c r="E102" s="137">
        <v>3335939537</v>
      </c>
    </row>
    <row r="103" spans="1:5" ht="18" x14ac:dyDescent="0.25">
      <c r="A103" s="133" t="str">
        <f>VLOOKUP(B103,'[1]LISTADO ATM'!$A$2:$C$822,3,0)</f>
        <v>DISTRITO NACIONAL</v>
      </c>
      <c r="B103" s="133">
        <v>769</v>
      </c>
      <c r="C103" s="143" t="str">
        <f>VLOOKUP(B103,'[1]LISTADO ATM'!$A$2:$B$822,2,0)</f>
        <v>ATM UNP Pablo Mella Morales</v>
      </c>
      <c r="D103" s="128" t="s">
        <v>2436</v>
      </c>
      <c r="E103" s="137">
        <v>3335939539</v>
      </c>
    </row>
    <row r="104" spans="1:5" ht="18" x14ac:dyDescent="0.25">
      <c r="A104" s="133" t="str">
        <f>VLOOKUP(B104,'[1]LISTADO ATM'!$A$2:$C$822,3,0)</f>
        <v>NORTE</v>
      </c>
      <c r="B104" s="133">
        <v>687</v>
      </c>
      <c r="C104" s="143" t="str">
        <f>VLOOKUP(B104,'[1]LISTADO ATM'!$A$2:$B$822,2,0)</f>
        <v>ATM Oficina Monterrico II</v>
      </c>
      <c r="D104" s="128" t="s">
        <v>2436</v>
      </c>
      <c r="E104" s="137">
        <v>3335939556</v>
      </c>
    </row>
    <row r="105" spans="1:5" ht="18" x14ac:dyDescent="0.25">
      <c r="A105" s="133" t="str">
        <f>VLOOKUP(B105,'[1]LISTADO ATM'!$A$2:$C$822,3,0)</f>
        <v>DISTRITO NACIONAL</v>
      </c>
      <c r="B105" s="133">
        <v>672</v>
      </c>
      <c r="C105" s="143" t="str">
        <f>VLOOKUP(B105,'[1]LISTADO ATM'!$A$2:$B$822,2,0)</f>
        <v>ATM Destacamento Policía Nacional La Victoria</v>
      </c>
      <c r="D105" s="128" t="s">
        <v>2436</v>
      </c>
      <c r="E105" s="137" t="s">
        <v>2602</v>
      </c>
    </row>
    <row r="106" spans="1:5" ht="18" customHeight="1" x14ac:dyDescent="0.25">
      <c r="A106" s="133" t="str">
        <f>VLOOKUP(B106,'[1]LISTADO ATM'!$A$2:$C$822,3,0)</f>
        <v>NORTE</v>
      </c>
      <c r="B106" s="133">
        <v>383</v>
      </c>
      <c r="C106" s="143" t="str">
        <f>VLOOKUP(B106,'[1]LISTADO ATM'!$A$2:$B$822,2,0)</f>
        <v>ATM S/M Daniel (Dajabón)</v>
      </c>
      <c r="D106" s="128" t="s">
        <v>2436</v>
      </c>
      <c r="E106" s="137" t="s">
        <v>2603</v>
      </c>
    </row>
    <row r="107" spans="1:5" ht="18" customHeight="1" x14ac:dyDescent="0.25">
      <c r="A107" s="133" t="str">
        <f>VLOOKUP(B107,'[1]LISTADO ATM'!$A$2:$C$822,3,0)</f>
        <v>NORTE</v>
      </c>
      <c r="B107" s="133">
        <v>288</v>
      </c>
      <c r="C107" s="143" t="str">
        <f>VLOOKUP(B107,'[1]LISTADO ATM'!$A$2:$B$822,2,0)</f>
        <v xml:space="preserve">ATM Oficina Camino Real II (Puerto Plata) </v>
      </c>
      <c r="D107" s="128" t="s">
        <v>2436</v>
      </c>
      <c r="E107" s="137" t="s">
        <v>2606</v>
      </c>
    </row>
    <row r="108" spans="1:5" ht="18.75" customHeight="1" x14ac:dyDescent="0.25">
      <c r="A108" s="133" t="str">
        <f>VLOOKUP(B108,'[1]LISTADO ATM'!$A$2:$C$822,3,0)</f>
        <v>DISTRITO NACIONAL</v>
      </c>
      <c r="B108" s="133">
        <v>738</v>
      </c>
      <c r="C108" s="143" t="str">
        <f>VLOOKUP(B108,'[1]LISTADO ATM'!$A$2:$B$822,2,0)</f>
        <v xml:space="preserve">ATM Zona Franca Los Alcarrizos </v>
      </c>
      <c r="D108" s="128" t="s">
        <v>2436</v>
      </c>
      <c r="E108" s="137" t="s">
        <v>2607</v>
      </c>
    </row>
    <row r="109" spans="1:5" ht="18" x14ac:dyDescent="0.25">
      <c r="A109" s="133" t="str">
        <f>VLOOKUP(B109,'[1]LISTADO ATM'!$A$2:$C$822,3,0)</f>
        <v>NORTE</v>
      </c>
      <c r="B109" s="133">
        <v>716</v>
      </c>
      <c r="C109" s="143" t="str">
        <f>VLOOKUP(B109,'[1]LISTADO ATM'!$A$2:$B$822,2,0)</f>
        <v xml:space="preserve">ATM Oficina Zona Franca (Santiago) </v>
      </c>
      <c r="D109" s="128" t="s">
        <v>2436</v>
      </c>
      <c r="E109" s="137" t="s">
        <v>2608</v>
      </c>
    </row>
    <row r="110" spans="1:5" ht="18" x14ac:dyDescent="0.25">
      <c r="A110" s="133" t="str">
        <f>VLOOKUP(B110,'[1]LISTADO ATM'!$A$2:$C$822,3,0)</f>
        <v>NORTE</v>
      </c>
      <c r="B110" s="133">
        <v>142</v>
      </c>
      <c r="C110" s="143" t="str">
        <f>VLOOKUP(B110,'[1]LISTADO ATM'!$A$2:$B$822,2,0)</f>
        <v xml:space="preserve">ATM Centro de Caja Galerías Bonao </v>
      </c>
      <c r="D110" s="128" t="s">
        <v>2436</v>
      </c>
      <c r="E110" s="137" t="s">
        <v>2612</v>
      </c>
    </row>
    <row r="111" spans="1:5" ht="18" x14ac:dyDescent="0.25">
      <c r="A111" s="133" t="str">
        <f>VLOOKUP(B111,'[1]LISTADO ATM'!$A$2:$C$822,3,0)</f>
        <v>NORTE</v>
      </c>
      <c r="B111" s="133">
        <v>151</v>
      </c>
      <c r="C111" s="143" t="str">
        <f>VLOOKUP(B111,'[1]LISTADO ATM'!$A$2:$B$822,2,0)</f>
        <v xml:space="preserve">ATM Oficina Nagua </v>
      </c>
      <c r="D111" s="128" t="s">
        <v>2436</v>
      </c>
      <c r="E111" s="137" t="s">
        <v>2613</v>
      </c>
    </row>
    <row r="112" spans="1:5" ht="18" x14ac:dyDescent="0.25">
      <c r="A112" s="133" t="str">
        <f>VLOOKUP(B112,'[1]LISTADO ATM'!$A$2:$C$822,3,0)</f>
        <v>DISTRITO NACIONAL</v>
      </c>
      <c r="B112" s="133">
        <v>20</v>
      </c>
      <c r="C112" s="143" t="str">
        <f>VLOOKUP(B112,'[1]LISTADO ATM'!$A$2:$B$822,2,0)</f>
        <v>ATM S/M Aprezio Las Palmas</v>
      </c>
      <c r="D112" s="128" t="s">
        <v>2436</v>
      </c>
      <c r="E112" s="137" t="s">
        <v>2645</v>
      </c>
    </row>
    <row r="113" spans="1:6" ht="18" x14ac:dyDescent="0.25">
      <c r="A113" s="133" t="str">
        <f>VLOOKUP(B113,'[1]LISTADO ATM'!$A$2:$C$822,3,0)</f>
        <v>DISTRITO NACIONAL</v>
      </c>
      <c r="B113" s="133">
        <v>887</v>
      </c>
      <c r="C113" s="143" t="str">
        <f>VLOOKUP(B113,'[1]LISTADO ATM'!$A$2:$B$822,2,0)</f>
        <v>ATM S/M Bravo Los Proceres</v>
      </c>
      <c r="D113" s="128" t="s">
        <v>2436</v>
      </c>
      <c r="E113" s="137" t="s">
        <v>2646</v>
      </c>
    </row>
    <row r="114" spans="1:6" ht="18" x14ac:dyDescent="0.25">
      <c r="A114" s="133" t="str">
        <f>VLOOKUP(B114,'[1]LISTADO ATM'!$A$2:$C$822,3,0)</f>
        <v>DISTRITO NACIONAL</v>
      </c>
      <c r="B114" s="133">
        <v>875</v>
      </c>
      <c r="C114" s="143" t="str">
        <f>VLOOKUP(B114,'[1]LISTADO ATM'!$A$2:$B$822,2,0)</f>
        <v xml:space="preserve">ATM Texaco Aut. Duarte KM 14 1/2 (Los Alcarrizos) </v>
      </c>
      <c r="D114" s="128" t="s">
        <v>2436</v>
      </c>
      <c r="E114" s="137" t="s">
        <v>2647</v>
      </c>
    </row>
    <row r="115" spans="1:6" ht="18.75" customHeight="1" x14ac:dyDescent="0.25">
      <c r="A115" s="133" t="e">
        <f>VLOOKUP(B115,'[1]LISTADO ATM'!$A$2:$C$822,3,0)</f>
        <v>#N/A</v>
      </c>
      <c r="B115" s="133"/>
      <c r="C115" s="143" t="e">
        <f>VLOOKUP(B115,'[1]LISTADO ATM'!$A$2:$B$822,2,0)</f>
        <v>#N/A</v>
      </c>
      <c r="D115" s="128"/>
      <c r="E115" s="137"/>
      <c r="F115" s="117"/>
    </row>
    <row r="116" spans="1:6" ht="18.75" customHeight="1" x14ac:dyDescent="0.25">
      <c r="A116" s="133" t="e">
        <f>VLOOKUP(B116,'[1]LISTADO ATM'!$A$2:$C$822,3,0)</f>
        <v>#N/A</v>
      </c>
      <c r="B116" s="133"/>
      <c r="C116" s="143" t="e">
        <f>VLOOKUP(B116,'[1]LISTADO ATM'!$A$2:$B$822,2,0)</f>
        <v>#N/A</v>
      </c>
      <c r="D116" s="128"/>
      <c r="E116" s="137"/>
      <c r="F116" s="117"/>
    </row>
    <row r="117" spans="1:6" ht="18.75" customHeight="1" x14ac:dyDescent="0.25">
      <c r="A117" s="133" t="e">
        <f>VLOOKUP(B117,'[1]LISTADO ATM'!$A$2:$C$822,3,0)</f>
        <v>#N/A</v>
      </c>
      <c r="B117" s="133"/>
      <c r="C117" s="143" t="e">
        <f>VLOOKUP(B117,'[1]LISTADO ATM'!$A$2:$B$822,2,0)</f>
        <v>#N/A</v>
      </c>
      <c r="D117" s="128"/>
      <c r="E117" s="137"/>
      <c r="F117" s="117"/>
    </row>
    <row r="118" spans="1:6" ht="18.75" customHeight="1" x14ac:dyDescent="0.25">
      <c r="A118" s="133" t="e">
        <f>VLOOKUP(B118,'[1]LISTADO ATM'!$A$2:$C$822,3,0)</f>
        <v>#N/A</v>
      </c>
      <c r="B118" s="133"/>
      <c r="C118" s="143" t="e">
        <f>VLOOKUP(B118,'[1]LISTADO ATM'!$A$2:$B$822,2,0)</f>
        <v>#N/A</v>
      </c>
      <c r="D118" s="128"/>
      <c r="E118" s="137"/>
      <c r="F118" s="117"/>
    </row>
    <row r="119" spans="1:6" ht="18.75" customHeight="1" thickBot="1" x14ac:dyDescent="0.3">
      <c r="A119" s="136"/>
      <c r="B119" s="148">
        <f>COUNT(B90:B114)</f>
        <v>25</v>
      </c>
      <c r="C119" s="127"/>
      <c r="D119" s="127"/>
      <c r="E119" s="127"/>
      <c r="F119" s="117"/>
    </row>
    <row r="120" spans="1:6" ht="15.75" thickBot="1" x14ac:dyDescent="0.3">
      <c r="A120" s="117"/>
      <c r="B120" s="122"/>
      <c r="C120" s="117"/>
      <c r="D120" s="117"/>
      <c r="E120" s="122"/>
      <c r="F120" s="117"/>
    </row>
    <row r="121" spans="1:6" ht="18.75" thickBot="1" x14ac:dyDescent="0.3">
      <c r="A121" s="179" t="s">
        <v>2532</v>
      </c>
      <c r="B121" s="180"/>
      <c r="C121" s="180"/>
      <c r="D121" s="180"/>
      <c r="E121" s="181"/>
    </row>
    <row r="122" spans="1:6" ht="18" x14ac:dyDescent="0.25">
      <c r="A122" s="119" t="s">
        <v>15</v>
      </c>
      <c r="B122" s="119" t="s">
        <v>2415</v>
      </c>
      <c r="C122" s="119" t="s">
        <v>46</v>
      </c>
      <c r="D122" s="119" t="s">
        <v>2418</v>
      </c>
      <c r="E122" s="119" t="s">
        <v>2416</v>
      </c>
    </row>
    <row r="123" spans="1:6" ht="18" x14ac:dyDescent="0.25">
      <c r="A123" s="138" t="str">
        <f>VLOOKUP(B123,'[1]LISTADO ATM'!$A$2:$C$822,3,0)</f>
        <v>DISTRITO NACIONAL</v>
      </c>
      <c r="B123" s="133">
        <v>567</v>
      </c>
      <c r="C123" s="143" t="str">
        <f>VLOOKUP(B123,'[1]LISTADO ATM'!$A$2:$B$822,2,0)</f>
        <v xml:space="preserve">ATM Oficina Máximo Gómez </v>
      </c>
      <c r="D123" s="133" t="s">
        <v>2479</v>
      </c>
      <c r="E123" s="137">
        <v>3335936543</v>
      </c>
    </row>
    <row r="124" spans="1:6" ht="18" x14ac:dyDescent="0.25">
      <c r="A124" s="138" t="str">
        <f>VLOOKUP(B124,'[1]LISTADO ATM'!$A$2:$C$822,3,0)</f>
        <v>ESTE</v>
      </c>
      <c r="B124" s="133">
        <v>495</v>
      </c>
      <c r="C124" s="143" t="str">
        <f>VLOOKUP(B124,'[1]LISTADO ATM'!$A$2:$B$822,2,0)</f>
        <v>ATM Cemento PANAM</v>
      </c>
      <c r="D124" s="133" t="s">
        <v>2479</v>
      </c>
      <c r="E124" s="137">
        <v>3335938073</v>
      </c>
    </row>
    <row r="125" spans="1:6" ht="18" x14ac:dyDescent="0.25">
      <c r="A125" s="138" t="str">
        <f>VLOOKUP(B125,'[1]LISTADO ATM'!$A$2:$C$822,3,0)</f>
        <v>SUR</v>
      </c>
      <c r="B125" s="133">
        <v>871</v>
      </c>
      <c r="C125" s="143" t="str">
        <f>VLOOKUP(B125,'[1]LISTADO ATM'!$A$2:$B$822,2,0)</f>
        <v>ATM Plaza Cultural San Juan</v>
      </c>
      <c r="D125" s="133" t="s">
        <v>2479</v>
      </c>
      <c r="E125" s="137">
        <v>3335939518</v>
      </c>
    </row>
    <row r="126" spans="1:6" ht="18.75" customHeight="1" x14ac:dyDescent="0.25">
      <c r="A126" s="138" t="str">
        <f>VLOOKUP(B126,'[1]LISTADO ATM'!$A$2:$C$822,3,0)</f>
        <v>DISTRITO NACIONAL</v>
      </c>
      <c r="B126" s="133">
        <v>194</v>
      </c>
      <c r="C126" s="143" t="str">
        <f>VLOOKUP(B126,'[1]LISTADO ATM'!$A$2:$B$822,2,0)</f>
        <v xml:space="preserve">ATM UNP Pantoja </v>
      </c>
      <c r="D126" s="133" t="s">
        <v>2479</v>
      </c>
      <c r="E126" s="137">
        <v>3335939503</v>
      </c>
    </row>
    <row r="127" spans="1:6" ht="18" x14ac:dyDescent="0.25">
      <c r="A127" s="138" t="str">
        <f>VLOOKUP(B127,'[1]LISTADO ATM'!$A$2:$C$822,3,0)</f>
        <v>DISTRITO NACIONAL</v>
      </c>
      <c r="B127" s="133">
        <v>745</v>
      </c>
      <c r="C127" s="143" t="str">
        <f>VLOOKUP(B127,'[1]LISTADO ATM'!$A$2:$B$822,2,0)</f>
        <v xml:space="preserve">ATM Oficina Ave. Duarte </v>
      </c>
      <c r="D127" s="133" t="s">
        <v>2479</v>
      </c>
      <c r="E127" s="137" t="s">
        <v>2614</v>
      </c>
    </row>
    <row r="128" spans="1:6" ht="18" x14ac:dyDescent="0.25">
      <c r="A128" s="138" t="str">
        <f>VLOOKUP(B128,'[1]LISTADO ATM'!$A$2:$C$822,3,0)</f>
        <v>SUR</v>
      </c>
      <c r="B128" s="133">
        <v>582</v>
      </c>
      <c r="C128" s="143" t="str">
        <f>VLOOKUP(B128,'[1]LISTADO ATM'!$A$2:$B$822,2,0)</f>
        <v>ATM Estación Sabana Yegua</v>
      </c>
      <c r="D128" s="133" t="s">
        <v>2479</v>
      </c>
      <c r="E128" s="137" t="s">
        <v>2616</v>
      </c>
    </row>
    <row r="129" spans="1:5" ht="18" x14ac:dyDescent="0.25">
      <c r="A129" s="138" t="str">
        <f>VLOOKUP(B129,'[1]LISTADO ATM'!$A$2:$C$822,3,0)</f>
        <v>SUR</v>
      </c>
      <c r="B129" s="133">
        <v>825</v>
      </c>
      <c r="C129" s="143" t="str">
        <f>VLOOKUP(B129,'[1]LISTADO ATM'!$A$2:$B$822,2,0)</f>
        <v xml:space="preserve">ATM Estacion Eco Cibeles (Las Matas de Farfán) </v>
      </c>
      <c r="D129" s="133" t="s">
        <v>2479</v>
      </c>
      <c r="E129" s="137" t="s">
        <v>2617</v>
      </c>
    </row>
    <row r="130" spans="1:5" ht="18" x14ac:dyDescent="0.25">
      <c r="A130" s="138" t="str">
        <f>VLOOKUP(B130,'[1]LISTADO ATM'!$A$2:$C$822,3,0)</f>
        <v>NORTE</v>
      </c>
      <c r="B130" s="133">
        <v>285</v>
      </c>
      <c r="C130" s="143" t="str">
        <f>VLOOKUP(B130,'[1]LISTADO ATM'!$A$2:$B$822,2,0)</f>
        <v xml:space="preserve">ATM Oficina Camino Real (Puerto Plata) </v>
      </c>
      <c r="D130" s="133" t="s">
        <v>2479</v>
      </c>
      <c r="E130" s="137" t="s">
        <v>2619</v>
      </c>
    </row>
    <row r="131" spans="1:5" ht="18.75" customHeight="1" x14ac:dyDescent="0.25">
      <c r="A131" s="138" t="str">
        <f>VLOOKUP(B131,'[1]LISTADO ATM'!$A$2:$C$822,3,0)</f>
        <v>DISTRITO NACIONAL</v>
      </c>
      <c r="B131" s="133">
        <v>970</v>
      </c>
      <c r="C131" s="143" t="str">
        <f>VLOOKUP(B131,'[1]LISTADO ATM'!$A$2:$B$822,2,0)</f>
        <v xml:space="preserve">ATM S/M Olé Haina </v>
      </c>
      <c r="D131" s="133" t="s">
        <v>2479</v>
      </c>
      <c r="E131" s="137" t="s">
        <v>2648</v>
      </c>
    </row>
    <row r="132" spans="1:5" ht="18" x14ac:dyDescent="0.25">
      <c r="A132" s="138" t="e">
        <f>VLOOKUP(B132,'[1]LISTADO ATM'!$A$2:$C$822,3,0)</f>
        <v>#N/A</v>
      </c>
      <c r="B132" s="133"/>
      <c r="C132" s="143" t="e">
        <f>VLOOKUP(B132,'[1]LISTADO ATM'!$A$2:$B$822,2,0)</f>
        <v>#N/A</v>
      </c>
      <c r="D132" s="133"/>
      <c r="E132" s="137"/>
    </row>
    <row r="133" spans="1:5" ht="18" x14ac:dyDescent="0.25">
      <c r="A133" s="138" t="e">
        <f>VLOOKUP(B133,'[1]LISTADO ATM'!$A$2:$C$822,3,0)</f>
        <v>#N/A</v>
      </c>
      <c r="B133" s="133"/>
      <c r="C133" s="143" t="e">
        <f>VLOOKUP(B133,'[1]LISTADO ATM'!$A$2:$B$822,2,0)</f>
        <v>#N/A</v>
      </c>
      <c r="D133" s="133"/>
      <c r="E133" s="137"/>
    </row>
    <row r="134" spans="1:5" ht="18.75" customHeight="1" x14ac:dyDescent="0.25">
      <c r="A134" s="138" t="e">
        <f>VLOOKUP(B134,'[1]LISTADO ATM'!$A$2:$C$822,3,0)</f>
        <v>#N/A</v>
      </c>
      <c r="B134" s="133"/>
      <c r="C134" s="143" t="e">
        <f>VLOOKUP(B134,'[1]LISTADO ATM'!$A$2:$B$822,2,0)</f>
        <v>#N/A</v>
      </c>
      <c r="D134" s="133"/>
      <c r="E134" s="137"/>
    </row>
    <row r="135" spans="1:5" ht="18" x14ac:dyDescent="0.25">
      <c r="A135" s="138" t="e">
        <f>VLOOKUP(B135,'[1]LISTADO ATM'!$A$2:$C$822,3,0)</f>
        <v>#N/A</v>
      </c>
      <c r="B135" s="133"/>
      <c r="C135" s="143" t="e">
        <f>VLOOKUP(B135,'[1]LISTADO ATM'!$A$2:$B$822,2,0)</f>
        <v>#N/A</v>
      </c>
      <c r="D135" s="133"/>
      <c r="E135" s="137"/>
    </row>
    <row r="136" spans="1:5" ht="18" x14ac:dyDescent="0.25">
      <c r="A136" s="138" t="e">
        <f>VLOOKUP(B136,'[1]LISTADO ATM'!$A$2:$C$822,3,0)</f>
        <v>#N/A</v>
      </c>
      <c r="B136" s="133"/>
      <c r="C136" s="143" t="e">
        <f>VLOOKUP(B136,'[1]LISTADO ATM'!$A$2:$B$822,2,0)</f>
        <v>#N/A</v>
      </c>
      <c r="D136" s="133"/>
      <c r="E136" s="137"/>
    </row>
    <row r="137" spans="1:5" ht="18" x14ac:dyDescent="0.25">
      <c r="A137" s="138" t="e">
        <f>VLOOKUP(B137,'[1]LISTADO ATM'!$A$2:$C$822,3,0)</f>
        <v>#N/A</v>
      </c>
      <c r="B137" s="133"/>
      <c r="C137" s="143" t="e">
        <f>VLOOKUP(B137,'[1]LISTADO ATM'!$A$2:$B$822,2,0)</f>
        <v>#N/A</v>
      </c>
      <c r="D137" s="133"/>
      <c r="E137" s="137"/>
    </row>
    <row r="138" spans="1:5" ht="18" x14ac:dyDescent="0.25">
      <c r="A138" s="138" t="e">
        <f>VLOOKUP(B138,'[1]LISTADO ATM'!$A$2:$C$822,3,0)</f>
        <v>#N/A</v>
      </c>
      <c r="B138" s="133"/>
      <c r="C138" s="143" t="e">
        <f>VLOOKUP(B138,'[1]LISTADO ATM'!$A$2:$B$822,2,0)</f>
        <v>#N/A</v>
      </c>
      <c r="D138" s="133"/>
      <c r="E138" s="137"/>
    </row>
    <row r="139" spans="1:5" ht="18" x14ac:dyDescent="0.25">
      <c r="A139" s="138" t="e">
        <f>VLOOKUP(B139,'[1]LISTADO ATM'!$A$2:$C$822,3,0)</f>
        <v>#N/A</v>
      </c>
      <c r="B139" s="133"/>
      <c r="C139" s="143" t="e">
        <f>VLOOKUP(B139,'[1]LISTADO ATM'!$A$2:$B$822,2,0)</f>
        <v>#N/A</v>
      </c>
      <c r="D139" s="133"/>
      <c r="E139" s="137"/>
    </row>
    <row r="140" spans="1:5" ht="18" x14ac:dyDescent="0.25">
      <c r="A140" s="136" t="s">
        <v>2472</v>
      </c>
      <c r="B140" s="147">
        <f>COUNT(B123:B131)</f>
        <v>9</v>
      </c>
      <c r="C140" s="127"/>
      <c r="D140" s="127"/>
      <c r="E140" s="127"/>
    </row>
    <row r="141" spans="1:5" ht="18" customHeight="1" thickBot="1" x14ac:dyDescent="0.3">
      <c r="A141" s="117"/>
      <c r="B141" s="122"/>
      <c r="C141" s="117"/>
      <c r="D141" s="117"/>
      <c r="E141" s="122"/>
    </row>
    <row r="142" spans="1:5" ht="18" x14ac:dyDescent="0.25">
      <c r="A142" s="174" t="s">
        <v>2620</v>
      </c>
      <c r="B142" s="175"/>
      <c r="C142" s="175"/>
      <c r="D142" s="175"/>
      <c r="E142" s="176"/>
    </row>
    <row r="143" spans="1:5" ht="18" x14ac:dyDescent="0.25">
      <c r="A143" s="119" t="s">
        <v>15</v>
      </c>
      <c r="B143" s="123" t="s">
        <v>2415</v>
      </c>
      <c r="C143" s="121" t="s">
        <v>46</v>
      </c>
      <c r="D143" s="131" t="s">
        <v>2418</v>
      </c>
      <c r="E143" s="131" t="s">
        <v>2416</v>
      </c>
    </row>
    <row r="144" spans="1:5" ht="18" x14ac:dyDescent="0.25">
      <c r="A144" s="132" t="e">
        <f>VLOOKUP(B144,'[1]LISTADO ATM'!$A$2:$C$822,3,0)</f>
        <v>#N/A</v>
      </c>
      <c r="B144" s="133"/>
      <c r="C144" s="143" t="e">
        <f>VLOOKUP(B144,'[1]LISTADO ATM'!$A$2:$B$822,2,0)</f>
        <v>#N/A</v>
      </c>
      <c r="D144" s="140"/>
      <c r="E144" s="137"/>
    </row>
    <row r="145" spans="1:5" ht="18" x14ac:dyDescent="0.25">
      <c r="A145" s="132" t="str">
        <f>VLOOKUP(B145,'[1]LISTADO ATM'!$A$2:$C$822,3,0)</f>
        <v>DISTRITO NACIONAL</v>
      </c>
      <c r="B145" s="133">
        <v>39</v>
      </c>
      <c r="C145" s="143" t="str">
        <f>VLOOKUP(B145,'[1]LISTADO ATM'!$A$2:$B$822,2,0)</f>
        <v xml:space="preserve">ATM Oficina Ovando </v>
      </c>
      <c r="D145" s="140" t="s">
        <v>2563</v>
      </c>
      <c r="E145" s="137">
        <v>3335939405</v>
      </c>
    </row>
    <row r="146" spans="1:5" ht="18" x14ac:dyDescent="0.25">
      <c r="A146" s="132" t="e">
        <f>VLOOKUP(B146,'[1]LISTADO ATM'!$A$2:$C$822,3,0)</f>
        <v>#N/A</v>
      </c>
      <c r="B146" s="133"/>
      <c r="C146" s="143" t="e">
        <f>VLOOKUP(B146,'[1]LISTADO ATM'!$A$2:$B$822,2,0)</f>
        <v>#N/A</v>
      </c>
      <c r="D146" s="140"/>
      <c r="E146" s="137"/>
    </row>
    <row r="147" spans="1:5" ht="18" x14ac:dyDescent="0.25">
      <c r="A147" s="132" t="e">
        <f>VLOOKUP(B147,'[1]LISTADO ATM'!$A$2:$C$822,3,0)</f>
        <v>#N/A</v>
      </c>
      <c r="B147" s="133"/>
      <c r="C147" s="143" t="e">
        <f>VLOOKUP(B147,'[1]LISTADO ATM'!$A$2:$B$822,2,0)</f>
        <v>#N/A</v>
      </c>
      <c r="D147" s="140"/>
      <c r="E147" s="137"/>
    </row>
    <row r="148" spans="1:5" ht="18" x14ac:dyDescent="0.25">
      <c r="A148" s="132" t="e">
        <f>VLOOKUP(B148,'[1]LISTADO ATM'!$A$2:$C$822,3,0)</f>
        <v>#N/A</v>
      </c>
      <c r="B148" s="133"/>
      <c r="C148" s="143" t="e">
        <f>VLOOKUP(B148,'[1]LISTADO ATM'!$A$2:$B$822,2,0)</f>
        <v>#N/A</v>
      </c>
      <c r="D148" s="140"/>
      <c r="E148" s="137"/>
    </row>
    <row r="149" spans="1:5" ht="18" x14ac:dyDescent="0.25">
      <c r="A149" s="132" t="e">
        <f>VLOOKUP(B149,'[1]LISTADO ATM'!$A$2:$C$822,3,0)</f>
        <v>#N/A</v>
      </c>
      <c r="B149" s="133"/>
      <c r="C149" s="143" t="e">
        <f>VLOOKUP(B149,'[1]LISTADO ATM'!$A$2:$B$822,2,0)</f>
        <v>#N/A</v>
      </c>
      <c r="D149" s="140"/>
      <c r="E149" s="137"/>
    </row>
    <row r="150" spans="1:5" ht="18" customHeight="1" x14ac:dyDescent="0.25">
      <c r="A150" s="132" t="e">
        <f>VLOOKUP(B150,'[1]LISTADO ATM'!$A$2:$C$822,3,0)</f>
        <v>#N/A</v>
      </c>
      <c r="B150" s="133"/>
      <c r="C150" s="143" t="e">
        <f>VLOOKUP(B150,'[1]LISTADO ATM'!$A$2:$B$822,2,0)</f>
        <v>#N/A</v>
      </c>
      <c r="D150" s="140"/>
      <c r="E150" s="137"/>
    </row>
    <row r="151" spans="1:5" ht="18" x14ac:dyDescent="0.25">
      <c r="A151" s="132" t="e">
        <f>VLOOKUP(B151,'[1]LISTADO ATM'!$A$2:$C$822,3,0)</f>
        <v>#N/A</v>
      </c>
      <c r="B151" s="133"/>
      <c r="C151" s="143" t="e">
        <f>VLOOKUP(B151,'[1]LISTADO ATM'!$A$2:$B$822,2,0)</f>
        <v>#N/A</v>
      </c>
      <c r="D151" s="140"/>
      <c r="E151" s="137"/>
    </row>
    <row r="152" spans="1:5" ht="18" x14ac:dyDescent="0.25">
      <c r="A152" s="132" t="e">
        <f>VLOOKUP(B152,'[1]LISTADO ATM'!$A$2:$C$822,3,0)</f>
        <v>#N/A</v>
      </c>
      <c r="B152" s="133"/>
      <c r="C152" s="143" t="e">
        <f>VLOOKUP(B152,'[1]LISTADO ATM'!$A$2:$B$822,2,0)</f>
        <v>#N/A</v>
      </c>
      <c r="D152" s="140"/>
      <c r="E152" s="137"/>
    </row>
    <row r="153" spans="1:5" ht="18" x14ac:dyDescent="0.25">
      <c r="A153" s="136" t="s">
        <v>2472</v>
      </c>
      <c r="B153" s="147">
        <f>COUNT(B144:B148)</f>
        <v>1</v>
      </c>
      <c r="C153" s="127"/>
      <c r="D153" s="130"/>
      <c r="E153" s="130"/>
    </row>
    <row r="154" spans="1:5" ht="15.75" thickBot="1" x14ac:dyDescent="0.3">
      <c r="A154" s="117"/>
      <c r="B154" s="122"/>
      <c r="C154" s="117"/>
      <c r="D154" s="117"/>
      <c r="E154" s="122"/>
    </row>
    <row r="155" spans="1:5" ht="18.75" thickBot="1" x14ac:dyDescent="0.3">
      <c r="A155" s="177" t="s">
        <v>2474</v>
      </c>
      <c r="B155" s="178"/>
      <c r="C155" s="117" t="s">
        <v>2412</v>
      </c>
      <c r="D155" s="122"/>
      <c r="E155" s="122"/>
    </row>
    <row r="156" spans="1:5" ht="18.75" thickBot="1" x14ac:dyDescent="0.3">
      <c r="A156" s="139">
        <f>+B119+B140+B153</f>
        <v>35</v>
      </c>
      <c r="B156" s="149"/>
      <c r="C156" s="117"/>
      <c r="D156" s="117"/>
      <c r="E156" s="117"/>
    </row>
    <row r="157" spans="1:5" ht="18.75" customHeight="1" thickBot="1" x14ac:dyDescent="0.3">
      <c r="A157" s="117"/>
      <c r="B157" s="122"/>
      <c r="C157" s="117"/>
      <c r="D157" s="117"/>
      <c r="E157" s="122"/>
    </row>
    <row r="158" spans="1:5" ht="18.75" thickBot="1" x14ac:dyDescent="0.3">
      <c r="A158" s="179" t="s">
        <v>2475</v>
      </c>
      <c r="B158" s="180"/>
      <c r="C158" s="180"/>
      <c r="D158" s="180"/>
      <c r="E158" s="181"/>
    </row>
    <row r="159" spans="1:5" ht="18" x14ac:dyDescent="0.25">
      <c r="A159" s="123" t="s">
        <v>15</v>
      </c>
      <c r="B159" s="123" t="s">
        <v>2415</v>
      </c>
      <c r="C159" s="121" t="s">
        <v>46</v>
      </c>
      <c r="D159" s="182" t="s">
        <v>2418</v>
      </c>
      <c r="E159" s="183"/>
    </row>
    <row r="160" spans="1:5" ht="18.75" customHeight="1" x14ac:dyDescent="0.25">
      <c r="A160" s="133" t="str">
        <f>VLOOKUP(B160,'[1]LISTADO ATM'!$A$2:$C$822,3,0)</f>
        <v>DISTRITO NACIONAL</v>
      </c>
      <c r="B160" s="116">
        <v>561</v>
      </c>
      <c r="C160" s="133" t="str">
        <f>VLOOKUP(B160,'[1]LISTADO ATM'!$A$2:$B$822,2,0)</f>
        <v xml:space="preserve">ATM Comando Regional P.N. S.D. Este </v>
      </c>
      <c r="D160" s="172" t="s">
        <v>2649</v>
      </c>
      <c r="E160" s="173"/>
    </row>
    <row r="161" spans="1:5" ht="18" x14ac:dyDescent="0.25">
      <c r="A161" s="133" t="str">
        <f>VLOOKUP(B161,'[1]LISTADO ATM'!$A$2:$C$822,3,0)</f>
        <v>NORTE</v>
      </c>
      <c r="B161" s="116">
        <v>741</v>
      </c>
      <c r="C161" s="133" t="str">
        <f>VLOOKUP(B161,'[1]LISTADO ATM'!$A$2:$B$822,2,0)</f>
        <v>ATM CURNE UASD San Francisco de Macorís</v>
      </c>
      <c r="D161" s="172" t="s">
        <v>2546</v>
      </c>
      <c r="E161" s="173"/>
    </row>
    <row r="162" spans="1:5" ht="18" customHeight="1" x14ac:dyDescent="0.25">
      <c r="A162" s="133" t="str">
        <f>VLOOKUP(B162,'[1]LISTADO ATM'!$A$2:$C$822,3,0)</f>
        <v>DISTRITO NACIONAL</v>
      </c>
      <c r="B162" s="116">
        <v>438</v>
      </c>
      <c r="C162" s="133" t="str">
        <f>VLOOKUP(B162,'[1]LISTADO ATM'!$A$2:$B$822,2,0)</f>
        <v xml:space="preserve">ATM Autobanco Torre IV </v>
      </c>
      <c r="D162" s="172" t="s">
        <v>2649</v>
      </c>
      <c r="E162" s="173"/>
    </row>
    <row r="163" spans="1:5" ht="18.75" customHeight="1" x14ac:dyDescent="0.25">
      <c r="A163" s="133" t="str">
        <f>VLOOKUP(B163,'[1]LISTADO ATM'!$A$2:$C$822,3,0)</f>
        <v>DISTRITO NACIONAL</v>
      </c>
      <c r="B163" s="116">
        <v>162</v>
      </c>
      <c r="C163" s="133" t="str">
        <f>VLOOKUP(B163,'[1]LISTADO ATM'!$A$2:$B$822,2,0)</f>
        <v xml:space="preserve">ATM Oficina Tiradentes I </v>
      </c>
      <c r="D163" s="172" t="s">
        <v>2546</v>
      </c>
      <c r="E163" s="173"/>
    </row>
    <row r="164" spans="1:5" ht="18" x14ac:dyDescent="0.25">
      <c r="A164" s="133" t="str">
        <f>VLOOKUP(B164,'[1]LISTADO ATM'!$A$2:$C$822,3,0)</f>
        <v>NORTE</v>
      </c>
      <c r="B164" s="116">
        <v>749</v>
      </c>
      <c r="C164" s="133" t="str">
        <f>VLOOKUP(B164,'[1]LISTADO ATM'!$A$2:$B$822,2,0)</f>
        <v xml:space="preserve">ATM Oficina Yaque </v>
      </c>
      <c r="D164" s="172" t="s">
        <v>2546</v>
      </c>
      <c r="E164" s="173"/>
    </row>
    <row r="165" spans="1:5" ht="18" x14ac:dyDescent="0.25">
      <c r="A165" s="133" t="str">
        <f>VLOOKUP(B165,'[1]LISTADO ATM'!$A$2:$C$822,3,0)</f>
        <v>DISTRITO NACIONAL</v>
      </c>
      <c r="B165" s="116">
        <v>578</v>
      </c>
      <c r="C165" s="133" t="str">
        <f>VLOOKUP(B165,'[1]LISTADO ATM'!$A$2:$B$822,2,0)</f>
        <v xml:space="preserve">ATM Procuraduría General de la República </v>
      </c>
      <c r="D165" s="172" t="s">
        <v>2649</v>
      </c>
      <c r="E165" s="173"/>
    </row>
    <row r="166" spans="1:5" ht="18.75" customHeight="1" x14ac:dyDescent="0.25">
      <c r="A166" s="133" t="str">
        <f>VLOOKUP(B166,'[1]LISTADO ATM'!$A$2:$C$822,3,0)</f>
        <v>NORTE</v>
      </c>
      <c r="B166" s="116">
        <v>775</v>
      </c>
      <c r="C166" s="133" t="str">
        <f>VLOOKUP(B166,'[1]LISTADO ATM'!$A$2:$B$822,2,0)</f>
        <v xml:space="preserve">ATM S/M Lilo (Montecristi) </v>
      </c>
      <c r="D166" s="172" t="s">
        <v>2649</v>
      </c>
      <c r="E166" s="173"/>
    </row>
    <row r="167" spans="1:5" ht="18" x14ac:dyDescent="0.25">
      <c r="A167" s="133" t="str">
        <f>VLOOKUP(B167,'[1]LISTADO ATM'!$A$2:$C$822,3,0)</f>
        <v>NORTE</v>
      </c>
      <c r="B167" s="116">
        <v>950</v>
      </c>
      <c r="C167" s="133" t="str">
        <f>VLOOKUP(B167,'[1]LISTADO ATM'!$A$2:$B$822,2,0)</f>
        <v xml:space="preserve">ATM Oficina Monterrico </v>
      </c>
      <c r="D167" s="172" t="s">
        <v>2546</v>
      </c>
      <c r="E167" s="173"/>
    </row>
    <row r="168" spans="1:5" ht="18" x14ac:dyDescent="0.25">
      <c r="A168" s="133" t="str">
        <f>VLOOKUP(B168,'[1]LISTADO ATM'!$A$2:$C$822,3,0)</f>
        <v>NORTE</v>
      </c>
      <c r="B168" s="116">
        <v>501</v>
      </c>
      <c r="C168" s="133" t="str">
        <f>VLOOKUP(B168,'[1]LISTADO ATM'!$A$2:$B$822,2,0)</f>
        <v xml:space="preserve">ATM UNP La Canela </v>
      </c>
      <c r="D168" s="172" t="s">
        <v>2649</v>
      </c>
      <c r="E168" s="173"/>
    </row>
    <row r="169" spans="1:5" ht="18.75" customHeight="1" x14ac:dyDescent="0.25">
      <c r="A169" s="133" t="str">
        <f>VLOOKUP(B169,'[1]LISTADO ATM'!$A$2:$C$822,3,0)</f>
        <v>NORTE</v>
      </c>
      <c r="B169" s="116">
        <v>599</v>
      </c>
      <c r="C169" s="133" t="str">
        <f>VLOOKUP(B169,'[1]LISTADO ATM'!$A$2:$B$822,2,0)</f>
        <v xml:space="preserve">ATM Oficina Plaza Internacional (Santiago) </v>
      </c>
      <c r="D169" s="172" t="s">
        <v>2546</v>
      </c>
      <c r="E169" s="173"/>
    </row>
    <row r="170" spans="1:5" ht="18" x14ac:dyDescent="0.25">
      <c r="A170" s="133" t="str">
        <f>VLOOKUP(B170,'[1]LISTADO ATM'!$A$2:$C$822,3,0)</f>
        <v>SUR</v>
      </c>
      <c r="B170" s="116">
        <v>733</v>
      </c>
      <c r="C170" s="133" t="str">
        <f>VLOOKUP(B170,'[1]LISTADO ATM'!$A$2:$B$822,2,0)</f>
        <v xml:space="preserve">ATM Zona Franca Perdenales </v>
      </c>
      <c r="D170" s="172" t="s">
        <v>2546</v>
      </c>
      <c r="E170" s="173"/>
    </row>
    <row r="171" spans="1:5" ht="18" x14ac:dyDescent="0.25">
      <c r="A171" s="133" t="str">
        <f>VLOOKUP(B171,'[1]LISTADO ATM'!$A$2:$C$822,3,0)</f>
        <v>DISTRITO NACIONAL</v>
      </c>
      <c r="B171" s="116">
        <v>227</v>
      </c>
      <c r="C171" s="133" t="str">
        <f>VLOOKUP(B171,'[1]LISTADO ATM'!$A$2:$B$822,2,0)</f>
        <v xml:space="preserve">ATM S/M Bravo Av. Enriquillo </v>
      </c>
      <c r="D171" s="172" t="s">
        <v>2649</v>
      </c>
      <c r="E171" s="173"/>
    </row>
    <row r="172" spans="1:5" ht="18" x14ac:dyDescent="0.25">
      <c r="A172" s="133" t="str">
        <f>VLOOKUP(B172,'[1]LISTADO ATM'!$A$2:$C$822,3,0)</f>
        <v>DISTRITO NACIONAL</v>
      </c>
      <c r="B172" s="116">
        <v>267</v>
      </c>
      <c r="C172" s="133" t="str">
        <f>VLOOKUP(B172,'[1]LISTADO ATM'!$A$2:$B$822,2,0)</f>
        <v xml:space="preserve">ATM Centro de Caja México </v>
      </c>
      <c r="D172" s="172" t="s">
        <v>2649</v>
      </c>
      <c r="E172" s="173"/>
    </row>
    <row r="173" spans="1:5" ht="18" x14ac:dyDescent="0.25">
      <c r="A173" s="133" t="str">
        <f>VLOOKUP(B173,'[1]LISTADO ATM'!$A$2:$C$822,3,0)</f>
        <v>DISTRITO NACIONAL</v>
      </c>
      <c r="B173" s="116">
        <v>459</v>
      </c>
      <c r="C173" s="133" t="str">
        <f>VLOOKUP(B173,'[1]LISTADO ATM'!$A$2:$B$822,2,0)</f>
        <v>ATM Estación Jima Bonao</v>
      </c>
      <c r="D173" s="172" t="s">
        <v>2546</v>
      </c>
      <c r="E173" s="173"/>
    </row>
    <row r="174" spans="1:5" ht="18" x14ac:dyDescent="0.25">
      <c r="A174" s="133" t="str">
        <f>VLOOKUP(B174,'[1]LISTADO ATM'!$A$2:$C$822,3,0)</f>
        <v>NORTE</v>
      </c>
      <c r="B174" s="116">
        <v>647</v>
      </c>
      <c r="C174" s="133" t="str">
        <f>VLOOKUP(B174,'[1]LISTADO ATM'!$A$2:$B$822,2,0)</f>
        <v xml:space="preserve">ATM CORAASAN </v>
      </c>
      <c r="D174" s="172" t="s">
        <v>2649</v>
      </c>
      <c r="E174" s="173"/>
    </row>
    <row r="175" spans="1:5" ht="18" x14ac:dyDescent="0.25">
      <c r="A175" s="133" t="str">
        <f>VLOOKUP(B175,'[1]LISTADO ATM'!$A$2:$C$822,3,0)</f>
        <v>SUR</v>
      </c>
      <c r="B175" s="116">
        <v>783</v>
      </c>
      <c r="C175" s="133" t="str">
        <f>VLOOKUP(B175,'[1]LISTADO ATM'!$A$2:$B$822,2,0)</f>
        <v xml:space="preserve">ATM Autobanco Alfa y Omega (Barahona) </v>
      </c>
      <c r="D175" s="172" t="s">
        <v>2649</v>
      </c>
      <c r="E175" s="173"/>
    </row>
    <row r="176" spans="1:5" ht="18.75" customHeight="1" x14ac:dyDescent="0.25">
      <c r="A176" s="133" t="str">
        <f>VLOOKUP(B176,'[1]LISTADO ATM'!$A$2:$C$822,3,0)</f>
        <v>SUR</v>
      </c>
      <c r="B176" s="116">
        <v>873</v>
      </c>
      <c r="C176" s="133" t="str">
        <f>VLOOKUP(B176,'[1]LISTADO ATM'!$A$2:$B$822,2,0)</f>
        <v xml:space="preserve">ATM Centro de Caja San Cristóbal II </v>
      </c>
      <c r="D176" s="172" t="s">
        <v>2546</v>
      </c>
      <c r="E176" s="173"/>
    </row>
    <row r="177" spans="1:5" ht="18" x14ac:dyDescent="0.25">
      <c r="A177" s="133" t="e">
        <f>VLOOKUP(B177,'[1]LISTADO ATM'!$A$2:$C$822,3,0)</f>
        <v>#N/A</v>
      </c>
      <c r="B177" s="116"/>
      <c r="C177" s="133" t="e">
        <f>VLOOKUP(B177,'[1]LISTADO ATM'!$A$2:$B$822,2,0)</f>
        <v>#N/A</v>
      </c>
      <c r="D177" s="172"/>
      <c r="E177" s="173"/>
    </row>
    <row r="178" spans="1:5" ht="18" x14ac:dyDescent="0.25">
      <c r="A178" s="133" t="e">
        <f>VLOOKUP(B178,'[1]LISTADO ATM'!$A$2:$C$822,3,0)</f>
        <v>#N/A</v>
      </c>
      <c r="B178" s="116"/>
      <c r="C178" s="133" t="e">
        <f>VLOOKUP(B178,'[1]LISTADO ATM'!$A$2:$B$822,2,0)</f>
        <v>#N/A</v>
      </c>
      <c r="D178" s="172"/>
      <c r="E178" s="173"/>
    </row>
    <row r="179" spans="1:5" ht="18.75" customHeight="1" x14ac:dyDescent="0.25">
      <c r="A179" s="133" t="e">
        <f>VLOOKUP(B179,'[1]LISTADO ATM'!$A$2:$C$822,3,0)</f>
        <v>#N/A</v>
      </c>
      <c r="B179" s="116"/>
      <c r="C179" s="133" t="e">
        <f>VLOOKUP(B179,'[1]LISTADO ATM'!$A$2:$B$822,2,0)</f>
        <v>#N/A</v>
      </c>
      <c r="D179" s="172"/>
      <c r="E179" s="173"/>
    </row>
    <row r="180" spans="1:5" ht="18" x14ac:dyDescent="0.25">
      <c r="A180" s="133" t="e">
        <f>VLOOKUP(B180,'[1]LISTADO ATM'!$A$2:$C$822,3,0)</f>
        <v>#N/A</v>
      </c>
      <c r="B180" s="116"/>
      <c r="C180" s="133" t="e">
        <f>VLOOKUP(B180,'[1]LISTADO ATM'!$A$2:$B$822,2,0)</f>
        <v>#N/A</v>
      </c>
      <c r="D180" s="172"/>
      <c r="E180" s="173"/>
    </row>
    <row r="181" spans="1:5" ht="18" x14ac:dyDescent="0.25">
      <c r="A181" s="133" t="e">
        <f>VLOOKUP(B181,'[1]LISTADO ATM'!$A$2:$C$822,3,0)</f>
        <v>#N/A</v>
      </c>
      <c r="B181" s="116"/>
      <c r="C181" s="133" t="e">
        <f>VLOOKUP(B181,'[1]LISTADO ATM'!$A$2:$B$822,2,0)</f>
        <v>#N/A</v>
      </c>
      <c r="D181" s="172"/>
      <c r="E181" s="173"/>
    </row>
    <row r="182" spans="1:5" ht="18.75" thickBot="1" x14ac:dyDescent="0.3">
      <c r="A182" s="136" t="s">
        <v>2472</v>
      </c>
      <c r="B182" s="148">
        <f>COUNT(B160:B177)</f>
        <v>17</v>
      </c>
      <c r="C182" s="134"/>
      <c r="D182" s="134"/>
      <c r="E182" s="135"/>
    </row>
    <row r="183" spans="1:5" x14ac:dyDescent="0.25">
      <c r="A183" s="117"/>
      <c r="B183" s="75"/>
      <c r="C183" s="117"/>
      <c r="D183" s="117"/>
      <c r="E183" s="117"/>
    </row>
    <row r="184" spans="1:5" ht="18" customHeight="1" x14ac:dyDescent="0.25">
      <c r="A184" s="117"/>
      <c r="B184" s="75"/>
      <c r="C184" s="117"/>
      <c r="D184" s="117"/>
      <c r="E184" s="117"/>
    </row>
    <row r="185" spans="1:5" x14ac:dyDescent="0.25">
      <c r="A185" s="117"/>
      <c r="B185" s="75"/>
      <c r="C185" s="117"/>
      <c r="D185" s="117"/>
      <c r="E185" s="117"/>
    </row>
    <row r="186" spans="1:5" x14ac:dyDescent="0.25">
      <c r="A186" s="117"/>
      <c r="B186" s="75"/>
      <c r="C186" s="117"/>
      <c r="D186" s="117"/>
      <c r="E186" s="117"/>
    </row>
    <row r="187" spans="1:5" x14ac:dyDescent="0.25">
      <c r="A187" s="117"/>
      <c r="B187" s="75"/>
      <c r="C187" s="117"/>
      <c r="D187" s="117"/>
      <c r="E187" s="117"/>
    </row>
    <row r="188" spans="1:5" x14ac:dyDescent="0.25">
      <c r="A188" s="117"/>
      <c r="B188" s="75"/>
      <c r="C188" s="117"/>
      <c r="D188" s="117"/>
      <c r="E188" s="117"/>
    </row>
    <row r="189" spans="1:5" x14ac:dyDescent="0.25">
      <c r="A189" s="117"/>
      <c r="B189" s="75"/>
      <c r="C189" s="117"/>
      <c r="D189" s="117"/>
      <c r="E189" s="117"/>
    </row>
    <row r="190" spans="1:5" x14ac:dyDescent="0.25">
      <c r="A190" s="117"/>
      <c r="B190" s="75"/>
      <c r="C190" s="117"/>
      <c r="D190" s="117"/>
      <c r="E190" s="117"/>
    </row>
    <row r="191" spans="1:5" x14ac:dyDescent="0.25">
      <c r="A191" s="117"/>
      <c r="B191" s="75"/>
      <c r="C191" s="117"/>
      <c r="D191" s="117"/>
      <c r="E191" s="117"/>
    </row>
    <row r="192" spans="1:5" x14ac:dyDescent="0.25">
      <c r="A192" s="117"/>
      <c r="B192" s="75"/>
      <c r="C192" s="117"/>
      <c r="D192" s="117"/>
      <c r="E192" s="117"/>
    </row>
    <row r="193" spans="1:5" x14ac:dyDescent="0.25">
      <c r="A193" s="117"/>
      <c r="B193" s="75"/>
      <c r="C193" s="117"/>
      <c r="D193" s="117"/>
      <c r="E193" s="117"/>
    </row>
    <row r="194" spans="1:5" ht="18.75" customHeight="1" x14ac:dyDescent="0.25">
      <c r="A194" s="117"/>
      <c r="B194" s="75"/>
      <c r="C194" s="117"/>
      <c r="D194" s="117"/>
      <c r="E194" s="117"/>
    </row>
    <row r="195" spans="1:5" x14ac:dyDescent="0.25">
      <c r="A195" s="117"/>
      <c r="B195" s="75"/>
      <c r="C195" s="117"/>
      <c r="D195" s="117"/>
      <c r="E195" s="117"/>
    </row>
    <row r="196" spans="1:5" x14ac:dyDescent="0.25">
      <c r="A196" s="117"/>
      <c r="B196" s="75"/>
      <c r="C196" s="117"/>
      <c r="D196" s="117"/>
      <c r="E196" s="117"/>
    </row>
    <row r="197" spans="1:5" ht="18.75" customHeight="1" x14ac:dyDescent="0.25">
      <c r="A197" s="117"/>
      <c r="B197" s="75"/>
      <c r="C197" s="117"/>
      <c r="D197" s="117"/>
      <c r="E197" s="117"/>
    </row>
    <row r="198" spans="1:5" x14ac:dyDescent="0.25">
      <c r="A198" s="117"/>
      <c r="B198" s="75"/>
      <c r="C198" s="117"/>
      <c r="D198" s="117"/>
      <c r="E198" s="117"/>
    </row>
    <row r="210" spans="1:5" x14ac:dyDescent="0.25">
      <c r="A210" s="117"/>
      <c r="B210" s="75"/>
      <c r="C210" s="117"/>
      <c r="D210" s="117"/>
      <c r="E210" s="117"/>
    </row>
  </sheetData>
  <mergeCells count="35">
    <mergeCell ref="A70:E70"/>
    <mergeCell ref="C86:E86"/>
    <mergeCell ref="A88:E88"/>
    <mergeCell ref="A121:E121"/>
    <mergeCell ref="D177:E177"/>
    <mergeCell ref="D178:E178"/>
    <mergeCell ref="D179:E179"/>
    <mergeCell ref="D180:E180"/>
    <mergeCell ref="D181:E181"/>
    <mergeCell ref="D172:E172"/>
    <mergeCell ref="D173:E173"/>
    <mergeCell ref="D174:E174"/>
    <mergeCell ref="D175:E175"/>
    <mergeCell ref="D176:E176"/>
    <mergeCell ref="D167:E167"/>
    <mergeCell ref="D168:E168"/>
    <mergeCell ref="D169:E169"/>
    <mergeCell ref="D170:E170"/>
    <mergeCell ref="D171:E171"/>
    <mergeCell ref="F1:G1"/>
    <mergeCell ref="A7:E7"/>
    <mergeCell ref="A1:E1"/>
    <mergeCell ref="A2:E2"/>
    <mergeCell ref="D166:E166"/>
    <mergeCell ref="D164:E164"/>
    <mergeCell ref="D165:E165"/>
    <mergeCell ref="D161:E161"/>
    <mergeCell ref="D162:E162"/>
    <mergeCell ref="D163:E163"/>
    <mergeCell ref="A142:E142"/>
    <mergeCell ref="A155:B155"/>
    <mergeCell ref="A158:E158"/>
    <mergeCell ref="D159:E159"/>
    <mergeCell ref="D160:E160"/>
    <mergeCell ref="C68:E68"/>
  </mergeCells>
  <phoneticPr fontId="46" type="noConversion"/>
  <conditionalFormatting sqref="E216:E1048576">
    <cfRule type="duplicateValues" dxfId="95" priority="141570"/>
  </conditionalFormatting>
  <conditionalFormatting sqref="B216:B1048576">
    <cfRule type="duplicateValues" dxfId="94" priority="141571"/>
  </conditionalFormatting>
  <conditionalFormatting sqref="B210">
    <cfRule type="duplicateValues" dxfId="93" priority="141822"/>
  </conditionalFormatting>
  <conditionalFormatting sqref="E210">
    <cfRule type="duplicateValues" dxfId="92" priority="141823"/>
  </conditionalFormatting>
  <conditionalFormatting sqref="B1:B198">
    <cfRule type="duplicateValues" dxfId="91" priority="2"/>
  </conditionalFormatting>
  <conditionalFormatting sqref="E1:E198">
    <cfRule type="duplicateValues" dxfId="90" priority="1"/>
  </conditionalFormatting>
  <hyperlinks>
    <hyperlink ref="E184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2556</v>
      </c>
      <c r="C828" s="38" t="s">
        <v>1276</v>
      </c>
    </row>
    <row r="829" spans="1:3" s="75" customFormat="1" x14ac:dyDescent="0.25">
      <c r="A829" s="38">
        <v>375</v>
      </c>
      <c r="B829" s="38" t="s">
        <v>2566</v>
      </c>
      <c r="C829" s="38" t="s">
        <v>1273</v>
      </c>
    </row>
    <row r="830" spans="1:3" x14ac:dyDescent="0.25">
      <c r="A830" s="38">
        <v>371</v>
      </c>
      <c r="B830" s="38" t="s">
        <v>2585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9" priority="5"/>
  </conditionalFormatting>
  <conditionalFormatting sqref="A827">
    <cfRule type="duplicateValues" dxfId="88" priority="4"/>
  </conditionalFormatting>
  <conditionalFormatting sqref="A828">
    <cfRule type="duplicateValues" dxfId="87" priority="3"/>
  </conditionalFormatting>
  <conditionalFormatting sqref="A829">
    <cfRule type="duplicateValues" dxfId="86" priority="2"/>
  </conditionalFormatting>
  <conditionalFormatting sqref="A830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2420</v>
      </c>
      <c r="B1" s="188"/>
      <c r="C1" s="188"/>
      <c r="D1" s="188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2577</v>
      </c>
      <c r="C3" s="51" t="s">
        <v>2568</v>
      </c>
      <c r="D3" s="63" t="s">
        <v>2550</v>
      </c>
      <c r="E3" s="65"/>
    </row>
    <row r="4" spans="1:5" ht="15.75" x14ac:dyDescent="0.25">
      <c r="A4" s="51">
        <v>3335925995</v>
      </c>
      <c r="B4" s="51" t="s">
        <v>2578</v>
      </c>
      <c r="C4" s="51" t="s">
        <v>2568</v>
      </c>
      <c r="D4" s="63" t="s">
        <v>2550</v>
      </c>
      <c r="E4" s="65"/>
    </row>
    <row r="5" spans="1:5" ht="15.75" x14ac:dyDescent="0.25">
      <c r="A5" s="51">
        <v>3335926016</v>
      </c>
      <c r="B5" s="51" t="s">
        <v>2579</v>
      </c>
      <c r="C5" s="51" t="s">
        <v>2568</v>
      </c>
      <c r="D5" s="63" t="s">
        <v>2547</v>
      </c>
    </row>
    <row r="6" spans="1:5" ht="15.75" x14ac:dyDescent="0.25">
      <c r="A6" s="51">
        <v>3335926017</v>
      </c>
      <c r="B6" s="51" t="s">
        <v>2580</v>
      </c>
      <c r="C6" s="51" t="s">
        <v>2568</v>
      </c>
      <c r="D6" s="63" t="s">
        <v>2547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2429</v>
      </c>
      <c r="B18" s="188"/>
      <c r="C18" s="188"/>
      <c r="D18" s="188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2570</v>
      </c>
      <c r="C20" s="51" t="s">
        <v>2550</v>
      </c>
      <c r="D20" s="63" t="s">
        <v>2547</v>
      </c>
    </row>
    <row r="21" spans="1:4" ht="15.75" x14ac:dyDescent="0.25">
      <c r="A21" s="51">
        <v>3335925986</v>
      </c>
      <c r="B21" s="51" t="s">
        <v>2569</v>
      </c>
      <c r="C21" s="51" t="s">
        <v>2550</v>
      </c>
      <c r="D21" s="63" t="s">
        <v>2547</v>
      </c>
    </row>
    <row r="22" spans="1:4" ht="15.75" x14ac:dyDescent="0.25">
      <c r="A22" s="51">
        <v>3335925987</v>
      </c>
      <c r="B22" s="51" t="s">
        <v>2572</v>
      </c>
      <c r="C22" s="51" t="s">
        <v>2550</v>
      </c>
      <c r="D22" s="63" t="s">
        <v>2547</v>
      </c>
    </row>
    <row r="23" spans="1:4" ht="15.75" x14ac:dyDescent="0.25">
      <c r="A23" s="51">
        <v>3335925988</v>
      </c>
      <c r="B23" s="51" t="s">
        <v>2573</v>
      </c>
      <c r="C23" s="51" t="s">
        <v>2550</v>
      </c>
      <c r="D23" s="63" t="s">
        <v>2547</v>
      </c>
    </row>
    <row r="24" spans="1:4" s="87" customFormat="1" ht="15.75" x14ac:dyDescent="0.25">
      <c r="A24" s="51">
        <v>3335925991</v>
      </c>
      <c r="B24" s="51" t="s">
        <v>2574</v>
      </c>
      <c r="C24" s="51" t="s">
        <v>2550</v>
      </c>
      <c r="D24" s="63" t="s">
        <v>2547</v>
      </c>
    </row>
    <row r="25" spans="1:4" s="87" customFormat="1" ht="15.75" x14ac:dyDescent="0.25">
      <c r="A25" s="51">
        <v>3335925992</v>
      </c>
      <c r="B25" s="51" t="s">
        <v>2575</v>
      </c>
      <c r="C25" s="51" t="s">
        <v>2550</v>
      </c>
      <c r="D25" s="63" t="s">
        <v>2547</v>
      </c>
    </row>
    <row r="26" spans="1:4" s="87" customFormat="1" ht="15.75" x14ac:dyDescent="0.25">
      <c r="A26" s="51">
        <v>3335925993</v>
      </c>
      <c r="B26" s="51" t="s">
        <v>2576</v>
      </c>
      <c r="C26" s="51" t="s">
        <v>2550</v>
      </c>
      <c r="D26" s="63" t="s">
        <v>2547</v>
      </c>
    </row>
    <row r="27" spans="1:4" s="87" customFormat="1" ht="15.75" x14ac:dyDescent="0.25">
      <c r="A27" s="51">
        <v>3335925994</v>
      </c>
      <c r="B27" s="51" t="s">
        <v>2571</v>
      </c>
      <c r="C27" s="51" t="s">
        <v>2550</v>
      </c>
      <c r="D27" s="63" t="s">
        <v>2547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2021-07-03T08:23:37Z</dcterms:modified>
</cp:coreProperties>
</file>