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4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8" i="1" l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A98" i="1"/>
  <c r="A99" i="1"/>
  <c r="A100" i="1"/>
  <c r="A101" i="1"/>
  <c r="A102" i="1"/>
  <c r="A103" i="1"/>
  <c r="A104" i="1"/>
  <c r="A105" i="1"/>
  <c r="A106" i="1"/>
  <c r="A107" i="1"/>
  <c r="A5" i="1"/>
  <c r="G90" i="1" l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H90" i="1"/>
  <c r="I90" i="1"/>
  <c r="J90" i="1"/>
  <c r="K90" i="1"/>
  <c r="A97" i="1"/>
  <c r="A96" i="1"/>
  <c r="A95" i="1"/>
  <c r="A94" i="1"/>
  <c r="A93" i="1"/>
  <c r="A92" i="1"/>
  <c r="A91" i="1"/>
  <c r="A90" i="1"/>
  <c r="F89" i="1" l="1"/>
  <c r="H89" i="1"/>
  <c r="I89" i="1"/>
  <c r="J89" i="1"/>
  <c r="K89" i="1"/>
  <c r="F88" i="1"/>
  <c r="H88" i="1"/>
  <c r="I88" i="1"/>
  <c r="J88" i="1"/>
  <c r="K88" i="1"/>
  <c r="F87" i="1"/>
  <c r="H87" i="1"/>
  <c r="I87" i="1"/>
  <c r="J87" i="1"/>
  <c r="K87" i="1"/>
  <c r="F86" i="1"/>
  <c r="H86" i="1"/>
  <c r="I86" i="1"/>
  <c r="J86" i="1"/>
  <c r="K86" i="1"/>
  <c r="F85" i="1"/>
  <c r="H85" i="1"/>
  <c r="I85" i="1"/>
  <c r="J85" i="1"/>
  <c r="K85" i="1"/>
  <c r="F84" i="1"/>
  <c r="H84" i="1"/>
  <c r="I84" i="1"/>
  <c r="J84" i="1"/>
  <c r="K84" i="1"/>
  <c r="F83" i="1"/>
  <c r="H83" i="1"/>
  <c r="I83" i="1"/>
  <c r="J83" i="1"/>
  <c r="K83" i="1"/>
  <c r="F82" i="1"/>
  <c r="H82" i="1"/>
  <c r="I82" i="1"/>
  <c r="J82" i="1"/>
  <c r="K82" i="1"/>
  <c r="F81" i="1"/>
  <c r="H81" i="1"/>
  <c r="I81" i="1"/>
  <c r="J81" i="1"/>
  <c r="K81" i="1"/>
  <c r="F80" i="1"/>
  <c r="H80" i="1"/>
  <c r="I80" i="1"/>
  <c r="J80" i="1"/>
  <c r="K80" i="1"/>
  <c r="F79" i="1"/>
  <c r="H79" i="1"/>
  <c r="I79" i="1"/>
  <c r="J79" i="1"/>
  <c r="K79" i="1"/>
  <c r="F78" i="1"/>
  <c r="H78" i="1"/>
  <c r="I78" i="1"/>
  <c r="J78" i="1"/>
  <c r="K78" i="1"/>
  <c r="F77" i="1"/>
  <c r="H77" i="1"/>
  <c r="I77" i="1"/>
  <c r="J77" i="1"/>
  <c r="K77" i="1"/>
  <c r="F76" i="1"/>
  <c r="H76" i="1"/>
  <c r="I76" i="1"/>
  <c r="J76" i="1"/>
  <c r="K76" i="1"/>
  <c r="F75" i="1"/>
  <c r="H75" i="1"/>
  <c r="I75" i="1"/>
  <c r="J75" i="1"/>
  <c r="K75" i="1"/>
  <c r="F74" i="1"/>
  <c r="H74" i="1"/>
  <c r="I74" i="1"/>
  <c r="J74" i="1"/>
  <c r="K74" i="1"/>
  <c r="F73" i="1"/>
  <c r="H73" i="1"/>
  <c r="I73" i="1"/>
  <c r="J73" i="1"/>
  <c r="K73" i="1"/>
  <c r="F72" i="1"/>
  <c r="H72" i="1"/>
  <c r="I72" i="1"/>
  <c r="J72" i="1"/>
  <c r="K72" i="1"/>
  <c r="F71" i="1"/>
  <c r="H71" i="1"/>
  <c r="I71" i="1"/>
  <c r="J71" i="1"/>
  <c r="K71" i="1"/>
  <c r="F70" i="1"/>
  <c r="H70" i="1"/>
  <c r="I70" i="1"/>
  <c r="J70" i="1"/>
  <c r="K70" i="1"/>
  <c r="F69" i="1"/>
  <c r="H69" i="1"/>
  <c r="I69" i="1"/>
  <c r="J69" i="1"/>
  <c r="K69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6" i="1" l="1"/>
  <c r="F66" i="1"/>
  <c r="H66" i="1"/>
  <c r="I66" i="1"/>
  <c r="J66" i="1"/>
  <c r="K66" i="1"/>
  <c r="A65" i="1"/>
  <c r="F65" i="1"/>
  <c r="H65" i="1"/>
  <c r="I65" i="1"/>
  <c r="J65" i="1"/>
  <c r="K65" i="1"/>
  <c r="A64" i="1"/>
  <c r="F64" i="1"/>
  <c r="H64" i="1"/>
  <c r="I64" i="1"/>
  <c r="J64" i="1"/>
  <c r="K64" i="1"/>
  <c r="A63" i="1"/>
  <c r="F63" i="1"/>
  <c r="H63" i="1"/>
  <c r="I63" i="1"/>
  <c r="J63" i="1"/>
  <c r="K63" i="1"/>
  <c r="A62" i="1"/>
  <c r="F62" i="1"/>
  <c r="H62" i="1"/>
  <c r="I62" i="1"/>
  <c r="J62" i="1"/>
  <c r="K62" i="1"/>
  <c r="A61" i="1"/>
  <c r="F61" i="1"/>
  <c r="H61" i="1"/>
  <c r="I61" i="1"/>
  <c r="J61" i="1"/>
  <c r="K61" i="1"/>
  <c r="A60" i="1"/>
  <c r="F60" i="1"/>
  <c r="H60" i="1"/>
  <c r="I60" i="1"/>
  <c r="J60" i="1"/>
  <c r="K60" i="1"/>
  <c r="A59" i="1"/>
  <c r="F59" i="1"/>
  <c r="H59" i="1"/>
  <c r="I59" i="1"/>
  <c r="J59" i="1"/>
  <c r="K59" i="1"/>
  <c r="A58" i="1"/>
  <c r="F58" i="1"/>
  <c r="H58" i="1"/>
  <c r="I58" i="1"/>
  <c r="J58" i="1"/>
  <c r="K58" i="1"/>
  <c r="A57" i="1"/>
  <c r="F57" i="1"/>
  <c r="H57" i="1"/>
  <c r="I57" i="1"/>
  <c r="J57" i="1"/>
  <c r="K57" i="1"/>
  <c r="A56" i="1"/>
  <c r="F56" i="1"/>
  <c r="H56" i="1"/>
  <c r="I56" i="1"/>
  <c r="J56" i="1"/>
  <c r="K56" i="1"/>
  <c r="A55" i="1"/>
  <c r="F55" i="1"/>
  <c r="H55" i="1"/>
  <c r="I55" i="1"/>
  <c r="J55" i="1"/>
  <c r="K55" i="1"/>
  <c r="A54" i="1"/>
  <c r="F54" i="1"/>
  <c r="H54" i="1"/>
  <c r="I54" i="1"/>
  <c r="J54" i="1"/>
  <c r="K54" i="1"/>
  <c r="A52" i="1"/>
  <c r="F52" i="1"/>
  <c r="H52" i="1"/>
  <c r="I52" i="1"/>
  <c r="J52" i="1"/>
  <c r="K52" i="1"/>
  <c r="A51" i="1"/>
  <c r="F51" i="1"/>
  <c r="H51" i="1"/>
  <c r="I51" i="1"/>
  <c r="J51" i="1"/>
  <c r="K51" i="1"/>
  <c r="A50" i="1"/>
  <c r="F50" i="1"/>
  <c r="H50" i="1"/>
  <c r="I50" i="1"/>
  <c r="J50" i="1"/>
  <c r="K50" i="1"/>
  <c r="A49" i="1"/>
  <c r="F49" i="1"/>
  <c r="H49" i="1"/>
  <c r="I49" i="1"/>
  <c r="J49" i="1"/>
  <c r="K49" i="1"/>
  <c r="A48" i="1"/>
  <c r="F48" i="1"/>
  <c r="H48" i="1"/>
  <c r="I48" i="1"/>
  <c r="J48" i="1"/>
  <c r="K48" i="1"/>
  <c r="A47" i="1"/>
  <c r="F47" i="1"/>
  <c r="H47" i="1"/>
  <c r="I47" i="1"/>
  <c r="J47" i="1"/>
  <c r="K47" i="1"/>
  <c r="A68" i="1"/>
  <c r="F68" i="1"/>
  <c r="H68" i="1"/>
  <c r="I68" i="1"/>
  <c r="J68" i="1"/>
  <c r="K68" i="1"/>
  <c r="A67" i="1"/>
  <c r="F67" i="1"/>
  <c r="H67" i="1"/>
  <c r="I67" i="1"/>
  <c r="J67" i="1"/>
  <c r="K67" i="1"/>
  <c r="A46" i="1"/>
  <c r="F46" i="1"/>
  <c r="H46" i="1"/>
  <c r="I46" i="1"/>
  <c r="J46" i="1"/>
  <c r="K46" i="1"/>
  <c r="A45" i="1"/>
  <c r="F45" i="1"/>
  <c r="H45" i="1"/>
  <c r="I45" i="1"/>
  <c r="J45" i="1"/>
  <c r="K45" i="1"/>
  <c r="A44" i="1"/>
  <c r="F44" i="1"/>
  <c r="H44" i="1"/>
  <c r="I44" i="1"/>
  <c r="J44" i="1"/>
  <c r="K44" i="1"/>
  <c r="A43" i="1"/>
  <c r="F43" i="1"/>
  <c r="H43" i="1"/>
  <c r="I43" i="1"/>
  <c r="J43" i="1"/>
  <c r="K43" i="1"/>
  <c r="A42" i="1"/>
  <c r="F42" i="1"/>
  <c r="H42" i="1"/>
  <c r="I42" i="1"/>
  <c r="J42" i="1"/>
  <c r="K42" i="1"/>
  <c r="A53" i="1"/>
  <c r="F53" i="1"/>
  <c r="H53" i="1"/>
  <c r="I53" i="1"/>
  <c r="J53" i="1"/>
  <c r="K53" i="1"/>
  <c r="A41" i="1" l="1"/>
  <c r="F41" i="1"/>
  <c r="H41" i="1"/>
  <c r="I41" i="1"/>
  <c r="J41" i="1"/>
  <c r="K41" i="1"/>
  <c r="A40" i="1"/>
  <c r="F40" i="1"/>
  <c r="H40" i="1"/>
  <c r="I40" i="1"/>
  <c r="J40" i="1"/>
  <c r="K40" i="1"/>
  <c r="A39" i="1"/>
  <c r="F39" i="1"/>
  <c r="H39" i="1"/>
  <c r="I39" i="1"/>
  <c r="J39" i="1"/>
  <c r="K39" i="1"/>
  <c r="A38" i="1"/>
  <c r="F38" i="1"/>
  <c r="H38" i="1"/>
  <c r="I38" i="1"/>
  <c r="J38" i="1"/>
  <c r="K38" i="1"/>
  <c r="A37" i="1"/>
  <c r="F37" i="1"/>
  <c r="H37" i="1"/>
  <c r="I37" i="1"/>
  <c r="J37" i="1"/>
  <c r="K37" i="1"/>
  <c r="A36" i="1"/>
  <c r="F36" i="1"/>
  <c r="H36" i="1"/>
  <c r="I36" i="1"/>
  <c r="J36" i="1"/>
  <c r="K36" i="1"/>
  <c r="A35" i="1"/>
  <c r="F35" i="1"/>
  <c r="H35" i="1"/>
  <c r="I35" i="1"/>
  <c r="J35" i="1"/>
  <c r="K35" i="1"/>
  <c r="A34" i="1"/>
  <c r="F34" i="1"/>
  <c r="H34" i="1"/>
  <c r="I34" i="1"/>
  <c r="J34" i="1"/>
  <c r="K34" i="1"/>
  <c r="A33" i="1"/>
  <c r="F33" i="1"/>
  <c r="H33" i="1"/>
  <c r="I33" i="1"/>
  <c r="J33" i="1"/>
  <c r="K33" i="1"/>
  <c r="A32" i="1"/>
  <c r="F32" i="1"/>
  <c r="H32" i="1"/>
  <c r="I32" i="1"/>
  <c r="J32" i="1"/>
  <c r="K32" i="1"/>
  <c r="A31" i="1"/>
  <c r="F31" i="1"/>
  <c r="H31" i="1"/>
  <c r="I31" i="1"/>
  <c r="J31" i="1"/>
  <c r="K31" i="1"/>
  <c r="F30" i="1" l="1"/>
  <c r="H30" i="1"/>
  <c r="I30" i="1"/>
  <c r="J30" i="1"/>
  <c r="K30" i="1"/>
  <c r="F29" i="1"/>
  <c r="H29" i="1"/>
  <c r="I29" i="1"/>
  <c r="J29" i="1"/>
  <c r="K29" i="1"/>
  <c r="F28" i="1"/>
  <c r="H28" i="1"/>
  <c r="I28" i="1"/>
  <c r="J28" i="1"/>
  <c r="K28" i="1"/>
  <c r="F27" i="1"/>
  <c r="H27" i="1"/>
  <c r="I27" i="1"/>
  <c r="J27" i="1"/>
  <c r="K27" i="1"/>
  <c r="F26" i="1"/>
  <c r="H26" i="1"/>
  <c r="I26" i="1"/>
  <c r="J26" i="1"/>
  <c r="K26" i="1"/>
  <c r="F25" i="1"/>
  <c r="H25" i="1"/>
  <c r="I25" i="1"/>
  <c r="J25" i="1"/>
  <c r="K25" i="1"/>
  <c r="F24" i="1"/>
  <c r="H24" i="1"/>
  <c r="I24" i="1"/>
  <c r="J24" i="1"/>
  <c r="K24" i="1"/>
  <c r="F23" i="1"/>
  <c r="H23" i="1"/>
  <c r="I23" i="1"/>
  <c r="J23" i="1"/>
  <c r="K23" i="1"/>
  <c r="F22" i="1"/>
  <c r="H22" i="1"/>
  <c r="I22" i="1"/>
  <c r="J22" i="1"/>
  <c r="K22" i="1"/>
  <c r="A30" i="1"/>
  <c r="A29" i="1"/>
  <c r="A28" i="1"/>
  <c r="A27" i="1"/>
  <c r="A26" i="1"/>
  <c r="A25" i="1"/>
  <c r="A24" i="1"/>
  <c r="A23" i="1"/>
  <c r="A22" i="1"/>
  <c r="F21" i="1" l="1"/>
  <c r="H21" i="1"/>
  <c r="I21" i="1"/>
  <c r="J21" i="1"/>
  <c r="K21" i="1"/>
  <c r="A21" i="1"/>
  <c r="J1" i="16" l="1"/>
  <c r="H1" i="16" l="1"/>
  <c r="F20" i="1"/>
  <c r="H20" i="1"/>
  <c r="I20" i="1"/>
  <c r="J20" i="1"/>
  <c r="K20" i="1"/>
  <c r="F19" i="1"/>
  <c r="H19" i="1"/>
  <c r="I19" i="1"/>
  <c r="J19" i="1"/>
  <c r="K19" i="1"/>
  <c r="A20" i="1"/>
  <c r="A19" i="1"/>
  <c r="A18" i="1" l="1"/>
  <c r="F18" i="1"/>
  <c r="H18" i="1"/>
  <c r="I18" i="1"/>
  <c r="J18" i="1"/>
  <c r="K18" i="1"/>
  <c r="A6" i="3" l="1"/>
  <c r="F17" i="1" l="1"/>
  <c r="H17" i="1"/>
  <c r="I17" i="1"/>
  <c r="J17" i="1"/>
  <c r="K17" i="1"/>
  <c r="F16" i="1"/>
  <c r="H16" i="1"/>
  <c r="I16" i="1"/>
  <c r="J16" i="1"/>
  <c r="K16" i="1"/>
  <c r="F15" i="1"/>
  <c r="H15" i="1"/>
  <c r="I15" i="1"/>
  <c r="J15" i="1"/>
  <c r="K15" i="1"/>
  <c r="F14" i="1"/>
  <c r="H14" i="1"/>
  <c r="I14" i="1"/>
  <c r="J14" i="1"/>
  <c r="K14" i="1"/>
  <c r="A17" i="1"/>
  <c r="A16" i="1"/>
  <c r="A15" i="1"/>
  <c r="A14" i="1"/>
  <c r="F13" i="1" l="1"/>
  <c r="H13" i="1"/>
  <c r="I13" i="1"/>
  <c r="J13" i="1"/>
  <c r="K13" i="1"/>
  <c r="F12" i="1"/>
  <c r="H12" i="1"/>
  <c r="I12" i="1"/>
  <c r="J12" i="1"/>
  <c r="K12" i="1"/>
  <c r="F11" i="1"/>
  <c r="H11" i="1"/>
  <c r="I11" i="1"/>
  <c r="J11" i="1"/>
  <c r="K11" i="1"/>
  <c r="A13" i="1"/>
  <c r="A12" i="1"/>
  <c r="A11" i="1"/>
  <c r="F10" i="1" l="1"/>
  <c r="H10" i="1"/>
  <c r="I10" i="1"/>
  <c r="J10" i="1"/>
  <c r="K10" i="1"/>
  <c r="A10" i="1"/>
  <c r="A9" i="1" l="1"/>
  <c r="F9" i="1"/>
  <c r="H9" i="1"/>
  <c r="I9" i="1"/>
  <c r="J9" i="1"/>
  <c r="K9" i="1"/>
  <c r="A8" i="1" l="1"/>
  <c r="F8" i="1"/>
  <c r="H8" i="1"/>
  <c r="I8" i="1"/>
  <c r="J8" i="1"/>
  <c r="K8" i="1"/>
  <c r="F7" i="1" l="1"/>
  <c r="H7" i="1"/>
  <c r="I7" i="1"/>
  <c r="J7" i="1"/>
  <c r="K7" i="1"/>
  <c r="A7" i="1"/>
  <c r="F5" i="1" l="1"/>
  <c r="H5" i="1"/>
  <c r="I5" i="1"/>
  <c r="J5" i="1"/>
  <c r="K5" i="1"/>
  <c r="A6" i="1"/>
  <c r="F6" i="1"/>
  <c r="H6" i="1"/>
  <c r="I6" i="1"/>
  <c r="J6" i="1"/>
  <c r="K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<sst xmlns="http://schemas.openxmlformats.org/spreadsheetml/2006/main" count="13730" uniqueCount="2614">
  <si>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</si>
  <si>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</si>
  <si>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</si>
  <si>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</si>
  <si>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</si>
  <si>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</si>
  <si>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</si>
  <si>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</si>
  <si>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</si>
  <si>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</si>
  <si>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</si>
  <si>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</si>
  <si>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</si>
  <si>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</si>
  <si>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</si>
  <si>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</si>
  <si>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</si>
  <si>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</si>
  <si>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</si>
  <si>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</si>
  <si>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</si>
  <si>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</si>
  <si>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</si>
  <si>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</si>
  <si>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</si>
  <si>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</si>
  <si>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</si>
  <si>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</si>
  <si>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</si>
  <si>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</si>
  <si>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</si>
  <si>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</si>
  <si>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</si>
  <si>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</si>
  <si>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</si>
  <si>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</si>
  <si>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</si>
  <si>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</si>
  <si>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</si>
  <si>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</si>
  <si>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</si>
  <si>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</si>
  <si>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</si>
  <si>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</si>
  <si>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</si>
  <si>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</si>
  <si>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</si>
  <si>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</si>
  <si>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</si>
  <si>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</si>
  <si>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</si>
  <si>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</si>
  <si>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</si>
  <si>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</si>
  <si>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</si>
  <si>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</si>
  <si>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</si>
  <si>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</si>
  <si>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</si>
  <si>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</si>
  <si>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</si>
  <si>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</si>
  <si>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</si>
  <si>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</si>
  <si>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</si>
  <si>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</si>
  <si>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</si>
  <si>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</si>
  <si>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</si>
  <si>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</si>
  <si>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</si>
  <si>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</si>
  <si>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</si>
  <si>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</si>
  <si>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</si>
  <si>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</si>
  <si>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</si>
  <si>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</si>
  <si>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</si>
  <si>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</si>
  <si>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</si>
  <si>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</si>
  <si>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</si>
  <si>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</si>
  <si>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</si>
  <si>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</si>
  <si>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</si>
  <si>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</si>
  <si>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</si>
  <si>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</si>
  <si>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</si>
  <si>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</si>
  <si>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</si>
  <si>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</si>
  <si>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</si>
  <si>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</si>
  <si>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</si>
  <si>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</si>
  <si>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</si>
  <si>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</si>
  <si>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</si>
  <si>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</si>
  <si>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</si>
  <si>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</si>
  <si>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</si>
  <si>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</si>
  <si>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</si>
  <si>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</si>
  <si>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</si>
  <si>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</si>
  <si>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</si>
  <si>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</si>
  <si>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</si>
  <si>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</si>
  <si>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</si>
  <si>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</si>
  <si>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</si>
  <si>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</si>
  <si>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</si>
  <si>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</si>
  <si>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</si>
  <si>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</si>
  <si>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</si>
  <si>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</si>
  <si>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</si>
  <si>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</si>
  <si>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</si>
  <si>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</si>
  <si>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</si>
  <si>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</si>
  <si>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</si>
  <si>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</si>
  <si>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</si>
  <si>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</si>
  <si>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</si>
  <si>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</si>
  <si>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</si>
  <si>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</si>
  <si>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</si>
  <si>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</si>
  <si>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</si>
  <si>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</si>
  <si>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</si>
  <si>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</si>
  <si>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</si>
  <si>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</si>
  <si>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</si>
  <si>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</si>
  <si>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</si>
  <si>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</si>
  <si>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</si>
  <si>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</si>
  <si>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</si>
  <si>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</si>
  <si>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</si>
  <si>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</si>
  <si>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</si>
  <si>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</si>
  <si>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</si>
  <si>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</si>
  <si>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</si>
  <si>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</si>
  <si>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</si>
  <si>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</si>
  <si>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</si>
  <si>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</si>
  <si>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</si>
  <si>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</si>
  <si>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</si>
  <si>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</si>
  <si>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</si>
  <si>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</si>
  <si>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</si>
  <si>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</si>
  <si>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</si>
  <si>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</si>
  <si>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</si>
  <si>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</si>
  <si>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</si>
  <si>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</si>
  <si>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</si>
  <si>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</si>
  <si>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</si>
  <si>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</si>
  <si>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</si>
  <si>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</si>
  <si>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</si>
  <si>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</si>
  <si>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</si>
  <si>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</si>
  <si>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</si>
  <si>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</si>
  <si>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</si>
  <si>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</si>
  <si>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</si>
  <si>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</si>
  <si>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</si>
  <si>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</si>
  <si>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</si>
  <si>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</si>
  <si>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</si>
  <si>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</si>
  <si>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</si>
  <si>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</si>
  <si>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</si>
  <si>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</si>
  <si>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</si>
  <si>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</si>
  <si>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</si>
  <si>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</si>
  <si>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</si>
  <si>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</si>
  <si>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</si>
  <si>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</si>
  <si>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</si>
  <si>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</si>
  <si>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</si>
  <si>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</si>
  <si>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</si>
  <si>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</si>
  <si>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</si>
  <si>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</si>
  <si>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</si>
  <si>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</si>
  <si>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</si>
  <si>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</si>
  <si>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</si>
  <si>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</si>
  <si>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</si>
  <si>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</si>
  <si>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</si>
  <si>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</si>
  <si>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</si>
  <si>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</si>
  <si>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</si>
  <si>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</si>
  <si>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</si>
  <si>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</si>
  <si>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</si>
  <si>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</si>
  <si>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</si>
  <si>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</si>
  <si>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</si>
  <si>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</si>
  <si>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</si>
  <si>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</si>
  <si>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</si>
  <si>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</si>
  <si>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</si>
  <si>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</si>
  <si>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</si>
  <si>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</si>
  <si>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</si>
  <si>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</si>
  <si>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</si>
  <si>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</si>
  <si>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</si>
  <si>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</si>
  <si>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</si>
  <si>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</si>
  <si>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</si>
  <si>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</si>
  <si>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</si>
  <si>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</si>
  <si>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</si>
  <si>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</si>
  <si>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</si>
  <si>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</si>
  <si>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</si>
  <si>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</si>
  <si>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</si>
  <si>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</si>
  <si>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</si>
  <si>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</si>
  <si>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</si>
  <si>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</si>
  <si>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</si>
  <si>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</si>
  <si>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</si>
  <si>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</si>
  <si>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</si>
  <si>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</si>
  <si>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</si>
  <si>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</si>
  <si>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</si>
  <si>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</si>
  <si>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</si>
  <si>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</si>
  <si>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</si>
  <si>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</si>
  <si>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</si>
  <si>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</si>
  <si>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</si>
  <si>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</si>
  <si>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</si>
  <si>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</si>
  <si>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</si>
  <si>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</si>
  <si>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</si>
  <si>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</si>
  <si>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</si>
  <si>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</si>
  <si>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</si>
  <si>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</si>
  <si>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</si>
  <si>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</si>
  <si>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</si>
  <si>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</si>
  <si>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</si>
  <si>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</si>
  <si>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</si>
  <si>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</si>
  <si>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</si>
  <si>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</si>
  <si>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</si>
  <si>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</si>
  <si>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</si>
  <si>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</si>
  <si>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</si>
  <si>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</si>
  <si>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</si>
  <si>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</si>
  <si>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</si>
  <si>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</si>
  <si>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</si>
  <si>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</si>
  <si>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</si>
  <si>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</si>
  <si>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</si>
  <si>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</si>
  <si>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</si>
  <si>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</si>
  <si>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</si>
  <si>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</si>
  <si>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</si>
  <si>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</si>
  <si>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</si>
  <si>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</si>
  <si>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</si>
  <si>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</si>
  <si>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</si>
  <si>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</si>
  <si>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</si>
  <si>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</si>
  <si>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</si>
  <si>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</si>
  <si>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</si>
  <si>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</si>
  <si>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</si>
  <si>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</si>
  <si>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</si>
  <si>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</si>
  <si>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</si>
  <si>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</si>
  <si>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</si>
  <si>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</si>
  <si>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</si>
  <si>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</si>
  <si>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</si>
  <si>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</si>
  <si>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</si>
  <si>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</si>
  <si>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</si>
  <si>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</si>
  <si>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</si>
  <si>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</si>
  <si>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</si>
  <si>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</si>
  <si>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</si>
  <si>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</si>
  <si>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</si>
  <si>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</si>
  <si>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</si>
  <si>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</si>
  <si>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</si>
  <si>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</si>
  <si>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</si>
  <si>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</si>
  <si>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</si>
  <si>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</si>
  <si>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</si>
  <si>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</si>
  <si>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</si>
  <si>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</si>
  <si>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</si>
  <si>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</si>
  <si>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</si>
  <si>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</si>
  <si>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</si>
  <si>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</si>
  <si>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</si>
  <si>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</si>
  <si>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</si>
  <si>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</si>
  <si>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</si>
  <si>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</si>
  <si>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</si>
  <si>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</si>
  <si>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</si>
  <si>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</si>
  <si>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</si>
  <si>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</si>
  <si>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</si>
  <si>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</si>
  <si>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</si>
  <si>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</si>
  <si>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</si>
  <si>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</si>
  <si>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</si>
  <si>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</si>
  <si>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</si>
  <si>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</si>
  <si>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</si>
  <si>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</si>
  <si>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</si>
  <si>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</si>
  <si>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</si>
  <si>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</si>
  <si>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</si>
  <si>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</si>
  <si>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</si>
  <si>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</si>
  <si>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</si>
  <si>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</si>
  <si>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</si>
  <si>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</si>
  <si>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</si>
  <si>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</si>
  <si>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</si>
  <si>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</si>
  <si>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</si>
  <si>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</si>
  <si>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</si>
  <si>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</si>
  <si>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</si>
  <si>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</si>
  <si>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</si>
  <si>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</si>
  <si>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</si>
  <si>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</si>
  <si>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</si>
  <si>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</si>
  <si>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</si>
  <si>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</si>
  <si>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</si>
  <si>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</si>
  <si>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</si>
  <si>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</si>
  <si>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</si>
  <si>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</si>
  <si>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</si>
  <si>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</si>
  <si>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</si>
  <si>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</si>
  <si>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</si>
  <si>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</si>
  <si>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</si>
  <si>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</si>
  <si>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</si>
  <si>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</si>
  <si>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</si>
  <si>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</si>
  <si>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</si>
  <si>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</si>
  <si>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</si>
  <si>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</si>
  <si>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</si>
  <si>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</si>
  <si>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</si>
  <si>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</si>
  <si>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</si>
  <si>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</si>
  <si>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</si>
  <si>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</si>
  <si>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</si>
  <si>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</si>
  <si>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</si>
  <si>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</si>
  <si>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</si>
  <si>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</si>
  <si>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</si>
  <si>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</si>
  <si>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</si>
  <si>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</si>
  <si>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</si>
  <si>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</si>
  <si>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</si>
  <si>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</si>
  <si>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</si>
  <si>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</si>
  <si>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</si>
  <si>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</si>
  <si>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</si>
  <si>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</si>
  <si>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</si>
  <si>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</si>
  <si>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</si>
  <si>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</si>
  <si>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</si>
  <si>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</si>
  <si>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</si>
  <si>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</si>
  <si>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</si>
  <si>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</si>
  <si>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</si>
  <si>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</si>
  <si>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</si>
  <si>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</si>
  <si>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</si>
  <si>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</si>
  <si>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</si>
  <si>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</si>
  <si>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</si>
  <si>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</si>
  <si>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</si>
  <si>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</si>
  <si>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</si>
  <si>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</si>
  <si>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</si>
  <si>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</si>
  <si>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</si>
  <si>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</si>
  <si>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</si>
  <si>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</si>
  <si>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</si>
  <si>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</si>
  <si>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</si>
  <si>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</si>
  <si>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</si>
  <si>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</si>
  <si>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</si>
  <si>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</si>
  <si>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</si>
  <si>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</si>
  <si>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</si>
  <si>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</si>
  <si>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</si>
  <si>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</si>
  <si>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</si>
  <si>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</si>
  <si>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</si>
  <si>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</si>
  <si>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</si>
  <si>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</si>
  <si>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</si>
  <si>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</si>
  <si>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</si>
  <si>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</si>
  <si>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</si>
  <si>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</si>
  <si>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</si>
  <si>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</si>
  <si>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</si>
  <si>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</si>
  <si>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</si>
  <si>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</si>
  <si>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</si>
  <si>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</si>
  <si>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</si>
  <si>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</si>
  <si>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</si>
  <si>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</si>
  <si>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</si>
  <si>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</si>
  <si>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</si>
  <si>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</si>
  <si>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</si>
  <si>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</si>
  <si>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</si>
  <si>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</si>
  <si>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</si>
  <si>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</si>
  <si>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</si>
  <si>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</si>
  <si>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</si>
  <si>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</si>
  <si>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</si>
  <si>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</si>
  <si>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</si>
  <si>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</si>
  <si>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</si>
  <si>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</si>
  <si>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</si>
  <si>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</si>
  <si>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</si>
  <si>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</si>
  <si>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</si>
  <si>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</si>
  <si>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</si>
  <si>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</si>
  <si>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</si>
  <si>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</si>
  <si>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</si>
  <si>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</si>
  <si>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</si>
  <si>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</si>
  <si>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</si>
  <si>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</si>
  <si>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</si>
  <si>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</si>
  <si>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</si>
  <si>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</si>
  <si>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</si>
  <si>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</si>
  <si>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</si>
  <si>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</si>
  <si>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</si>
  <si>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</si>
  <si>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</si>
  <si>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</si>
  <si>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</si>
  <si>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</si>
  <si>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</si>
  <si>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</si>
  <si>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</si>
  <si>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</si>
  <si>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</si>
  <si>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</si>
  <si>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</si>
  <si>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</si>
  <si>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</si>
  <si>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</si>
  <si>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</si>
  <si>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</si>
  <si>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</si>
  <si>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</si>
  <si>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</si>
  <si>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</si>
  <si>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</si>
  <si>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</si>
  <si>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</si>
  <si>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</si>
  <si>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</si>
  <si>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</si>
  <si>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</si>
  <si>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</si>
  <si>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</si>
  <si>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</si>
  <si>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</si>
  <si>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</si>
  <si>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</si>
  <si>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</si>
  <si>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</si>
  <si>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</si>
  <si>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</si>
  <si>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</si>
  <si>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</si>
  <si>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</si>
  <si>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</si>
  <si>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</si>
  <si>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</si>
  <si>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</si>
  <si>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</si>
  <si>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</si>
  <si>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</si>
  <si>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</si>
  <si>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</si>
  <si>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</si>
  <si>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</si>
  <si>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</si>
  <si>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</si>
  <si>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</si>
  <si>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</si>
  <si>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</si>
  <si>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</si>
  <si>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</si>
  <si>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</si>
  <si>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</si>
  <si>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</si>
  <si>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</si>
  <si>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</si>
  <si>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</si>
  <si>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</si>
  <si>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</si>
  <si>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</si>
  <si>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</si>
  <si>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</si>
  <si>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</si>
  <si>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</si>
  <si>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</si>
  <si>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</si>
  <si>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</si>
  <si>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</si>
  <si>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</si>
  <si>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</si>
  <si>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</si>
  <si>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</si>
  <si>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</si>
  <si>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</si>
  <si>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</si>
  <si>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</si>
  <si>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</si>
  <si>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</si>
  <si>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</si>
  <si>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</si>
  <si>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</si>
  <si>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</si>
  <si>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</si>
  <si>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</si>
  <si>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</si>
  <si>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</si>
  <si>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</si>
  <si>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</si>
  <si>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</si>
  <si>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</si>
  <si>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</si>
  <si>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</si>
  <si>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</si>
  <si>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</si>
  <si>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</si>
  <si>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</si>
  <si>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</si>
  <si>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</si>
  <si>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</si>
  <si>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</si>
  <si>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</si>
  <si>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</si>
  <si>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</si>
  <si>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</si>
  <si>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</si>
  <si>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</si>
  <si>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</si>
  <si>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</si>
  <si>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</si>
  <si>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</si>
  <si>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</si>
  <si>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</si>
  <si>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</si>
  <si>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</si>
  <si>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</si>
  <si>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</si>
  <si>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</si>
  <si>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</si>
  <si>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</si>
  <si>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</si>
  <si>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</si>
  <si>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</si>
  <si>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</si>
  <si>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</si>
  <si>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</si>
  <si>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</si>
  <si>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</si>
  <si>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</si>
  <si>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</si>
  <si>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</si>
  <si>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</si>
  <si>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</si>
  <si>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</si>
  <si>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</si>
  <si>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</si>
  <si>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</si>
  <si>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</si>
  <si>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</si>
  <si>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</si>
  <si>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</si>
  <si>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</si>
  <si>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</si>
  <si>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</si>
  <si>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</si>
  <si>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</si>
  <si>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</si>
  <si>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</si>
  <si>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</si>
  <si>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</si>
  <si>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</si>
  <si>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</si>
  <si>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</si>
  <si>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</si>
  <si>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</si>
  <si>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</si>
  <si>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</si>
  <si>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</si>
  <si>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</si>
  <si>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</si>
  <si>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</si>
  <si>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</si>
  <si>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</si>
  <si>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</si>
  <si>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</si>
  <si>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</si>
  <si>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</si>
  <si>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</si>
  <si>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</si>
  <si>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</si>
  <si>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</si>
  <si>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</si>
  <si>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</si>
  <si>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</si>
  <si>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</si>
  <si>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</si>
  <si>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</si>
  <si>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</si>
  <si>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</si>
  <si>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</si>
  <si>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</si>
  <si>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</si>
  <si>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</si>
  <si>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</si>
  <si>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</si>
  <si>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</si>
  <si>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</si>
  <si>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</si>
  <si>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</si>
  <si>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</si>
  <si>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</si>
  <si>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</si>
  <si>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</si>
  <si>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</si>
  <si>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</si>
  <si>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</si>
  <si>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</si>
  <si>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</si>
  <si>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</si>
  <si>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</si>
  <si>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</si>
  <si>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</si>
  <si>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</si>
  <si>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</si>
  <si>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</si>
  <si>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</si>
  <si>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</si>
  <si>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</si>
  <si>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</si>
  <si>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</si>
  <si>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</si>
  <si>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</si>
  <si>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</si>
  <si>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</si>
  <si>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</si>
  <si>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</si>
  <si>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</si>
  <si>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</si>
  <si>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</si>
  <si>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</si>
  <si>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</si>
  <si>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</si>
  <si>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</si>
  <si>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</si>
  <si>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</si>
  <si>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</si>
  <si>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</si>
  <si>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</si>
  <si>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</si>
  <si>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</si>
  <si>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</si>
  <si>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</si>
  <si>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</si>
  <si>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</si>
  <si>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</si>
  <si>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</si>
  <si>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</si>
  <si>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</si>
  <si>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</si>
  <si>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</si>
  <si>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</si>
  <si>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</si>
  <si>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</si>
  <si>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</si>
  <si>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</si>
  <si>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</si>
  <si>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</si>
  <si>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</si>
  <si>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</si>
  <si>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</si>
  <si>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</si>
  <si>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</si>
  <si>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</si>
  <si>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</si>
  <si>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</si>
  <si>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</si>
  <si>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</si>
  <si>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</si>
  <si>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</si>
  <si>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</si>
  <si>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</si>
  <si>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</si>
  <si>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</si>
  <si>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</si>
  <si>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</si>
  <si>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</si>
  <si>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</si>
  <si>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</si>
  <si>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</si>
  <si>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</si>
  <si>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</si>
  <si>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</si>
  <si>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</si>
  <si>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</si>
  <si>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</si>
  <si>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</si>
  <si>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</si>
  <si>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</si>
  <si>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</si>
  <si>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</si>
  <si>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</si>
  <si>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</si>
  <si>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</si>
  <si>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</si>
  <si>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</si>
  <si>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</si>
  <si>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</si>
  <si>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</si>
  <si>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</si>
  <si>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</si>
  <si>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</si>
  <si>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</si>
  <si>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</si>
  <si>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</si>
  <si>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</si>
  <si>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</si>
  <si>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</si>
  <si>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</si>
  <si>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</si>
  <si>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</si>
  <si>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</si>
  <si>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</si>
  <si>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</si>
  <si>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</si>
  <si>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</si>
  <si>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</si>
  <si>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</si>
  <si>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</si>
  <si>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</si>
  <si>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</si>
  <si>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</si>
  <si>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</si>
  <si>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</si>
  <si>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</si>
  <si>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</si>
  <si>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</si>
  <si>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</si>
  <si>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</si>
  <si>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</si>
  <si>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</si>
  <si>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</si>
  <si>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</si>
  <si>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</si>
  <si>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</si>
  <si>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</si>
  <si>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</si>
  <si>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</si>
  <si>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</si>
  <si>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</si>
  <si>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</si>
  <si>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</si>
  <si>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</si>
  <si>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</si>
  <si>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</si>
  <si>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</si>
  <si>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</si>
  <si>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</si>
  <si>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</si>
  <si>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</si>
  <si>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</si>
  <si>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</si>
  <si>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</si>
  <si>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</si>
  <si>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</si>
  <si>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</si>
  <si>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</si>
  <si>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</si>
  <si>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</si>
  <si>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</si>
  <si>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</si>
  <si>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</si>
  <si>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</si>
  <si>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</si>
  <si>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</si>
  <si>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</si>
  <si>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</si>
  <si>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</si>
  <si>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</si>
  <si>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</si>
  <si>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</si>
  <si>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</si>
  <si>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</si>
  <si>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</si>
  <si>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</si>
  <si>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</si>
  <si>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</si>
  <si>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</si>
  <si>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</si>
  <si>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</si>
  <si>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</si>
  <si>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</si>
  <si>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</si>
  <si>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</si>
  <si>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</si>
  <si>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</si>
  <si>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</si>
  <si>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</si>
  <si>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</si>
  <si>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</si>
  <si>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</si>
  <si>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</si>
  <si>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</si>
  <si>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</si>
  <si>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</si>
  <si>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</si>
  <si>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</si>
  <si>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</si>
  <si>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</si>
  <si>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</si>
  <si>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</si>
  <si>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</si>
  <si>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</si>
  <si>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</si>
  <si>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</si>
  <si>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</si>
  <si>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</si>
  <si>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</si>
  <si>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</si>
  <si>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</si>
  <si>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</si>
  <si>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</si>
  <si>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</si>
  <si>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</si>
  <si>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</si>
  <si>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</si>
  <si>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</si>
  <si>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</si>
  <si>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</si>
  <si>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</si>
  <si>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</si>
  <si>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</si>
  <si>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</si>
  <si>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</si>
  <si>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</si>
  <si>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</si>
  <si>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</si>
  <si>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</si>
  <si>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</si>
  <si>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</si>
  <si>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</si>
  <si>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</si>
  <si>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</si>
  <si>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</si>
  <si>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</si>
  <si>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</si>
  <si>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</si>
  <si>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</si>
  <si>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</si>
  <si>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</si>
  <si>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</si>
  <si>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</si>
  <si>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</si>
  <si>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</si>
  <si>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</si>
  <si>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</si>
  <si>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</si>
  <si>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</si>
  <si>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</si>
  <si>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</si>
  <si>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</si>
  <si>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</si>
  <si>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</si>
  <si>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</si>
  <si>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</si>
  <si>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</si>
  <si>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</si>
  <si>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</si>
  <si>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</si>
  <si>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</si>
  <si>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</si>
  <si>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</si>
  <si>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</si>
  <si>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</si>
  <si>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</si>
  <si>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</si>
  <si>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</si>
  <si>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</si>
  <si>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</si>
  <si>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</si>
  <si>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</si>
  <si>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</si>
  <si>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</si>
  <si>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</si>
  <si>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</si>
  <si>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</si>
  <si>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</si>
  <si>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</si>
  <si>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</si>
  <si>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</si>
  <si>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</si>
  <si>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</si>
  <si>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</si>
  <si>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</si>
  <si>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</si>
  <si>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</si>
  <si>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</si>
  <si>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</si>
  <si>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</si>
  <si>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</si>
  <si>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</si>
  <si>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</si>
  <si>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</si>
  <si>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</si>
  <si>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</si>
  <si>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</si>
  <si>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</si>
  <si>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</si>
  <si>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</si>
  <si>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</si>
  <si>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</si>
  <si>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</si>
  <si>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</si>
  <si>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</si>
  <si>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</si>
  <si>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</si>
  <si>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</si>
  <si>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</si>
  <si>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</si>
  <si>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</si>
  <si>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</si>
  <si>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</si>
  <si>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</si>
  <si>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</si>
  <si>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</si>
  <si>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</si>
  <si>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</si>
  <si>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</si>
  <si>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</si>
  <si>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</si>
  <si>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</si>
  <si>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</si>
  <si>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</si>
  <si>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</si>
  <si>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</si>
  <si>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</si>
  <si>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</si>
  <si>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</si>
  <si>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</si>
  <si>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</si>
  <si>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</si>
  <si>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</si>
  <si>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</si>
  <si>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</si>
  <si>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</si>
  <si>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</si>
  <si>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</si>
  <si>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</si>
  <si>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</si>
  <si>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</si>
  <si>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</si>
  <si>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</si>
  <si>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</si>
  <si>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</si>
  <si>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</si>
  <si>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</si>
  <si>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</si>
  <si>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</si>
  <si>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</si>
  <si>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</si>
  <si>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</si>
  <si>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</si>
  <si>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</si>
  <si>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</si>
  <si>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</si>
  <si>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</si>
  <si>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</si>
  <si>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</si>
  <si>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</si>
  <si>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</si>
  <si>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</si>
  <si>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</si>
  <si>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</si>
  <si>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</si>
  <si>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</si>
  <si>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</si>
  <si>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</si>
  <si>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</si>
  <si>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</si>
  <si>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</si>
  <si>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</si>
  <si>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</si>
  <si>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</si>
  <si>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</si>
  <si>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</si>
  <si>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</si>
  <si>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</si>
  <si>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</si>
  <si>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</si>
  <si>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</si>
  <si>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</si>
  <si>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</si>
  <si>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</si>
  <si>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</si>
  <si>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</si>
  <si>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</si>
  <si>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</si>
  <si>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</si>
  <si>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</si>
  <si>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</si>
  <si>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</si>
  <si>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</si>
  <si>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</si>
  <si>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</si>
  <si>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</si>
  <si>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</si>
  <si>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</si>
  <si>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</si>
  <si>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</si>
  <si>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</si>
  <si>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</si>
  <si>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</si>
  <si>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</si>
  <si>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</si>
  <si>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</si>
  <si>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</si>
  <si>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</si>
  <si>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</si>
  <si>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</si>
  <si>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</si>
  <si>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</si>
  <si>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</si>
  <si>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</si>
  <si>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</si>
  <si>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</si>
  <si>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</si>
  <si>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</si>
  <si>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</si>
  <si>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</si>
  <si>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</si>
  <si>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</si>
  <si>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</si>
  <si>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</si>
  <si>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</si>
  <si>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</si>
  <si>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</si>
  <si>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</si>
  <si>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</si>
  <si>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</si>
  <si>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</si>
  <si>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</si>
  <si>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</si>
  <si>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</si>
  <si>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</si>
  <si>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</si>
  <si>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</si>
  <si>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</si>
  <si>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</si>
  <si>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</si>
  <si>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</si>
  <si>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</si>
  <si>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</si>
  <si>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</si>
  <si>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</si>
  <si>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</si>
  <si>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</si>
  <si>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</si>
  <si>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</si>
  <si>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</si>
  <si>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</si>
  <si>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</si>
  <si>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</si>
  <si>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</si>
  <si>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</si>
  <si>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</si>
  <si>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</si>
  <si>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</si>
  <si>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</si>
  <si>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</si>
  <si>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</si>
  <si>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</si>
  <si>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</si>
  <si>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</si>
  <si>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</si>
  <si>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</si>
  <si>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</si>
  <si>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</si>
  <si>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</si>
  <si>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</si>
  <si>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</si>
  <si>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</si>
  <si>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</si>
  <si>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</si>
  <si>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</si>
  <si>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</si>
  <si>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</si>
  <si>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</si>
  <si>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</si>
  <si>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</si>
  <si>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</si>
  <si>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</si>
  <si>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</si>
  <si>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</si>
  <si>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</si>
  <si>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</si>
  <si>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</si>
  <si>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</si>
  <si>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</si>
  <si>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</si>
  <si>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</si>
  <si>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</si>
  <si>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</si>
  <si>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</si>
  <si>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</si>
  <si>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</si>
  <si>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</si>
  <si>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</si>
  <si>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</si>
  <si>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</si>
  <si>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</si>
  <si>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</si>
  <si>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</si>
  <si>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</si>
  <si>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</si>
  <si>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</si>
  <si>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</si>
  <si>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</si>
  <si>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</si>
  <si>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</si>
  <si>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</si>
  <si>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</si>
  <si>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</si>
  <si>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</si>
  <si>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</si>
  <si>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</si>
  <si>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</si>
  <si>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</si>
  <si>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</si>
  <si>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</si>
  <si>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</si>
  <si>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</si>
  <si>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</si>
  <si>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</si>
  <si>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</si>
  <si>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</si>
  <si>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</si>
  <si>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</si>
  <si>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</si>
  <si>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</si>
  <si>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</si>
  <si>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</si>
  <si>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</si>
  <si>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</si>
  <si>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</si>
  <si>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</si>
  <si>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</si>
  <si>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</si>
  <si>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</si>
  <si>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</si>
  <si>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</si>
  <si>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</si>
  <si>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</si>
  <si>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</si>
  <si>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</si>
  <si>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</si>
  <si>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</si>
  <si>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</si>
  <si>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</si>
  <si>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</si>
  <si>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</si>
  <si>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</si>
  <si>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</si>
  <si>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</si>
  <si>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</si>
  <si>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</si>
  <si>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</si>
  <si>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</si>
  <si>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</si>
  <si>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</si>
  <si>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</si>
  <si>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</si>
  <si>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</si>
  <si>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</si>
  <si>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</si>
  <si>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</si>
  <si>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</si>
  <si>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</si>
  <si>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</si>
  <si>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</si>
  <si>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</si>
  <si>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</si>
  <si>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</si>
  <si>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</si>
  <si>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</si>
  <si>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</si>
  <si>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</si>
  <si>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</si>
  <si>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</si>
  <si>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</si>
  <si>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</si>
  <si>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</si>
  <si>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</si>
  <si>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</si>
  <si>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</si>
  <si>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</si>
  <si>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</si>
  <si>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</si>
  <si>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</si>
  <si>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</si>
  <si>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</si>
  <si>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</si>
  <si>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</si>
  <si>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</si>
  <si>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</si>
  <si>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</si>
  <si>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</si>
  <si>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</si>
  <si>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</si>
  <si>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</si>
  <si>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</si>
  <si>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</si>
  <si>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</si>
  <si>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</si>
  <si>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</si>
  <si>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</si>
  <si>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</si>
  <si>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</si>
  <si>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</si>
  <si>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</si>
  <si>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</si>
  <si>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</si>
  <si>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</si>
  <si>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</si>
  <si>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</si>
  <si>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</si>
  <si>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</si>
  <si>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</si>
  <si>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</si>
  <si>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</si>
  <si>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</si>
  <si>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</si>
  <si>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</si>
  <si>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</si>
  <si>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</si>
  <si>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</si>
  <si>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</si>
  <si>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</si>
  <si>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</si>
  <si>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</si>
  <si>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</si>
  <si>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</si>
  <si>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</si>
  <si>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</si>
  <si>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</si>
  <si>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</si>
  <si>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</si>
  <si>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</si>
  <si>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</si>
  <si>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</si>
  <si>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</si>
  <si>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</si>
  <si>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</si>
  <si>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</si>
  <si>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</si>
  <si>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</si>
  <si>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</si>
  <si>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</si>
  <si>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</si>
  <si>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</si>
  <si>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</si>
  <si>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</si>
  <si>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</si>
  <si>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</si>
  <si>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</si>
  <si>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</si>
  <si>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</si>
  <si>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</si>
  <si>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</si>
  <si>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</si>
  <si>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</si>
  <si>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</si>
  <si>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</si>
  <si>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</si>
  <si>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</si>
  <si>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</si>
  <si>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</si>
  <si>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</si>
  <si>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</si>
  <si>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</si>
  <si>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</si>
  <si>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</si>
  <si>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</si>
  <si>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</si>
  <si>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</si>
  <si>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</si>
  <si>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</si>
  <si>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</si>
  <si>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</si>
  <si>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</si>
  <si>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</si>
  <si>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</si>
  <si>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</si>
  <si>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</si>
  <si>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</si>
  <si>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</si>
  <si>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</si>
  <si>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</si>
  <si>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</si>
  <si>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</si>
  <si>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</si>
  <si>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</si>
  <si>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</si>
  <si>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</si>
  <si>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</si>
  <si>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</si>
  <si>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</si>
  <si>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</si>
  <si>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</si>
  <si>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</si>
  <si>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</si>
  <si>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</si>
  <si>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</si>
  <si>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</si>
  <si>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</si>
  <si>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</si>
  <si>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</si>
  <si>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</si>
  <si>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</si>
  <si>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</si>
  <si>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</si>
  <si>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</si>
  <si>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</si>
  <si>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</si>
  <si>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</si>
  <si>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</si>
  <si>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</si>
  <si>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</si>
  <si>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</si>
  <si>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</si>
  <si>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</si>
  <si>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</si>
  <si>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</si>
  <si>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</si>
  <si>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</si>
  <si>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</si>
  <si>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</si>
  <si>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</si>
  <si>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</si>
  <si>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</si>
  <si>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</si>
  <si>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</si>
  <si>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</si>
  <si>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</si>
  <si>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</si>
  <si>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</si>
  <si>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</si>
  <si>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</si>
  <si>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</si>
  <si>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</si>
  <si>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</si>
  <si>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</si>
  <si>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</si>
  <si>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</si>
  <si>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</si>
  <si>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</si>
  <si>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</si>
  <si>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</si>
  <si>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</si>
  <si>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</si>
  <si>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</si>
  <si>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</si>
  <si>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</si>
  <si>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</si>
  <si>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</si>
  <si>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</si>
  <si>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</si>
  <si>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</si>
  <si>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</si>
  <si>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</si>
  <si>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</si>
  <si>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</si>
  <si>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</si>
  <si>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</si>
  <si>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</si>
  <si>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</si>
  <si>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</si>
  <si>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</si>
  <si>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</si>
  <si>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</si>
  <si>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</si>
  <si>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</si>
  <si>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</si>
  <si>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</si>
  <si>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</si>
  <si>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</si>
  <si>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</si>
  <si>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</si>
  <si>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</si>
  <si>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</si>
  <si>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</si>
  <si>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</si>
  <si>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</si>
  <si>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</si>
  <si>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</si>
  <si>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</si>
  <si>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</si>
  <si>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</si>
  <si>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</si>
  <si>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</si>
  <si>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</si>
  <si>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</si>
  <si>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</si>
  <si>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</si>
  <si>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</si>
  <si>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</si>
  <si>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</si>
  <si>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</si>
  <si>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</si>
  <si>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</si>
  <si>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</si>
  <si>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</si>
  <si>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</si>
  <si>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</si>
  <si>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</si>
  <si>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</si>
  <si>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</si>
  <si>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</si>
  <si>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</si>
  <si>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</si>
  <si>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</si>
  <si>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</si>
  <si>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</si>
  <si>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</si>
  <si>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</si>
  <si>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</si>
  <si>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</si>
  <si>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</si>
  <si>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</si>
  <si>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</si>
  <si>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</si>
  <si>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</si>
  <si>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</si>
  <si>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</si>
  <si>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</si>
  <si>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</si>
  <si>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</si>
  <si>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</si>
  <si>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</si>
  <si>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</si>
  <si>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</si>
  <si>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</si>
  <si>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</si>
  <si>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</si>
  <si>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</si>
  <si>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</si>
  <si>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</si>
  <si>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</si>
  <si>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</si>
  <si>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</si>
  <si>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</si>
  <si>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</si>
  <si>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</si>
  <si>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</si>
  <si>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</si>
  <si>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</si>
  <si>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</si>
  <si>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</si>
  <si>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</si>
  <si>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</si>
  <si>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</si>
  <si>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</si>
  <si>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</si>
  <si>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</si>
  <si>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</si>
  <si>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</si>
  <si>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</si>
  <si>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</si>
  <si>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</si>
  <si>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</si>
  <si>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</si>
  <si>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</si>
  <si>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</si>
  <si>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</si>
  <si>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</si>
  <si>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</si>
  <si>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</si>
  <si>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</si>
  <si>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</si>
  <si>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</si>
  <si>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</si>
  <si>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</si>
  <si>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</si>
  <si>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</si>
  <si>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</si>
  <si>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</si>
  <si>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</si>
  <si>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</si>
  <si>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</si>
  <si>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</si>
  <si>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</si>
  <si>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</si>
  <si>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</si>
  <si>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</si>
  <si>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</si>
  <si>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</si>
  <si>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</si>
  <si>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</si>
  <si>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</si>
  <si>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</si>
  <si>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</si>
  <si>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</si>
  <si>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</si>
  <si>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</si>
  <si>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</si>
  <si>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</si>
  <si>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</si>
  <si>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</si>
  <si>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</si>
  <si>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</si>
  <si>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</si>
  <si>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</si>
  <si>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</si>
  <si>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</si>
  <si>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</si>
  <si>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</si>
  <si>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</si>
  <si>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</si>
  <si>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</si>
  <si>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</si>
  <si>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</si>
  <si>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</si>
  <si>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</si>
  <si>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</si>
  <si>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</si>
  <si>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</si>
  <si>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</si>
  <si>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</si>
  <si>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</si>
  <si>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</si>
  <si>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</si>
  <si>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</si>
  <si>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</si>
  <si>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</si>
  <si>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</si>
  <si>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</si>
  <si>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</si>
  <si>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</si>
  <si>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</si>
  <si>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</si>
  <si>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</si>
  <si>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</si>
  <si>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</si>
  <si>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</si>
  <si>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</si>
  <si>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</si>
  <si>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</si>
  <si>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</si>
  <si>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</si>
  <si>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</si>
  <si>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</si>
  <si>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</si>
  <si>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</si>
  <si>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</si>
  <si>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</si>
  <si>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</si>
  <si>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</si>
  <si>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</si>
  <si>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</si>
  <si>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</si>
  <si>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</si>
  <si>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</si>
  <si>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</si>
  <si>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</si>
  <si>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</si>
  <si>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</si>
  <si>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</si>
  <si>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</si>
  <si>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</si>
  <si>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</si>
  <si>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</si>
  <si>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</si>
  <si>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</si>
  <si>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</si>
  <si>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</si>
  <si>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</si>
  <si>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</si>
  <si>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</si>
  <si>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</si>
  <si>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</si>
  <si>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</si>
  <si>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</si>
  <si>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</si>
  <si>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</si>
  <si>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</si>
  <si>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</si>
  <si>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</si>
  <si>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</si>
  <si>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</si>
  <si>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</si>
  <si>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</si>
  <si>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</si>
  <si>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</si>
  <si>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</si>
  <si>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</si>
  <si>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</si>
  <si>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</si>
  <si>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</si>
  <si>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</si>
  <si>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</si>
  <si>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</si>
  <si>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</si>
  <si>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</si>
  <si>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</si>
  <si>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</si>
  <si>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</si>
  <si>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</si>
  <si>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</si>
  <si>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</si>
  <si>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</si>
  <si>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</si>
  <si>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</si>
  <si>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</si>
  <si>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</si>
  <si>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</si>
  <si>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</si>
  <si>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</si>
  <si>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</si>
  <si>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</si>
  <si>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</si>
  <si>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</si>
  <si>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</si>
  <si>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</si>
  <si>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</si>
  <si>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</si>
  <si>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</si>
  <si>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</si>
  <si>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</si>
  <si>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</si>
  <si>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</si>
  <si>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</si>
  <si>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</si>
  <si>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</si>
  <si>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</si>
  <si>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</si>
  <si>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</si>
  <si>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</si>
  <si>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</si>
  <si>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</si>
  <si>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</si>
  <si>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</si>
  <si>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</si>
  <si>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</si>
  <si>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</si>
  <si>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</si>
  <si>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</si>
  <si>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</si>
  <si>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</si>
  <si>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</si>
  <si>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</si>
  <si>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</si>
  <si>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</si>
  <si>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</si>
  <si>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</si>
  <si>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</si>
  <si>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</si>
  <si>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</si>
  <si>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</si>
  <si>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</si>
  <si>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</si>
  <si>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</si>
  <si>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</si>
  <si>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</si>
  <si>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</si>
  <si>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</si>
  <si>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</si>
  <si>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</si>
  <si>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</si>
  <si>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</si>
  <si>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</si>
  <si>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</si>
  <si>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</si>
  <si>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</si>
  <si>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</si>
  <si>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</si>
  <si>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</si>
  <si>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</si>
  <si>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</si>
  <si>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</si>
  <si>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</si>
  <si>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</si>
  <si>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</si>
  <si>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</si>
  <si>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</si>
  <si>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</si>
  <si>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</si>
  <si>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</si>
  <si>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</si>
  <si>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</si>
  <si>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</si>
  <si>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</si>
  <si>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</si>
  <si>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</si>
  <si>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</si>
  <si>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</si>
  <si>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</si>
  <si>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</si>
  <si>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</si>
  <si>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</si>
  <si>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</si>
  <si>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</si>
  <si>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</si>
  <si>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</si>
  <si>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</si>
  <si>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</si>
  <si>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</si>
  <si>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</si>
  <si>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</si>
  <si>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</si>
  <si>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</si>
  <si>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</si>
  <si>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</si>
  <si>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</si>
  <si>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</si>
  <si>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</si>
  <si>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</si>
  <si>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</si>
  <si>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</si>
  <si>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</si>
  <si>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</si>
  <si>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</si>
  <si>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</si>
  <si>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</si>
  <si>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</si>
  <si>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</si>
  <si>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</si>
  <si>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</si>
  <si>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</si>
  <si>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</si>
  <si>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</si>
  <si>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</si>
  <si>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</si>
  <si>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</si>
  <si>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</si>
  <si>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</si>
  <si>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</si>
  <si>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</si>
  <si>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</si>
  <si>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</si>
  <si>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</si>
  <si>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</si>
  <si>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</si>
  <si>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</si>
  <si>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</si>
  <si>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</si>
  <si>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</si>
  <si>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</si>
  <si>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</si>
  <si>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</si>
  <si>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</si>
  <si>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</si>
  <si>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</si>
  <si>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</si>
  <si>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</si>
  <si>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</si>
  <si>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</si>
  <si>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</si>
  <si>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</si>
  <si>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</si>
  <si>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</si>
  <si>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</si>
  <si>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</si>
  <si>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</si>
  <si>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</si>
  <si>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</si>
  <si>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</si>
  <si>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</si>
  <si>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</si>
  <si>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</si>
  <si>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</si>
  <si>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</si>
  <si>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</si>
  <si>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</si>
  <si>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</si>
  <si>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</si>
  <si>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</si>
  <si>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</si>
  <si>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</si>
  <si>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</si>
  <si>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</si>
  <si>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</si>
  <si>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</si>
  <si>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</si>
  <si>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</si>
  <si>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</si>
  <si>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</si>
  <si>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</si>
  <si>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</si>
  <si>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</si>
  <si>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</si>
  <si>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</si>
  <si>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</si>
  <si>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</si>
  <si>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</si>
  <si>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</si>
  <si>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</si>
  <si>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</si>
  <si>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</si>
  <si>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</si>
  <si>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</si>
  <si>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</si>
  <si>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</si>
  <si>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</si>
  <si>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</si>
  <si>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</si>
  <si>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</si>
  <si>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</si>
  <si>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</si>
  <si>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</si>
  <si>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</si>
  <si>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</si>
  <si>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</si>
  <si>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</si>
  <si>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</si>
  <si>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</si>
  <si>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</si>
  <si>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</si>
  <si>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</si>
  <si>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</si>
  <si>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</si>
  <si>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</si>
  <si>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</si>
  <si>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</si>
  <si>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</si>
  <si>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</si>
  <si>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</si>
  <si>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</si>
  <si>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</si>
  <si>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</si>
  <si>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</si>
  <si>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</si>
  <si>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</si>
  <si>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</si>
  <si>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</si>
  <si>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</si>
  <si>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</si>
  <si>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</si>
  <si>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</si>
  <si>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</si>
  <si>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</si>
  <si>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</si>
  <si>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</si>
  <si>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</si>
  <si>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</si>
  <si>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</si>
  <si>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</si>
  <si>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</si>
  <si>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</si>
  <si>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</si>
  <si>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</si>
  <si>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</si>
  <si>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</si>
  <si>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</si>
  <si>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</si>
  <si>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</si>
  <si>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</si>
  <si>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</si>
  <si>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</si>
  <si>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</si>
  <si>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</si>
  <si>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</si>
  <si>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</si>
  <si>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</si>
  <si>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</si>
  <si>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</si>
  <si>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</si>
  <si>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</si>
  <si>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</si>
  <si>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</si>
  <si>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</si>
  <si>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</si>
  <si>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</si>
  <si>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</si>
  <si>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</si>
  <si>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</si>
  <si>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</si>
  <si>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</si>
  <si>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</si>
  <si>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</si>
  <si>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</si>
  <si>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</si>
  <si>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</si>
  <si>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</si>
  <si>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</si>
  <si>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</si>
  <si>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</si>
  <si>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</si>
  <si>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</si>
  <si>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</si>
  <si>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</si>
  <si>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</si>
  <si>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</si>
  <si>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</si>
  <si>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</si>
  <si>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</si>
  <si>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</si>
  <si>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</si>
  <si>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</si>
  <si>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</si>
  <si>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</si>
  <si>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</si>
  <si>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</si>
  <si>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</si>
  <si>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</si>
  <si>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</si>
  <si>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</si>
  <si>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</si>
  <si>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</si>
  <si>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</si>
  <si>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</si>
  <si>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</si>
  <si>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</si>
  <si>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</si>
  <si>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</si>
  <si>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</si>
  <si>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</si>
  <si>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</si>
  <si>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</si>
  <si>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</si>
  <si>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</si>
  <si>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</si>
  <si>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</si>
  <si>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</si>
  <si>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</si>
  <si>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</si>
  <si>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</si>
  <si>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</si>
  <si>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</si>
  <si>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</si>
  <si>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</si>
  <si>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</si>
  <si>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</si>
  <si>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</si>
  <si>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</si>
  <si>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</si>
  <si>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</si>
  <si>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</si>
  <si>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</si>
  <si>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</si>
  <si>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</si>
  <si>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</si>
  <si>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</si>
  <si>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</si>
  <si>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</si>
  <si>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</si>
  <si>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</si>
  <si>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</si>
  <si>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</si>
  <si>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</si>
  <si>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</si>
  <si>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</si>
  <si>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</si>
  <si>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</si>
  <si>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</si>
  <si>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</si>
  <si>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</si>
  <si>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</si>
  <si>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</si>
  <si>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</si>
  <si>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</si>
  <si>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</si>
  <si>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</si>
  <si>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</si>
  <si>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</si>
  <si>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</si>
  <si>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</si>
  <si>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</si>
  <si>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</si>
  <si>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</si>
  <si>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</si>
  <si>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</si>
  <si>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</si>
  <si>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</si>
  <si>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</si>
  <si>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</si>
  <si>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</si>
  <si>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</si>
  <si>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</si>
  <si>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</si>
  <si>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</si>
  <si>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</si>
  <si>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</si>
  <si>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</si>
  <si>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</si>
  <si>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</si>
  <si>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</si>
  <si>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</si>
  <si>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</si>
  <si>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</si>
  <si>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</si>
  <si>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</si>
  <si>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</si>
  <si>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</si>
  <si>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</si>
  <si>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</si>
  <si>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</si>
  <si>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</si>
  <si>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</si>
  <si>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</si>
  <si>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</si>
  <si>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</si>
  <si>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</si>
  <si>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</si>
  <si>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</si>
  <si>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</si>
  <si>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</si>
  <si>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</si>
  <si>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</si>
  <si>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</si>
  <si>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</si>
  <si>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</si>
  <si>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</si>
  <si>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</si>
  <si>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</si>
  <si>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</si>
  <si>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</si>
  <si>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</si>
  <si>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</si>
  <si>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</si>
  <si>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</si>
  <si>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</si>
  <si>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</si>
  <si>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</si>
  <si>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</si>
  <si>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</si>
  <si>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</si>
  <si>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</si>
  <si>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</si>
  <si>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</si>
  <si>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</si>
  <si>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</si>
  <si>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</si>
  <si>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</si>
  <si>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</si>
  <si>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</si>
  <si>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</si>
  <si>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</si>
  <si>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</si>
  <si>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</si>
  <si>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</si>
  <si>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</si>
  <si>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</si>
  <si>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</si>
  <si>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</si>
  <si>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</si>
  <si>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</si>
  <si>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</si>
  <si>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</si>
  <si>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</si>
  <si>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</si>
  <si>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</si>
  <si>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</si>
  <si>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</si>
  <si>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</si>
  <si>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</si>
  <si>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</si>
  <si>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</si>
  <si>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</si>
  <si>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</si>
  <si>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</si>
  <si>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</si>
  <si>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</si>
  <si>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</si>
  <si>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</si>
  <si>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</si>
  <si>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</si>
  <si>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</si>
  <si>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</si>
  <si>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</si>
  <si>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</si>
  <si>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</si>
  <si>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</si>
  <si>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</si>
  <si>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</si>
  <si>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</si>
  <si>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</si>
  <si>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</si>
  <si>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</si>
  <si>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</si>
  <si>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</si>
  <si>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</si>
  <si>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</si>
  <si>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</si>
  <si>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</si>
  <si>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</si>
  <si>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</si>
  <si>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</si>
  <si>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</si>
  <si>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</si>
  <si>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</si>
  <si>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</si>
  <si>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</si>
  <si>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</si>
  <si>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</si>
  <si>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</si>
  <si>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</si>
  <si>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</si>
  <si>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</si>
  <si>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</si>
  <si>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</si>
  <si>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</si>
  <si>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</si>
  <si>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</si>
  <si>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</si>
  <si>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</si>
  <si>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</si>
  <si>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</si>
  <si>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</si>
  <si>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</si>
  <si>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</si>
  <si>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</si>
  <si>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</si>
  <si>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</si>
  <si>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</si>
  <si>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</si>
  <si>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</si>
  <si>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</si>
  <si>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</si>
  <si>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</si>
  <si>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</si>
  <si>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</si>
  <si>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</si>
  <si>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</si>
  <si>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</si>
  <si>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</si>
  <si>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</si>
  <si>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</si>
  <si>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</si>
  <si>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</si>
  <si>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</si>
  <si>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</si>
  <si>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</si>
  <si>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</si>
  <si>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</si>
  <si>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</si>
  <si>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</si>
  <si>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</si>
  <si>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</si>
  <si>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</si>
  <si>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</si>
  <si>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</si>
  <si>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</si>
  <si>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</si>
  <si>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</si>
  <si>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</si>
  <si>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</si>
  <si>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</si>
  <si>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</si>
  <si>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</si>
  <si>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</si>
  <si>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</si>
  <si>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</si>
  <si>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</si>
  <si>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</si>
  <si>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</si>
  <si>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</si>
  <si>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</si>
  <si>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</si>
  <si>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</si>
  <si>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</si>
  <si>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</si>
  <si>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</si>
  <si>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</si>
  <si>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</si>
  <si>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</si>
  <si>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</si>
  <si>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</si>
  <si>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</si>
  <si>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</si>
  <si>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</si>
  <si>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</si>
  <si>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</si>
  <si>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</si>
  <si>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</si>
  <si>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</si>
  <si>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</si>
  <si>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</si>
  <si>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</si>
  <si>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</si>
  <si>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</si>
  <si>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</si>
  <si>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</si>
  <si>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</si>
  <si>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</si>
  <si>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</si>
  <si>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</si>
  <si>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</si>
  <si>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</si>
  <si>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</si>
  <si>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</si>
  <si>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</si>
  <si>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</si>
  <si>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</si>
  <si>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</si>
  <si>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</si>
  <si>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</si>
  <si>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</si>
  <si>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</si>
  <si>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</si>
  <si>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</si>
  <si>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</si>
  <si>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</si>
  <si>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</si>
  <si>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</si>
  <si>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</si>
  <si>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</si>
  <si>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</si>
  <si>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</si>
  <si>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</si>
  <si>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</si>
  <si>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</si>
  <si>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</si>
  <si>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</si>
  <si>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</si>
  <si>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</si>
  <si>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</si>
  <si>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</si>
  <si>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</si>
  <si>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</si>
  <si>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</si>
  <si>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</si>
  <si>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</si>
  <si>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</si>
  <si>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</si>
  <si>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</si>
  <si>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</si>
  <si>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</si>
  <si>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</si>
  <si>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</si>
  <si>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</si>
  <si>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</si>
  <si>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</si>
  <si>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</si>
  <si>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</si>
  <si>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</si>
  <si>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</si>
  <si>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</si>
  <si>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</si>
  <si>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</si>
  <si>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</si>
  <si>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</si>
  <si>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</si>
  <si>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</si>
  <si>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</si>
  <si>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</si>
  <si>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</si>
  <si>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</si>
  <si>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</si>
  <si>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</si>
  <si>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</si>
  <si>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</si>
  <si>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</si>
  <si>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</si>
  <si>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</si>
  <si>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</si>
  <si>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</si>
  <si>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</si>
  <si>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</si>
  <si>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</si>
  <si>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</si>
  <si>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</si>
  <si>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</si>
  <si>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</si>
  <si>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</si>
  <si>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</si>
  <si>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</si>
  <si>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</si>
  <si>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</si>
  <si>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</si>
  <si>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</si>
  <si>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</si>
  <si>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</si>
  <si>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</si>
  <si>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</si>
  <si>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</si>
  <si>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</si>
  <si>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</si>
  <si>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</si>
  <si>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</si>
  <si>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</si>
  <si>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</si>
  <si>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</si>
  <si>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</si>
  <si>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</si>
  <si>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</si>
  <si>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</si>
  <si>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</si>
  <si>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</si>
  <si>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</si>
  <si>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</si>
  <si>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</si>
  <si>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</si>
  <si>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</si>
  <si>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</si>
  <si>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</si>
  <si>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</si>
  <si>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</si>
  <si>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</si>
  <si>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</si>
  <si>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</si>
  <si>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</si>
  <si>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</si>
  <si>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</si>
  <si>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</si>
  <si>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</si>
  <si>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</si>
  <si>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</si>
  <si>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</si>
  <si>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</si>
  <si>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</si>
  <si>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</si>
  <si>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</si>
  <si>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</si>
  <si>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</si>
  <si>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</si>
  <si>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</si>
  <si>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</si>
  <si>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</si>
  <si>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</si>
  <si>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</si>
  <si>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</si>
  <si>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</si>
  <si>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</si>
  <si>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</si>
  <si>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</si>
  <si>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</si>
  <si>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</si>
  <si>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</si>
  <si>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</si>
  <si>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</si>
  <si>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</si>
  <si>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</si>
  <si>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</si>
  <si>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</si>
  <si>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</si>
  <si>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</si>
  <si>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</si>
  <si>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</si>
  <si>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</si>
  <si>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</si>
  <si>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</si>
  <si>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</si>
  <si>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</si>
  <si>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</si>
  <si>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</si>
  <si>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</si>
  <si>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</si>
  <si>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</si>
  <si>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</si>
  <si>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</si>
  <si>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</si>
  <si>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</si>
  <si>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</si>
  <si>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</si>
  <si>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</si>
  <si>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</si>
  <si>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</si>
  <si>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</si>
  <si>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</si>
  <si>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</si>
  <si>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</si>
  <si>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</si>
  <si>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</si>
  <si>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</si>
  <si>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</si>
  <si>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</si>
  <si>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</si>
  <si>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</si>
  <si>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</si>
  <si>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</si>
  <si>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</si>
  <si>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</si>
  <si>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</si>
  <si>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</si>
  <si>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</si>
  <si>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</si>
  <si>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</si>
  <si>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</si>
  <si>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</si>
  <si>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</si>
  <si>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</si>
  <si>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</si>
  <si>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</si>
  <si>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</si>
  <si>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</si>
  <si>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</si>
  <si>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</si>
  <si>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</si>
  <si>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</si>
  <si>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</si>
  <si>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</si>
  <si>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</si>
  <si>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</si>
  <si>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</si>
  <si>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</si>
  <si>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</si>
  <si>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</si>
  <si>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</si>
  <si>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</si>
  <si>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</si>
  <si>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</si>
  <si>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</si>
  <si>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</si>
  <si>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3335940654</t>
  </si>
  <si>
    <t>3335940608 </t>
  </si>
  <si>
    <t>3335941045 </t>
  </si>
  <si>
    <t>3335940895 </t>
  </si>
  <si>
    <t>2 Gavetas Vacias &amp; 1 Gaveta Fallando</t>
  </si>
  <si>
    <t>3 Gavetas Vacias</t>
  </si>
  <si>
    <t>ERROR DE PRINTER</t>
  </si>
  <si>
    <t xml:space="preserve"> TARJETA TRABADA</t>
  </si>
  <si>
    <t>04 Julio de 2021</t>
  </si>
  <si>
    <t>3335941437</t>
  </si>
  <si>
    <t>3335941436</t>
  </si>
  <si>
    <t>3335941435</t>
  </si>
  <si>
    <t>3335941434</t>
  </si>
  <si>
    <t>3335941433</t>
  </si>
  <si>
    <t>3335941432</t>
  </si>
  <si>
    <t>3335941430</t>
  </si>
  <si>
    <t>3335941420</t>
  </si>
  <si>
    <t>3335941419</t>
  </si>
  <si>
    <t xml:space="preserve">Blanco Garcia, Yovanny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</si>
</sst>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0"/>
      <tableStyleElement type="headerRow" dxfId="179"/>
      <tableStyleElement type="totalRow" dxfId="178"/>
      <tableStyleElement type="firstColumn" dxfId="177"/>
      <tableStyleElement type="lastColumn" dxfId="176"/>
      <tableStyleElement type="firstRowStripe" dxfId="175"/>
      <tableStyleElement type="firstColumnStripe" dxfId="1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55.8324421296275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29.3409722222204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18.4985879629603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8.4985879629603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02" priority="99295"/>
  </conditionalFormatting>
  <conditionalFormatting sqref="B7">
    <cfRule type="duplicateValues" dxfId="101" priority="79"/>
    <cfRule type="duplicateValues" dxfId="100" priority="80"/>
    <cfRule type="duplicateValues" dxfId="99" priority="81"/>
  </conditionalFormatting>
  <conditionalFormatting sqref="B7">
    <cfRule type="duplicateValues" dxfId="98" priority="78"/>
  </conditionalFormatting>
  <conditionalFormatting sqref="B7">
    <cfRule type="duplicateValues" dxfId="97" priority="76"/>
    <cfRule type="duplicateValues" dxfId="96" priority="77"/>
  </conditionalFormatting>
  <conditionalFormatting sqref="B7">
    <cfRule type="duplicateValues" dxfId="95" priority="73"/>
    <cfRule type="duplicateValues" dxfId="94" priority="74"/>
    <cfRule type="duplicateValues" dxfId="93" priority="75"/>
  </conditionalFormatting>
  <conditionalFormatting sqref="B7">
    <cfRule type="duplicateValues" dxfId="92" priority="72"/>
  </conditionalFormatting>
  <conditionalFormatting sqref="B7">
    <cfRule type="duplicateValues" dxfId="91" priority="70"/>
    <cfRule type="duplicateValues" dxfId="90" priority="71"/>
  </conditionalFormatting>
  <conditionalFormatting sqref="B7">
    <cfRule type="duplicateValues" dxfId="89" priority="69"/>
  </conditionalFormatting>
  <conditionalFormatting sqref="B7">
    <cfRule type="duplicateValues" dxfId="88" priority="66"/>
    <cfRule type="duplicateValues" dxfId="87" priority="67"/>
    <cfRule type="duplicateValues" dxfId="86" priority="68"/>
  </conditionalFormatting>
  <conditionalFormatting sqref="B7">
    <cfRule type="duplicateValues" dxfId="85" priority="65"/>
  </conditionalFormatting>
  <conditionalFormatting sqref="B7">
    <cfRule type="duplicateValues" dxfId="84" priority="64"/>
  </conditionalFormatting>
  <conditionalFormatting sqref="B9">
    <cfRule type="duplicateValues" dxfId="83" priority="63"/>
  </conditionalFormatting>
  <conditionalFormatting sqref="B9">
    <cfRule type="duplicateValues" dxfId="82" priority="60"/>
    <cfRule type="duplicateValues" dxfId="81" priority="61"/>
    <cfRule type="duplicateValues" dxfId="80" priority="62"/>
  </conditionalFormatting>
  <conditionalFormatting sqref="B9">
    <cfRule type="duplicateValues" dxfId="79" priority="58"/>
    <cfRule type="duplicateValues" dxfId="78" priority="59"/>
  </conditionalFormatting>
  <conditionalFormatting sqref="B9">
    <cfRule type="duplicateValues" dxfId="77" priority="55"/>
    <cfRule type="duplicateValues" dxfId="76" priority="56"/>
    <cfRule type="duplicateValues" dxfId="75" priority="57"/>
  </conditionalFormatting>
  <conditionalFormatting sqref="B9">
    <cfRule type="duplicateValues" dxfId="74" priority="54"/>
  </conditionalFormatting>
  <conditionalFormatting sqref="B9">
    <cfRule type="duplicateValues" dxfId="73" priority="53"/>
  </conditionalFormatting>
  <conditionalFormatting sqref="B9">
    <cfRule type="duplicateValues" dxfId="72" priority="52"/>
  </conditionalFormatting>
  <conditionalFormatting sqref="B9">
    <cfRule type="duplicateValues" dxfId="71" priority="49"/>
    <cfRule type="duplicateValues" dxfId="70" priority="50"/>
    <cfRule type="duplicateValues" dxfId="69" priority="51"/>
  </conditionalFormatting>
  <conditionalFormatting sqref="B9">
    <cfRule type="duplicateValues" dxfId="68" priority="47"/>
    <cfRule type="duplicateValues" dxfId="67" priority="48"/>
  </conditionalFormatting>
  <conditionalFormatting sqref="C9">
    <cfRule type="duplicateValues" dxfId="66" priority="46"/>
  </conditionalFormatting>
  <conditionalFormatting sqref="E3">
    <cfRule type="duplicateValues" dxfId="65" priority="121658"/>
  </conditionalFormatting>
  <conditionalFormatting sqref="E3">
    <cfRule type="duplicateValues" dxfId="64" priority="121659"/>
    <cfRule type="duplicateValues" dxfId="63" priority="121660"/>
  </conditionalFormatting>
  <conditionalFormatting sqref="E3">
    <cfRule type="duplicateValues" dxfId="62" priority="121661"/>
    <cfRule type="duplicateValues" dxfId="61" priority="121662"/>
    <cfRule type="duplicateValues" dxfId="60" priority="121663"/>
    <cfRule type="duplicateValues" dxfId="59" priority="121664"/>
  </conditionalFormatting>
  <conditionalFormatting sqref="B3">
    <cfRule type="duplicateValues" dxfId="58" priority="121665"/>
  </conditionalFormatting>
  <conditionalFormatting sqref="E4">
    <cfRule type="duplicateValues" dxfId="57" priority="20"/>
  </conditionalFormatting>
  <conditionalFormatting sqref="E4">
    <cfRule type="duplicateValues" dxfId="56" priority="17"/>
    <cfRule type="duplicateValues" dxfId="55" priority="18"/>
    <cfRule type="duplicateValues" dxfId="54" priority="19"/>
  </conditionalFormatting>
  <conditionalFormatting sqref="E4">
    <cfRule type="duplicateValues" dxfId="53" priority="16"/>
  </conditionalFormatting>
  <conditionalFormatting sqref="E4">
    <cfRule type="duplicateValues" dxfId="52" priority="13"/>
    <cfRule type="duplicateValues" dxfId="51" priority="14"/>
    <cfRule type="duplicateValues" dxfId="50" priority="15"/>
  </conditionalFormatting>
  <conditionalFormatting sqref="B4">
    <cfRule type="duplicateValues" dxfId="49" priority="12"/>
  </conditionalFormatting>
  <conditionalFormatting sqref="E4">
    <cfRule type="duplicateValues" dxfId="48" priority="11"/>
  </conditionalFormatting>
  <conditionalFormatting sqref="E5">
    <cfRule type="duplicateValues" dxfId="47" priority="10"/>
  </conditionalFormatting>
  <conditionalFormatting sqref="E5">
    <cfRule type="duplicateValues" dxfId="46" priority="7"/>
    <cfRule type="duplicateValues" dxfId="45" priority="8"/>
    <cfRule type="duplicateValues" dxfId="44" priority="9"/>
  </conditionalFormatting>
  <conditionalFormatting sqref="E5">
    <cfRule type="duplicateValues" dxfId="43" priority="6"/>
  </conditionalFormatting>
  <conditionalFormatting sqref="E5">
    <cfRule type="duplicateValues" dxfId="42" priority="3"/>
    <cfRule type="duplicateValues" dxfId="41" priority="4"/>
    <cfRule type="duplicateValues" dxfId="40" priority="5"/>
  </conditionalFormatting>
  <conditionalFormatting sqref="B5">
    <cfRule type="duplicateValues" dxfId="39" priority="2"/>
  </conditionalFormatting>
  <conditionalFormatting sqref="E5">
    <cfRule type="duplicateValues" dxfId="3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7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7" priority="2"/>
  </conditionalFormatting>
  <conditionalFormatting sqref="B1:B1048576">
    <cfRule type="duplicateValues" dxfId="3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7"/>
  <sheetViews>
    <sheetView tabSelected="1" topLeftCell="H1" zoomScaleNormal="100" workbookViewId="0">
      <pane ySplit="4" topLeftCell="A35" activePane="bottomLeft" state="frozen"/>
      <selection pane="bottomLeft" activeCell="Q98" sqref="Q98:Q107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3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3" ht="18.75" thickBot="1" x14ac:dyDescent="0.3">
      <c r="A3" s="163" t="s">
        <v>2603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s="117" customFormat="1" ht="18" x14ac:dyDescent="0.25">
      <c r="A5" s="116" t="str">
        <f>VLOOKUP(E5,'LISTADO ATM'!$A$2:$C$898,3,0)</f>
        <v>DISTRITO NACIONAL</v>
      </c>
      <c r="B5" s="120">
        <v>3335932386</v>
      </c>
      <c r="C5" s="110">
        <v>44372.434872685182</v>
      </c>
      <c r="D5" s="110" t="s">
        <v>2180</v>
      </c>
      <c r="E5" s="119">
        <v>387</v>
      </c>
      <c r="F5" s="116" t="str">
        <f>VLOOKUP(E5,VIP!$A$2:$O13958,2,0)</f>
        <v>DRBR387</v>
      </c>
      <c r="G5" s="151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21" t="s">
        <v>2219</v>
      </c>
      <c r="M5" s="109" t="s">
        <v>2445</v>
      </c>
      <c r="N5" s="109" t="s">
        <v>2554</v>
      </c>
      <c r="O5" s="116" t="s">
        <v>2454</v>
      </c>
      <c r="P5" s="116"/>
      <c r="Q5" s="109" t="s">
        <v>2219</v>
      </c>
      <c r="R5" s="45"/>
      <c r="V5" s="89"/>
      <c r="W5" s="75"/>
    </row>
    <row r="6" spans="1:23" s="117" customFormat="1" ht="18" x14ac:dyDescent="0.25">
      <c r="A6" s="116" t="str">
        <f>VLOOKUP(E6,'LISTADO ATM'!$A$2:$C$898,3,0)</f>
        <v>DISTRITO NACIONAL</v>
      </c>
      <c r="B6" s="120">
        <v>3335933212</v>
      </c>
      <c r="C6" s="110">
        <v>44373.382476851853</v>
      </c>
      <c r="D6" s="110" t="s">
        <v>2180</v>
      </c>
      <c r="E6" s="119">
        <v>919</v>
      </c>
      <c r="F6" s="116" t="str">
        <f>VLOOKUP(E6,VIP!$A$2:$O13961,2,0)</f>
        <v>DRBR16F</v>
      </c>
      <c r="G6" s="151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21" t="s">
        <v>2245</v>
      </c>
      <c r="M6" s="109" t="s">
        <v>2445</v>
      </c>
      <c r="N6" s="109" t="s">
        <v>2452</v>
      </c>
      <c r="O6" s="116" t="s">
        <v>2454</v>
      </c>
      <c r="P6" s="116"/>
      <c r="Q6" s="109" t="s">
        <v>2245</v>
      </c>
      <c r="R6" s="45"/>
      <c r="V6" s="89"/>
      <c r="W6" s="75"/>
    </row>
    <row r="7" spans="1:23" s="117" customFormat="1" ht="18" x14ac:dyDescent="0.25">
      <c r="A7" s="116" t="str">
        <f>VLOOKUP(E7,'LISTADO ATM'!$A$2:$C$898,3,0)</f>
        <v>DISTRITO NACIONAL</v>
      </c>
      <c r="B7" s="120">
        <v>3335935327</v>
      </c>
      <c r="C7" s="110">
        <v>44376.355208333334</v>
      </c>
      <c r="D7" s="110" t="s">
        <v>2180</v>
      </c>
      <c r="E7" s="119">
        <v>183</v>
      </c>
      <c r="F7" s="116" t="str">
        <f>VLOOKUP(E7,VIP!$A$2:$O14018,2,0)</f>
        <v>DRBR183</v>
      </c>
      <c r="G7" s="151" t="str">
        <f>VLOOKUP(E7,'LISTADO ATM'!$A$2:$B$897,2,0)</f>
        <v>ATM Estación Nativa Km. 22 Aut. Duarte.</v>
      </c>
      <c r="H7" s="116" t="str">
        <f>VLOOKUP(E7,VIP!$A$2:$O18979,7,FALSE)</f>
        <v>N/A</v>
      </c>
      <c r="I7" s="116" t="str">
        <f>VLOOKUP(E7,VIP!$A$2:$O10944,8,FALSE)</f>
        <v>N/A</v>
      </c>
      <c r="J7" s="116" t="str">
        <f>VLOOKUP(E7,VIP!$A$2:$O10894,8,FALSE)</f>
        <v>N/A</v>
      </c>
      <c r="K7" s="116" t="str">
        <f>VLOOKUP(E7,VIP!$A$2:$O14468,6,0)</f>
        <v>N/A</v>
      </c>
      <c r="L7" s="121" t="s">
        <v>2219</v>
      </c>
      <c r="M7" s="109" t="s">
        <v>2445</v>
      </c>
      <c r="N7" s="109" t="s">
        <v>2554</v>
      </c>
      <c r="O7" s="116" t="s">
        <v>2454</v>
      </c>
      <c r="P7" s="116"/>
      <c r="Q7" s="109" t="s">
        <v>2219</v>
      </c>
      <c r="R7" s="45"/>
      <c r="V7" s="89"/>
      <c r="W7" s="75"/>
    </row>
    <row r="8" spans="1:23" s="117" customFormat="1" ht="18" x14ac:dyDescent="0.25">
      <c r="A8" s="116" t="str">
        <f>VLOOKUP(E8,'LISTADO ATM'!$A$2:$C$898,3,0)</f>
        <v>DISTRITO NACIONAL</v>
      </c>
      <c r="B8" s="120">
        <v>3335936543</v>
      </c>
      <c r="C8" s="110">
        <v>44377.320914351854</v>
      </c>
      <c r="D8" s="110" t="s">
        <v>2469</v>
      </c>
      <c r="E8" s="119">
        <v>567</v>
      </c>
      <c r="F8" s="116" t="str">
        <f>VLOOKUP(E8,VIP!$A$2:$O13994,2,0)</f>
        <v>DRBR015</v>
      </c>
      <c r="G8" s="151" t="str">
        <f>VLOOKUP(E8,'LISTADO ATM'!$A$2:$B$897,2,0)</f>
        <v xml:space="preserve">ATM Oficina Máximo Gómez </v>
      </c>
      <c r="H8" s="116" t="str">
        <f>VLOOKUP(E8,VIP!$A$2:$O18955,7,FALSE)</f>
        <v>Si</v>
      </c>
      <c r="I8" s="116" t="str">
        <f>VLOOKUP(E8,VIP!$A$2:$O10920,8,FALSE)</f>
        <v>Si</v>
      </c>
      <c r="J8" s="116" t="str">
        <f>VLOOKUP(E8,VIP!$A$2:$O10870,8,FALSE)</f>
        <v>Si</v>
      </c>
      <c r="K8" s="116" t="str">
        <f>VLOOKUP(E8,VIP!$A$2:$O14444,6,0)</f>
        <v>NO</v>
      </c>
      <c r="L8" s="121" t="s">
        <v>2441</v>
      </c>
      <c r="M8" s="109" t="s">
        <v>2445</v>
      </c>
      <c r="N8" s="109" t="s">
        <v>2452</v>
      </c>
      <c r="O8" s="116" t="s">
        <v>2470</v>
      </c>
      <c r="P8" s="116"/>
      <c r="Q8" s="109" t="s">
        <v>2441</v>
      </c>
      <c r="R8" s="45"/>
      <c r="V8" s="89"/>
      <c r="W8" s="75"/>
    </row>
    <row r="9" spans="1:23" s="117" customFormat="1" ht="18" x14ac:dyDescent="0.25">
      <c r="A9" s="116" t="str">
        <f>VLOOKUP(E9,'LISTADO ATM'!$A$2:$C$898,3,0)</f>
        <v>DISTRITO NACIONAL</v>
      </c>
      <c r="B9" s="120">
        <v>3335937912</v>
      </c>
      <c r="C9" s="110">
        <v>44377.855023148149</v>
      </c>
      <c r="D9" s="110" t="s">
        <v>2180</v>
      </c>
      <c r="E9" s="119">
        <v>490</v>
      </c>
      <c r="F9" s="116" t="str">
        <f>VLOOKUP(E9,VIP!$A$2:$O14009,2,0)</f>
        <v>DRBR490</v>
      </c>
      <c r="G9" s="151" t="str">
        <f>VLOOKUP(E9,'LISTADO ATM'!$A$2:$B$897,2,0)</f>
        <v xml:space="preserve">ATM Hospital Ney Arias Lora </v>
      </c>
      <c r="H9" s="116" t="str">
        <f>VLOOKUP(E9,VIP!$A$2:$O18970,7,FALSE)</f>
        <v>Si</v>
      </c>
      <c r="I9" s="116" t="str">
        <f>VLOOKUP(E9,VIP!$A$2:$O10935,8,FALSE)</f>
        <v>Si</v>
      </c>
      <c r="J9" s="116" t="str">
        <f>VLOOKUP(E9,VIP!$A$2:$O10885,8,FALSE)</f>
        <v>Si</v>
      </c>
      <c r="K9" s="116" t="str">
        <f>VLOOKUP(E9,VIP!$A$2:$O14459,6,0)</f>
        <v>NO</v>
      </c>
      <c r="L9" s="121" t="s">
        <v>2585</v>
      </c>
      <c r="M9" s="109" t="s">
        <v>2445</v>
      </c>
      <c r="N9" s="109" t="s">
        <v>2452</v>
      </c>
      <c r="O9" s="116" t="s">
        <v>2454</v>
      </c>
      <c r="P9" s="151"/>
      <c r="Q9" s="109" t="s">
        <v>2585</v>
      </c>
      <c r="R9" s="45"/>
      <c r="V9" s="89"/>
      <c r="W9" s="75"/>
    </row>
    <row r="10" spans="1:23" s="117" customFormat="1" ht="18" x14ac:dyDescent="0.25">
      <c r="A10" s="116" t="str">
        <f>VLOOKUP(E10,'LISTADO ATM'!$A$2:$C$898,3,0)</f>
        <v>SUR</v>
      </c>
      <c r="B10" s="120">
        <v>3335937930</v>
      </c>
      <c r="C10" s="110">
        <v>44378.024317129632</v>
      </c>
      <c r="D10" s="110" t="s">
        <v>2180</v>
      </c>
      <c r="E10" s="119">
        <v>33</v>
      </c>
      <c r="F10" s="116" t="str">
        <f>VLOOKUP(E10,VIP!$A$2:$O14023,2,0)</f>
        <v>DRBR033</v>
      </c>
      <c r="G10" s="151" t="str">
        <f>VLOOKUP(E10,'LISTADO ATM'!$A$2:$B$897,2,0)</f>
        <v xml:space="preserve">ATM UNP Juan de Herrera </v>
      </c>
      <c r="H10" s="116" t="str">
        <f>VLOOKUP(E10,VIP!$A$2:$O18984,7,FALSE)</f>
        <v>Si</v>
      </c>
      <c r="I10" s="116" t="str">
        <f>VLOOKUP(E10,VIP!$A$2:$O10949,8,FALSE)</f>
        <v>Si</v>
      </c>
      <c r="J10" s="116" t="str">
        <f>VLOOKUP(E10,VIP!$A$2:$O10899,8,FALSE)</f>
        <v>Si</v>
      </c>
      <c r="K10" s="116" t="str">
        <f>VLOOKUP(E10,VIP!$A$2:$O14473,6,0)</f>
        <v>NO</v>
      </c>
      <c r="L10" s="121" t="s">
        <v>2586</v>
      </c>
      <c r="M10" s="109" t="s">
        <v>2445</v>
      </c>
      <c r="N10" s="109" t="s">
        <v>2452</v>
      </c>
      <c r="O10" s="116" t="s">
        <v>2454</v>
      </c>
      <c r="P10" s="151"/>
      <c r="Q10" s="109" t="s">
        <v>2586</v>
      </c>
      <c r="R10" s="45"/>
      <c r="V10" s="89"/>
      <c r="W10" s="75"/>
    </row>
    <row r="11" spans="1:23" s="117" customFormat="1" ht="18" x14ac:dyDescent="0.25">
      <c r="A11" s="116" t="str">
        <f>VLOOKUP(E11,'LISTADO ATM'!$A$2:$C$898,3,0)</f>
        <v>NORTE</v>
      </c>
      <c r="B11" s="120">
        <v>3335938142</v>
      </c>
      <c r="C11" s="110">
        <v>44378.362025462964</v>
      </c>
      <c r="D11" s="110" t="s">
        <v>2448</v>
      </c>
      <c r="E11" s="119">
        <v>851</v>
      </c>
      <c r="F11" s="116" t="str">
        <f>VLOOKUP(E11,VIP!$A$2:$O14071,2,0)</f>
        <v>DRBR851</v>
      </c>
      <c r="G11" s="151" t="str">
        <f>VLOOKUP(E11,'LISTADO ATM'!$A$2:$B$897,2,0)</f>
        <v xml:space="preserve">ATM Hospital Vinicio Calventi </v>
      </c>
      <c r="H11" s="116" t="str">
        <f>VLOOKUP(E11,VIP!$A$2:$O19032,7,FALSE)</f>
        <v>Si</v>
      </c>
      <c r="I11" s="116" t="str">
        <f>VLOOKUP(E11,VIP!$A$2:$O10997,8,FALSE)</f>
        <v>Si</v>
      </c>
      <c r="J11" s="116" t="str">
        <f>VLOOKUP(E11,VIP!$A$2:$O10947,8,FALSE)</f>
        <v>Si</v>
      </c>
      <c r="K11" s="116" t="str">
        <f>VLOOKUP(E11,VIP!$A$2:$O14521,6,0)</f>
        <v>NO</v>
      </c>
      <c r="L11" s="121" t="s">
        <v>2417</v>
      </c>
      <c r="M11" s="109" t="s">
        <v>2445</v>
      </c>
      <c r="N11" s="109" t="s">
        <v>2452</v>
      </c>
      <c r="O11" s="116" t="s">
        <v>2453</v>
      </c>
      <c r="P11" s="151"/>
      <c r="Q11" s="109" t="s">
        <v>2417</v>
      </c>
      <c r="R11" s="45"/>
      <c r="V11" s="89"/>
      <c r="W11" s="75"/>
    </row>
    <row r="12" spans="1:23" s="117" customFormat="1" ht="18" x14ac:dyDescent="0.25">
      <c r="A12" s="116" t="str">
        <f>VLOOKUP(E12,'LISTADO ATM'!$A$2:$C$898,3,0)</f>
        <v>DISTRITO NACIONAL</v>
      </c>
      <c r="B12" s="120">
        <v>3335938194</v>
      </c>
      <c r="C12" s="110">
        <v>44378.368738425925</v>
      </c>
      <c r="D12" s="110" t="s">
        <v>2180</v>
      </c>
      <c r="E12" s="119">
        <v>569</v>
      </c>
      <c r="F12" s="116" t="str">
        <f>VLOOKUP(E12,VIP!$A$2:$O14066,2,0)</f>
        <v>DRBR03B</v>
      </c>
      <c r="G12" s="151" t="str">
        <f>VLOOKUP(E12,'LISTADO ATM'!$A$2:$B$897,2,0)</f>
        <v xml:space="preserve">ATM Superintendencia de Seguros </v>
      </c>
      <c r="H12" s="116" t="str">
        <f>VLOOKUP(E12,VIP!$A$2:$O19027,7,FALSE)</f>
        <v>Si</v>
      </c>
      <c r="I12" s="116" t="str">
        <f>VLOOKUP(E12,VIP!$A$2:$O10992,8,FALSE)</f>
        <v>Si</v>
      </c>
      <c r="J12" s="116" t="str">
        <f>VLOOKUP(E12,VIP!$A$2:$O10942,8,FALSE)</f>
        <v>Si</v>
      </c>
      <c r="K12" s="116" t="str">
        <f>VLOOKUP(E12,VIP!$A$2:$O14516,6,0)</f>
        <v>NO</v>
      </c>
      <c r="L12" s="121" t="s">
        <v>2219</v>
      </c>
      <c r="M12" s="109" t="s">
        <v>2445</v>
      </c>
      <c r="N12" s="109" t="s">
        <v>2452</v>
      </c>
      <c r="O12" s="116" t="s">
        <v>2454</v>
      </c>
      <c r="P12" s="116"/>
      <c r="Q12" s="109" t="s">
        <v>2219</v>
      </c>
      <c r="R12" s="45"/>
      <c r="V12" s="89"/>
      <c r="W12" s="75"/>
    </row>
    <row r="13" spans="1:23" s="117" customFormat="1" ht="18" x14ac:dyDescent="0.25">
      <c r="A13" s="116" t="str">
        <f>VLOOKUP(E13,'LISTADO ATM'!$A$2:$C$898,3,0)</f>
        <v>SUR</v>
      </c>
      <c r="B13" s="120">
        <v>3335938443</v>
      </c>
      <c r="C13" s="110">
        <v>44378.431446759256</v>
      </c>
      <c r="D13" s="110" t="s">
        <v>2180</v>
      </c>
      <c r="E13" s="119">
        <v>135</v>
      </c>
      <c r="F13" s="116" t="str">
        <f>VLOOKUP(E13,VIP!$A$2:$O14040,2,0)</f>
        <v>DRBR135</v>
      </c>
      <c r="G13" s="151" t="str">
        <f>VLOOKUP(E13,'LISTADO ATM'!$A$2:$B$897,2,0)</f>
        <v xml:space="preserve">ATM Oficina Las Dunas Baní </v>
      </c>
      <c r="H13" s="116" t="str">
        <f>VLOOKUP(E13,VIP!$A$2:$O19001,7,FALSE)</f>
        <v>Si</v>
      </c>
      <c r="I13" s="116" t="str">
        <f>VLOOKUP(E13,VIP!$A$2:$O10966,8,FALSE)</f>
        <v>Si</v>
      </c>
      <c r="J13" s="116" t="str">
        <f>VLOOKUP(E13,VIP!$A$2:$O10916,8,FALSE)</f>
        <v>Si</v>
      </c>
      <c r="K13" s="116" t="str">
        <f>VLOOKUP(E13,VIP!$A$2:$O14490,6,0)</f>
        <v>SI</v>
      </c>
      <c r="L13" s="155" t="s">
        <v>2245</v>
      </c>
      <c r="M13" s="109" t="s">
        <v>2445</v>
      </c>
      <c r="N13" s="109" t="s">
        <v>2452</v>
      </c>
      <c r="O13" s="116" t="s">
        <v>2454</v>
      </c>
      <c r="P13" s="116"/>
      <c r="Q13" s="109" t="s">
        <v>2245</v>
      </c>
      <c r="R13" s="45"/>
      <c r="V13" s="89"/>
      <c r="W13" s="75"/>
    </row>
    <row r="14" spans="1:23" s="117" customFormat="1" ht="18" x14ac:dyDescent="0.25">
      <c r="A14" s="116" t="str">
        <f>VLOOKUP(E14,'LISTADO ATM'!$A$2:$C$898,3,0)</f>
        <v>DISTRITO NACIONAL</v>
      </c>
      <c r="B14" s="120">
        <v>3335938842</v>
      </c>
      <c r="C14" s="110">
        <v>44378.550775462965</v>
      </c>
      <c r="D14" s="110" t="s">
        <v>2180</v>
      </c>
      <c r="E14" s="119">
        <v>446</v>
      </c>
      <c r="F14" s="116" t="str">
        <f>VLOOKUP(E14,VIP!$A$2:$O14005,2,0)</f>
        <v>DRBR446</v>
      </c>
      <c r="G14" s="151" t="str">
        <f>VLOOKUP(E14,'LISTADO ATM'!$A$2:$B$897,2,0)</f>
        <v>ATM Hipodromo V Centenario</v>
      </c>
      <c r="H14" s="116" t="str">
        <f>VLOOKUP(E14,VIP!$A$2:$O18966,7,FALSE)</f>
        <v>Si</v>
      </c>
      <c r="I14" s="116" t="str">
        <f>VLOOKUP(E14,VIP!$A$2:$O10931,8,FALSE)</f>
        <v>Si</v>
      </c>
      <c r="J14" s="116" t="str">
        <f>VLOOKUP(E14,VIP!$A$2:$O10881,8,FALSE)</f>
        <v>Si</v>
      </c>
      <c r="K14" s="116" t="str">
        <f>VLOOKUP(E14,VIP!$A$2:$O14455,6,0)</f>
        <v>NO</v>
      </c>
      <c r="L14" s="121" t="s">
        <v>2219</v>
      </c>
      <c r="M14" s="109" t="s">
        <v>2445</v>
      </c>
      <c r="N14" s="109" t="s">
        <v>2554</v>
      </c>
      <c r="O14" s="116" t="s">
        <v>2454</v>
      </c>
      <c r="P14" s="116"/>
      <c r="Q14" s="109" t="s">
        <v>2219</v>
      </c>
      <c r="R14" s="45"/>
      <c r="V14" s="89"/>
      <c r="W14" s="75"/>
    </row>
    <row r="15" spans="1:23" s="117" customFormat="1" ht="18" x14ac:dyDescent="0.25">
      <c r="A15" s="116" t="str">
        <f>VLOOKUP(E15,'LISTADO ATM'!$A$2:$C$898,3,0)</f>
        <v>DISTRITO NACIONAL</v>
      </c>
      <c r="B15" s="146">
        <v>3335938927</v>
      </c>
      <c r="C15" s="110">
        <v>44378.58803240741</v>
      </c>
      <c r="D15" s="110" t="s">
        <v>2180</v>
      </c>
      <c r="E15" s="119">
        <v>583</v>
      </c>
      <c r="F15" s="116" t="str">
        <f>VLOOKUP(E15,VIP!$A$2:$O13985,2,0)</f>
        <v>DRBR431</v>
      </c>
      <c r="G15" s="151" t="str">
        <f>VLOOKUP(E15,'LISTADO ATM'!$A$2:$B$897,2,0)</f>
        <v xml:space="preserve">ATM Ministerio Fuerzas Armadas I </v>
      </c>
      <c r="H15" s="116" t="str">
        <f>VLOOKUP(E15,VIP!$A$2:$O18946,7,FALSE)</f>
        <v>Si</v>
      </c>
      <c r="I15" s="116" t="str">
        <f>VLOOKUP(E15,VIP!$A$2:$O10911,8,FALSE)</f>
        <v>Si</v>
      </c>
      <c r="J15" s="116" t="str">
        <f>VLOOKUP(E15,VIP!$A$2:$O10861,8,FALSE)</f>
        <v>Si</v>
      </c>
      <c r="K15" s="116" t="str">
        <f>VLOOKUP(E15,VIP!$A$2:$O14435,6,0)</f>
        <v>NO</v>
      </c>
      <c r="L15" s="121" t="s">
        <v>2587</v>
      </c>
      <c r="M15" s="109" t="s">
        <v>2445</v>
      </c>
      <c r="N15" s="109" t="s">
        <v>2554</v>
      </c>
      <c r="O15" s="116" t="s">
        <v>2454</v>
      </c>
      <c r="P15" s="116" t="s">
        <v>2588</v>
      </c>
      <c r="Q15" s="109" t="s">
        <v>2587</v>
      </c>
      <c r="R15" s="45"/>
      <c r="V15" s="89"/>
      <c r="W15" s="75"/>
    </row>
    <row r="16" spans="1:23" s="117" customFormat="1" ht="18" x14ac:dyDescent="0.25">
      <c r="A16" s="116" t="str">
        <f>VLOOKUP(E16,'LISTADO ATM'!$A$2:$C$898,3,0)</f>
        <v>DISTRITO NACIONAL</v>
      </c>
      <c r="B16" s="146">
        <v>3335938989</v>
      </c>
      <c r="C16" s="110">
        <v>44378.602037037039</v>
      </c>
      <c r="D16" s="110" t="s">
        <v>2180</v>
      </c>
      <c r="E16" s="119">
        <v>686</v>
      </c>
      <c r="F16" s="116" t="str">
        <f>VLOOKUP(E16,VIP!$A$2:$O13980,2,0)</f>
        <v>DRBR686</v>
      </c>
      <c r="G16" s="151" t="str">
        <f>VLOOKUP(E16,'LISTADO ATM'!$A$2:$B$897,2,0)</f>
        <v>ATM Autoservicio Oficina Máximo Gómez</v>
      </c>
      <c r="H16" s="116" t="str">
        <f>VLOOKUP(E16,VIP!$A$2:$O18941,7,FALSE)</f>
        <v>Si</v>
      </c>
      <c r="I16" s="116" t="str">
        <f>VLOOKUP(E16,VIP!$A$2:$O10906,8,FALSE)</f>
        <v>Si</v>
      </c>
      <c r="J16" s="116" t="str">
        <f>VLOOKUP(E16,VIP!$A$2:$O10856,8,FALSE)</f>
        <v>Si</v>
      </c>
      <c r="K16" s="116" t="str">
        <f>VLOOKUP(E16,VIP!$A$2:$O14430,6,0)</f>
        <v>NO</v>
      </c>
      <c r="L16" s="121" t="s">
        <v>2219</v>
      </c>
      <c r="M16" s="109" t="s">
        <v>2445</v>
      </c>
      <c r="N16" s="109" t="s">
        <v>2554</v>
      </c>
      <c r="O16" s="116" t="s">
        <v>2454</v>
      </c>
      <c r="P16" s="116"/>
      <c r="Q16" s="109" t="s">
        <v>2219</v>
      </c>
      <c r="R16" s="45"/>
      <c r="V16" s="89"/>
      <c r="W16" s="75"/>
    </row>
    <row r="17" spans="1:23" s="117" customFormat="1" ht="18" x14ac:dyDescent="0.25">
      <c r="A17" s="116" t="str">
        <f>VLOOKUP(E17,'LISTADO ATM'!$A$2:$C$898,3,0)</f>
        <v>DISTRITO NACIONAL</v>
      </c>
      <c r="B17" s="146">
        <v>3335939001</v>
      </c>
      <c r="C17" s="110">
        <v>44378.604224537034</v>
      </c>
      <c r="D17" s="110" t="s">
        <v>2180</v>
      </c>
      <c r="E17" s="119">
        <v>335</v>
      </c>
      <c r="F17" s="116" t="str">
        <f>VLOOKUP(E17,VIP!$A$2:$O13977,2,0)</f>
        <v>DRBR335</v>
      </c>
      <c r="G17" s="151" t="str">
        <f>VLOOKUP(E17,'LISTADO ATM'!$A$2:$B$897,2,0)</f>
        <v>ATM Edificio Aster</v>
      </c>
      <c r="H17" s="116" t="str">
        <f>VLOOKUP(E17,VIP!$A$2:$O18938,7,FALSE)</f>
        <v>Si</v>
      </c>
      <c r="I17" s="116" t="str">
        <f>VLOOKUP(E17,VIP!$A$2:$O10903,8,FALSE)</f>
        <v>Si</v>
      </c>
      <c r="J17" s="116" t="str">
        <f>VLOOKUP(E17,VIP!$A$2:$O10853,8,FALSE)</f>
        <v>Si</v>
      </c>
      <c r="K17" s="116" t="str">
        <f>VLOOKUP(E17,VIP!$A$2:$O14427,6,0)</f>
        <v>NO</v>
      </c>
      <c r="L17" s="121" t="s">
        <v>2465</v>
      </c>
      <c r="M17" s="109" t="s">
        <v>2445</v>
      </c>
      <c r="N17" s="109" t="s">
        <v>2554</v>
      </c>
      <c r="O17" s="116" t="s">
        <v>2454</v>
      </c>
      <c r="P17" s="116"/>
      <c r="Q17" s="109" t="s">
        <v>2465</v>
      </c>
      <c r="R17" s="45"/>
      <c r="V17" s="89"/>
      <c r="W17" s="75"/>
    </row>
    <row r="18" spans="1:23" s="117" customFormat="1" ht="18" x14ac:dyDescent="0.25">
      <c r="A18" s="116" t="str">
        <f>VLOOKUP(E18,'LISTADO ATM'!$A$2:$C$898,3,0)</f>
        <v>DISTRITO NACIONAL</v>
      </c>
      <c r="B18" s="146">
        <v>3335939559</v>
      </c>
      <c r="C18" s="110">
        <v>44379.210428240738</v>
      </c>
      <c r="D18" s="110" t="s">
        <v>2180</v>
      </c>
      <c r="E18" s="119">
        <v>240</v>
      </c>
      <c r="F18" s="116" t="str">
        <f>VLOOKUP(E18,VIP!$A$2:$O13986,2,0)</f>
        <v>DRBR24D</v>
      </c>
      <c r="G18" s="151" t="str">
        <f>VLOOKUP(E18,'LISTADO ATM'!$A$2:$B$897,2,0)</f>
        <v xml:space="preserve">ATM Oficina Carrefour I </v>
      </c>
      <c r="H18" s="116" t="str">
        <f>VLOOKUP(E18,VIP!$A$2:$O18947,7,FALSE)</f>
        <v>Si</v>
      </c>
      <c r="I18" s="116" t="str">
        <f>VLOOKUP(E18,VIP!$A$2:$O10912,8,FALSE)</f>
        <v>Si</v>
      </c>
      <c r="J18" s="116" t="str">
        <f>VLOOKUP(E18,VIP!$A$2:$O10862,8,FALSE)</f>
        <v>Si</v>
      </c>
      <c r="K18" s="116" t="str">
        <f>VLOOKUP(E18,VIP!$A$2:$O14436,6,0)</f>
        <v>SI</v>
      </c>
      <c r="L18" s="121" t="s">
        <v>2585</v>
      </c>
      <c r="M18" s="109" t="s">
        <v>2445</v>
      </c>
      <c r="N18" s="109" t="s">
        <v>2452</v>
      </c>
      <c r="O18" s="116" t="s">
        <v>2454</v>
      </c>
      <c r="P18" s="116"/>
      <c r="Q18" s="109" t="s">
        <v>2585</v>
      </c>
      <c r="R18" s="45"/>
      <c r="V18" s="89"/>
      <c r="W18" s="75"/>
    </row>
    <row r="19" spans="1:23" s="117" customFormat="1" ht="18" x14ac:dyDescent="0.25">
      <c r="A19" s="116" t="str">
        <f>VLOOKUP(E19,'LISTADO ATM'!$A$2:$C$898,3,0)</f>
        <v>DISTRITO NACIONAL</v>
      </c>
      <c r="B19" s="146">
        <v>3335939569</v>
      </c>
      <c r="C19" s="110">
        <v>44379.277071759258</v>
      </c>
      <c r="D19" s="110" t="s">
        <v>2180</v>
      </c>
      <c r="E19" s="119">
        <v>425</v>
      </c>
      <c r="F19" s="116" t="str">
        <f>VLOOKUP(E19,VIP!$A$2:$O13982,2,0)</f>
        <v>DRBR425</v>
      </c>
      <c r="G19" s="151" t="str">
        <f>VLOOKUP(E19,'LISTADO ATM'!$A$2:$B$897,2,0)</f>
        <v xml:space="preserve">ATM UNP Jumbo Luperón II </v>
      </c>
      <c r="H19" s="116" t="str">
        <f>VLOOKUP(E19,VIP!$A$2:$O18943,7,FALSE)</f>
        <v>Si</v>
      </c>
      <c r="I19" s="116" t="str">
        <f>VLOOKUP(E19,VIP!$A$2:$O10908,8,FALSE)</f>
        <v>Si</v>
      </c>
      <c r="J19" s="116" t="str">
        <f>VLOOKUP(E19,VIP!$A$2:$O10858,8,FALSE)</f>
        <v>Si</v>
      </c>
      <c r="K19" s="116" t="str">
        <f>VLOOKUP(E19,VIP!$A$2:$O14432,6,0)</f>
        <v>NO</v>
      </c>
      <c r="L19" s="121" t="s">
        <v>2589</v>
      </c>
      <c r="M19" s="109" t="s">
        <v>2445</v>
      </c>
      <c r="N19" s="109" t="s">
        <v>2554</v>
      </c>
      <c r="O19" s="116" t="s">
        <v>2454</v>
      </c>
      <c r="P19" s="116"/>
      <c r="Q19" s="109" t="s">
        <v>2589</v>
      </c>
      <c r="R19" s="45"/>
      <c r="V19" s="89"/>
      <c r="W19" s="75"/>
    </row>
    <row r="20" spans="1:23" s="117" customFormat="1" ht="18" x14ac:dyDescent="0.25">
      <c r="A20" s="116" t="str">
        <f>VLOOKUP(E20,'LISTADO ATM'!$A$2:$C$898,3,0)</f>
        <v>DISTRITO NACIONAL</v>
      </c>
      <c r="B20" s="146">
        <v>3335939603</v>
      </c>
      <c r="C20" s="110">
        <v>44379.330636574072</v>
      </c>
      <c r="D20" s="110" t="s">
        <v>2180</v>
      </c>
      <c r="E20" s="119">
        <v>861</v>
      </c>
      <c r="F20" s="116" t="str">
        <f>VLOOKUP(E20,VIP!$A$2:$O13981,2,0)</f>
        <v>DRBR861</v>
      </c>
      <c r="G20" s="151" t="str">
        <f>VLOOKUP(E20,'LISTADO ATM'!$A$2:$B$897,2,0)</f>
        <v xml:space="preserve">ATM Oficina Bella Vista 27 de Febrero II </v>
      </c>
      <c r="H20" s="116" t="str">
        <f>VLOOKUP(E20,VIP!$A$2:$O18942,7,FALSE)</f>
        <v>Si</v>
      </c>
      <c r="I20" s="116" t="str">
        <f>VLOOKUP(E20,VIP!$A$2:$O10907,8,FALSE)</f>
        <v>Si</v>
      </c>
      <c r="J20" s="116" t="str">
        <f>VLOOKUP(E20,VIP!$A$2:$O10857,8,FALSE)</f>
        <v>Si</v>
      </c>
      <c r="K20" s="116" t="str">
        <f>VLOOKUP(E20,VIP!$A$2:$O14431,6,0)</f>
        <v>NO</v>
      </c>
      <c r="L20" s="121" t="s">
        <v>2219</v>
      </c>
      <c r="M20" s="109" t="s">
        <v>2445</v>
      </c>
      <c r="N20" s="109" t="s">
        <v>2452</v>
      </c>
      <c r="O20" s="116" t="s">
        <v>2454</v>
      </c>
      <c r="P20" s="116"/>
      <c r="Q20" s="109" t="s">
        <v>2219</v>
      </c>
      <c r="R20" s="45"/>
      <c r="V20" s="89"/>
      <c r="W20" s="75"/>
    </row>
    <row r="21" spans="1:23" s="117" customFormat="1" ht="18" x14ac:dyDescent="0.25">
      <c r="A21" s="116" t="str">
        <f>VLOOKUP(E21,'LISTADO ATM'!$A$2:$C$898,3,0)</f>
        <v>SUR</v>
      </c>
      <c r="B21" s="146">
        <v>3335940155</v>
      </c>
      <c r="C21" s="110">
        <v>44379.43986111111</v>
      </c>
      <c r="D21" s="110" t="s">
        <v>2448</v>
      </c>
      <c r="E21" s="119">
        <v>582</v>
      </c>
      <c r="F21" s="116" t="str">
        <f>VLOOKUP(E21,VIP!$A$2:$O13992,2,0)</f>
        <v xml:space="preserve">DRBR582 </v>
      </c>
      <c r="G21" s="151" t="str">
        <f>VLOOKUP(E21,'LISTADO ATM'!$A$2:$B$897,2,0)</f>
        <v>ATM Estación Sabana Yegua</v>
      </c>
      <c r="H21" s="116" t="str">
        <f>VLOOKUP(E21,VIP!$A$2:$O18953,7,FALSE)</f>
        <v>N/A</v>
      </c>
      <c r="I21" s="116" t="str">
        <f>VLOOKUP(E21,VIP!$A$2:$O10918,8,FALSE)</f>
        <v>N/A</v>
      </c>
      <c r="J21" s="116" t="str">
        <f>VLOOKUP(E21,VIP!$A$2:$O10868,8,FALSE)</f>
        <v>N/A</v>
      </c>
      <c r="K21" s="116" t="str">
        <f>VLOOKUP(E21,VIP!$A$2:$O14442,6,0)</f>
        <v>N/A</v>
      </c>
      <c r="L21" s="121" t="s">
        <v>2441</v>
      </c>
      <c r="M21" s="109" t="s">
        <v>2445</v>
      </c>
      <c r="N21" s="109" t="s">
        <v>2452</v>
      </c>
      <c r="O21" s="116" t="s">
        <v>2453</v>
      </c>
      <c r="P21" s="116"/>
      <c r="Q21" s="109" t="s">
        <v>2441</v>
      </c>
      <c r="R21" s="45"/>
      <c r="V21" s="89"/>
      <c r="W21" s="75"/>
    </row>
    <row r="22" spans="1:23" s="117" customFormat="1" ht="18" x14ac:dyDescent="0.25">
      <c r="A22" s="116" t="str">
        <f>VLOOKUP(E22,'LISTADO ATM'!$A$2:$C$898,3,0)</f>
        <v>SUR</v>
      </c>
      <c r="B22" s="146">
        <v>3335940344</v>
      </c>
      <c r="C22" s="110">
        <v>44379.482847222222</v>
      </c>
      <c r="D22" s="110" t="s">
        <v>2180</v>
      </c>
      <c r="E22" s="119">
        <v>870</v>
      </c>
      <c r="F22" s="116" t="str">
        <f>VLOOKUP(E22,VIP!$A$2:$O14068,2,0)</f>
        <v>DRBR870</v>
      </c>
      <c r="G22" s="151" t="str">
        <f>VLOOKUP(E22,'LISTADO ATM'!$A$2:$B$897,2,0)</f>
        <v xml:space="preserve">ATM Willbes Dominicana (Barahona) </v>
      </c>
      <c r="H22" s="116" t="str">
        <f>VLOOKUP(E22,VIP!$A$2:$O19029,7,FALSE)</f>
        <v>Si</v>
      </c>
      <c r="I22" s="116" t="str">
        <f>VLOOKUP(E22,VIP!$A$2:$O10994,8,FALSE)</f>
        <v>Si</v>
      </c>
      <c r="J22" s="116" t="str">
        <f>VLOOKUP(E22,VIP!$A$2:$O10944,8,FALSE)</f>
        <v>Si</v>
      </c>
      <c r="K22" s="116" t="str">
        <f>VLOOKUP(E22,VIP!$A$2:$O14518,6,0)</f>
        <v>NO</v>
      </c>
      <c r="L22" s="155" t="s">
        <v>2219</v>
      </c>
      <c r="M22" s="109" t="s">
        <v>2445</v>
      </c>
      <c r="N22" s="109" t="s">
        <v>2554</v>
      </c>
      <c r="O22" s="116" t="s">
        <v>2454</v>
      </c>
      <c r="P22" s="151"/>
      <c r="Q22" s="109" t="s">
        <v>2219</v>
      </c>
      <c r="R22" s="45"/>
      <c r="V22" s="89"/>
      <c r="W22" s="75"/>
    </row>
    <row r="23" spans="1:23" s="117" customFormat="1" ht="18" x14ac:dyDescent="0.25">
      <c r="A23" s="116" t="str">
        <f>VLOOKUP(E23,'LISTADO ATM'!$A$2:$C$898,3,0)</f>
        <v>DISTRITO NACIONAL</v>
      </c>
      <c r="B23" s="146">
        <v>3335940555</v>
      </c>
      <c r="C23" s="110">
        <v>44379.567384259259</v>
      </c>
      <c r="D23" s="110" t="s">
        <v>2448</v>
      </c>
      <c r="E23" s="119">
        <v>165</v>
      </c>
      <c r="F23" s="116" t="str">
        <f>VLOOKUP(E23,VIP!$A$2:$O14056,2,0)</f>
        <v>DRBR165</v>
      </c>
      <c r="G23" s="151" t="str">
        <f>VLOOKUP(E23,'LISTADO ATM'!$A$2:$B$897,2,0)</f>
        <v>ATM Autoservicio Megacentro</v>
      </c>
      <c r="H23" s="116" t="str">
        <f>VLOOKUP(E23,VIP!$A$2:$O19017,7,FALSE)</f>
        <v>Si</v>
      </c>
      <c r="I23" s="116" t="str">
        <f>VLOOKUP(E23,VIP!$A$2:$O10982,8,FALSE)</f>
        <v>Si</v>
      </c>
      <c r="J23" s="116" t="str">
        <f>VLOOKUP(E23,VIP!$A$2:$O10932,8,FALSE)</f>
        <v>Si</v>
      </c>
      <c r="K23" s="116" t="str">
        <f>VLOOKUP(E23,VIP!$A$2:$O14506,6,0)</f>
        <v>SI</v>
      </c>
      <c r="L23" s="121" t="s">
        <v>2564</v>
      </c>
      <c r="M23" s="109" t="s">
        <v>2445</v>
      </c>
      <c r="N23" s="109" t="s">
        <v>2452</v>
      </c>
      <c r="O23" s="116" t="s">
        <v>2453</v>
      </c>
      <c r="P23" s="151"/>
      <c r="Q23" s="109" t="s">
        <v>2564</v>
      </c>
      <c r="R23" s="45"/>
      <c r="V23" s="89"/>
      <c r="W23" s="75"/>
    </row>
    <row r="24" spans="1:23" s="117" customFormat="1" ht="18" x14ac:dyDescent="0.25">
      <c r="A24" s="116" t="str">
        <f>VLOOKUP(E24,'LISTADO ATM'!$A$2:$C$898,3,0)</f>
        <v>DISTRITO NACIONAL</v>
      </c>
      <c r="B24" s="146">
        <v>3335940611</v>
      </c>
      <c r="C24" s="110">
        <v>44379.589050925926</v>
      </c>
      <c r="D24" s="110" t="s">
        <v>2180</v>
      </c>
      <c r="E24" s="119">
        <v>714</v>
      </c>
      <c r="F24" s="116" t="str">
        <f>VLOOKUP(E24,VIP!$A$2:$O14053,2,0)</f>
        <v>DRBR16M</v>
      </c>
      <c r="G24" s="151" t="str">
        <f>VLOOKUP(E24,'LISTADO ATM'!$A$2:$B$897,2,0)</f>
        <v xml:space="preserve">ATM Hospital de Herrera </v>
      </c>
      <c r="H24" s="116" t="str">
        <f>VLOOKUP(E24,VIP!$A$2:$O19014,7,FALSE)</f>
        <v>Si</v>
      </c>
      <c r="I24" s="116" t="str">
        <f>VLOOKUP(E24,VIP!$A$2:$O10979,8,FALSE)</f>
        <v>Si</v>
      </c>
      <c r="J24" s="116" t="str">
        <f>VLOOKUP(E24,VIP!$A$2:$O10929,8,FALSE)</f>
        <v>Si</v>
      </c>
      <c r="K24" s="116" t="str">
        <f>VLOOKUP(E24,VIP!$A$2:$O14503,6,0)</f>
        <v>NO</v>
      </c>
      <c r="L24" s="121" t="s">
        <v>2245</v>
      </c>
      <c r="M24" s="109" t="s">
        <v>2445</v>
      </c>
      <c r="N24" s="109" t="s">
        <v>2452</v>
      </c>
      <c r="O24" s="116" t="s">
        <v>2454</v>
      </c>
      <c r="P24" s="151"/>
      <c r="Q24" s="109" t="s">
        <v>2245</v>
      </c>
      <c r="R24" s="45"/>
      <c r="V24" s="89"/>
      <c r="W24" s="75"/>
    </row>
    <row r="25" spans="1:23" ht="18" x14ac:dyDescent="0.25">
      <c r="A25" s="116" t="str">
        <f>VLOOKUP(E25,'LISTADO ATM'!$A$2:$C$898,3,0)</f>
        <v>DISTRITO NACIONAL</v>
      </c>
      <c r="B25" s="146">
        <v>3335940639</v>
      </c>
      <c r="C25" s="110">
        <v>44379.604224537034</v>
      </c>
      <c r="D25" s="110" t="s">
        <v>2180</v>
      </c>
      <c r="E25" s="119">
        <v>10</v>
      </c>
      <c r="F25" s="116" t="str">
        <f>VLOOKUP(E25,VIP!$A$2:$O14050,2,0)</f>
        <v>DRBR010</v>
      </c>
      <c r="G25" s="151" t="str">
        <f>VLOOKUP(E25,'LISTADO ATM'!$A$2:$B$897,2,0)</f>
        <v xml:space="preserve">ATM Ministerio Salud Pública </v>
      </c>
      <c r="H25" s="116" t="str">
        <f>VLOOKUP(E25,VIP!$A$2:$O19011,7,FALSE)</f>
        <v>Si</v>
      </c>
      <c r="I25" s="116" t="str">
        <f>VLOOKUP(E25,VIP!$A$2:$O10976,8,FALSE)</f>
        <v>Si</v>
      </c>
      <c r="J25" s="116" t="str">
        <f>VLOOKUP(E25,VIP!$A$2:$O10926,8,FALSE)</f>
        <v>Si</v>
      </c>
      <c r="K25" s="116" t="str">
        <f>VLOOKUP(E25,VIP!$A$2:$O14500,6,0)</f>
        <v>NO</v>
      </c>
      <c r="L25" s="155" t="s">
        <v>2219</v>
      </c>
      <c r="M25" s="109" t="s">
        <v>2445</v>
      </c>
      <c r="N25" s="109" t="s">
        <v>2452</v>
      </c>
      <c r="O25" s="116" t="s">
        <v>2454</v>
      </c>
      <c r="P25" s="151"/>
      <c r="Q25" s="109" t="s">
        <v>2219</v>
      </c>
    </row>
    <row r="26" spans="1:23" ht="18" x14ac:dyDescent="0.25">
      <c r="A26" s="116" t="str">
        <f>VLOOKUP(E26,'LISTADO ATM'!$A$2:$C$898,3,0)</f>
        <v>DISTRITO NACIONAL</v>
      </c>
      <c r="B26" s="146">
        <v>3335940640</v>
      </c>
      <c r="C26" s="110">
        <v>44379.604583333334</v>
      </c>
      <c r="D26" s="110" t="s">
        <v>2180</v>
      </c>
      <c r="E26" s="119">
        <v>146</v>
      </c>
      <c r="F26" s="116" t="str">
        <f>VLOOKUP(E26,VIP!$A$2:$O14049,2,0)</f>
        <v>DRBR146</v>
      </c>
      <c r="G26" s="151" t="str">
        <f>VLOOKUP(E26,'LISTADO ATM'!$A$2:$B$897,2,0)</f>
        <v xml:space="preserve">ATM Tribunal Superior Constitucional </v>
      </c>
      <c r="H26" s="116" t="str">
        <f>VLOOKUP(E26,VIP!$A$2:$O19010,7,FALSE)</f>
        <v>Si</v>
      </c>
      <c r="I26" s="116" t="str">
        <f>VLOOKUP(E26,VIP!$A$2:$O10975,8,FALSE)</f>
        <v>Si</v>
      </c>
      <c r="J26" s="116" t="str">
        <f>VLOOKUP(E26,VIP!$A$2:$O10925,8,FALSE)</f>
        <v>Si</v>
      </c>
      <c r="K26" s="116" t="str">
        <f>VLOOKUP(E26,VIP!$A$2:$O14499,6,0)</f>
        <v>NO</v>
      </c>
      <c r="L26" s="121" t="s">
        <v>2219</v>
      </c>
      <c r="M26" s="109" t="s">
        <v>2445</v>
      </c>
      <c r="N26" s="109" t="s">
        <v>2452</v>
      </c>
      <c r="O26" s="116" t="s">
        <v>2454</v>
      </c>
      <c r="P26" s="151"/>
      <c r="Q26" s="109" t="s">
        <v>2219</v>
      </c>
    </row>
    <row r="27" spans="1:23" ht="18" x14ac:dyDescent="0.25">
      <c r="A27" s="116" t="str">
        <f>VLOOKUP(E27,'LISTADO ATM'!$A$2:$C$898,3,0)</f>
        <v>DISTRITO NACIONAL</v>
      </c>
      <c r="B27" s="146">
        <v>3335940646</v>
      </c>
      <c r="C27" s="110">
        <v>44379.606585648151</v>
      </c>
      <c r="D27" s="110" t="s">
        <v>2180</v>
      </c>
      <c r="E27" s="119">
        <v>244</v>
      </c>
      <c r="F27" s="116" t="str">
        <f>VLOOKUP(E27,VIP!$A$2:$O14047,2,0)</f>
        <v>DRBR244</v>
      </c>
      <c r="G27" s="151" t="str">
        <f>VLOOKUP(E27,'LISTADO ATM'!$A$2:$B$897,2,0)</f>
        <v xml:space="preserve">ATM Ministerio de Hacienda (antiguo Finanzas) </v>
      </c>
      <c r="H27" s="116" t="str">
        <f>VLOOKUP(E27,VIP!$A$2:$O19008,7,FALSE)</f>
        <v>Si</v>
      </c>
      <c r="I27" s="116" t="str">
        <f>VLOOKUP(E27,VIP!$A$2:$O10973,8,FALSE)</f>
        <v>Si</v>
      </c>
      <c r="J27" s="116" t="str">
        <f>VLOOKUP(E27,VIP!$A$2:$O10923,8,FALSE)</f>
        <v>Si</v>
      </c>
      <c r="K27" s="116" t="str">
        <f>VLOOKUP(E27,VIP!$A$2:$O14497,6,0)</f>
        <v>NO</v>
      </c>
      <c r="L27" s="121" t="s">
        <v>2219</v>
      </c>
      <c r="M27" s="109" t="s">
        <v>2445</v>
      </c>
      <c r="N27" s="109" t="s">
        <v>2452</v>
      </c>
      <c r="O27" s="116" t="s">
        <v>2454</v>
      </c>
      <c r="P27" s="116"/>
      <c r="Q27" s="109" t="s">
        <v>2219</v>
      </c>
    </row>
    <row r="28" spans="1:23" ht="18" x14ac:dyDescent="0.25">
      <c r="A28" s="116" t="str">
        <f>VLOOKUP(E28,'LISTADO ATM'!$A$2:$C$898,3,0)</f>
        <v>DISTRITO NACIONAL</v>
      </c>
      <c r="B28" s="146">
        <v>3335940647</v>
      </c>
      <c r="C28" s="110">
        <v>44379.607627314814</v>
      </c>
      <c r="D28" s="110" t="s">
        <v>2180</v>
      </c>
      <c r="E28" s="119">
        <v>952</v>
      </c>
      <c r="F28" s="116" t="str">
        <f>VLOOKUP(E28,VIP!$A$2:$O14046,2,0)</f>
        <v>DRBR16L</v>
      </c>
      <c r="G28" s="151" t="str">
        <f>VLOOKUP(E28,'LISTADO ATM'!$A$2:$B$897,2,0)</f>
        <v xml:space="preserve">ATM Alvarez Rivas </v>
      </c>
      <c r="H28" s="116" t="str">
        <f>VLOOKUP(E28,VIP!$A$2:$O19007,7,FALSE)</f>
        <v>Si</v>
      </c>
      <c r="I28" s="116" t="str">
        <f>VLOOKUP(E28,VIP!$A$2:$O10972,8,FALSE)</f>
        <v>Si</v>
      </c>
      <c r="J28" s="116" t="str">
        <f>VLOOKUP(E28,VIP!$A$2:$O10922,8,FALSE)</f>
        <v>Si</v>
      </c>
      <c r="K28" s="116" t="str">
        <f>VLOOKUP(E28,VIP!$A$2:$O14496,6,0)</f>
        <v>NO</v>
      </c>
      <c r="L28" s="155" t="s">
        <v>2219</v>
      </c>
      <c r="M28" s="109" t="s">
        <v>2445</v>
      </c>
      <c r="N28" s="109" t="s">
        <v>2452</v>
      </c>
      <c r="O28" s="116" t="s">
        <v>2454</v>
      </c>
      <c r="P28" s="116"/>
      <c r="Q28" s="109" t="s">
        <v>2219</v>
      </c>
    </row>
    <row r="29" spans="1:23" ht="18" x14ac:dyDescent="0.25">
      <c r="A29" s="116" t="str">
        <f>VLOOKUP(E29,'LISTADO ATM'!$A$2:$C$898,3,0)</f>
        <v>DISTRITO NACIONAL</v>
      </c>
      <c r="B29" s="146">
        <v>3335940651</v>
      </c>
      <c r="C29" s="110">
        <v>44379.608807870369</v>
      </c>
      <c r="D29" s="110" t="s">
        <v>2180</v>
      </c>
      <c r="E29" s="119">
        <v>744</v>
      </c>
      <c r="F29" s="116" t="str">
        <f>VLOOKUP(E29,VIP!$A$2:$O14044,2,0)</f>
        <v>DRBR289</v>
      </c>
      <c r="G29" s="151" t="str">
        <f>VLOOKUP(E29,'LISTADO ATM'!$A$2:$B$897,2,0)</f>
        <v xml:space="preserve">ATM Multicentro La Sirena Venezuela </v>
      </c>
      <c r="H29" s="116" t="str">
        <f>VLOOKUP(E29,VIP!$A$2:$O19005,7,FALSE)</f>
        <v>Si</v>
      </c>
      <c r="I29" s="116" t="str">
        <f>VLOOKUP(E29,VIP!$A$2:$O10970,8,FALSE)</f>
        <v>Si</v>
      </c>
      <c r="J29" s="116" t="str">
        <f>VLOOKUP(E29,VIP!$A$2:$O10920,8,FALSE)</f>
        <v>Si</v>
      </c>
      <c r="K29" s="116" t="str">
        <f>VLOOKUP(E29,VIP!$A$2:$O14494,6,0)</f>
        <v>SI</v>
      </c>
      <c r="L29" s="155" t="s">
        <v>2219</v>
      </c>
      <c r="M29" s="109" t="s">
        <v>2445</v>
      </c>
      <c r="N29" s="109" t="s">
        <v>2452</v>
      </c>
      <c r="O29" s="116" t="s">
        <v>2454</v>
      </c>
      <c r="P29" s="116"/>
      <c r="Q29" s="109" t="s">
        <v>2219</v>
      </c>
    </row>
    <row r="30" spans="1:23" s="122" customFormat="1" ht="18" x14ac:dyDescent="0.25">
      <c r="A30" s="151" t="str">
        <f>VLOOKUP(E30,'LISTADO ATM'!$A$2:$C$898,3,0)</f>
        <v>DISTRITO NACIONAL</v>
      </c>
      <c r="B30" s="146">
        <v>3335940654</v>
      </c>
      <c r="C30" s="110">
        <v>44379.609270833331</v>
      </c>
      <c r="D30" s="110" t="s">
        <v>2448</v>
      </c>
      <c r="E30" s="141">
        <v>70</v>
      </c>
      <c r="F30" s="151" t="str">
        <f>VLOOKUP(E30,VIP!$A$2:$O14042,2,0)</f>
        <v>DRBR070</v>
      </c>
      <c r="G30" s="151" t="str">
        <f>VLOOKUP(E30,'LISTADO ATM'!$A$2:$B$897,2,0)</f>
        <v xml:space="preserve">ATM Autoservicio Plaza Lama Zona Oriental </v>
      </c>
      <c r="H30" s="151" t="str">
        <f>VLOOKUP(E30,VIP!$A$2:$O19003,7,FALSE)</f>
        <v>Si</v>
      </c>
      <c r="I30" s="151" t="str">
        <f>VLOOKUP(E30,VIP!$A$2:$O10968,8,FALSE)</f>
        <v>Si</v>
      </c>
      <c r="J30" s="151" t="str">
        <f>VLOOKUP(E30,VIP!$A$2:$O10918,8,FALSE)</f>
        <v>Si</v>
      </c>
      <c r="K30" s="151" t="str">
        <f>VLOOKUP(E30,VIP!$A$2:$O14492,6,0)</f>
        <v>NO</v>
      </c>
      <c r="L30" s="155" t="s">
        <v>2562</v>
      </c>
      <c r="M30" s="109" t="s">
        <v>2445</v>
      </c>
      <c r="N30" s="109" t="s">
        <v>2452</v>
      </c>
      <c r="O30" s="151" t="s">
        <v>2453</v>
      </c>
      <c r="P30" s="151"/>
      <c r="Q30" s="109" t="s">
        <v>2562</v>
      </c>
    </row>
    <row r="31" spans="1:23" s="122" customFormat="1" ht="18" x14ac:dyDescent="0.25">
      <c r="A31" s="151" t="str">
        <f>VLOOKUP(E31,'LISTADO ATM'!$A$2:$C$898,3,0)</f>
        <v>NORTE</v>
      </c>
      <c r="B31" s="146">
        <v>3335940723</v>
      </c>
      <c r="C31" s="110">
        <v>44379.634884259256</v>
      </c>
      <c r="D31" s="110" t="s">
        <v>2181</v>
      </c>
      <c r="E31" s="141">
        <v>633</v>
      </c>
      <c r="F31" s="151" t="str">
        <f>VLOOKUP(E31,VIP!$A$2:$O14057,2,0)</f>
        <v>DRBR260</v>
      </c>
      <c r="G31" s="151" t="str">
        <f>VLOOKUP(E31,'LISTADO ATM'!$A$2:$B$897,2,0)</f>
        <v xml:space="preserve">ATM Autobanco Las Colinas </v>
      </c>
      <c r="H31" s="151" t="str">
        <f>VLOOKUP(E31,VIP!$A$2:$O19018,7,FALSE)</f>
        <v>Si</v>
      </c>
      <c r="I31" s="151" t="str">
        <f>VLOOKUP(E31,VIP!$A$2:$O10983,8,FALSE)</f>
        <v>Si</v>
      </c>
      <c r="J31" s="151" t="str">
        <f>VLOOKUP(E31,VIP!$A$2:$O10933,8,FALSE)</f>
        <v>Si</v>
      </c>
      <c r="K31" s="151" t="str">
        <f>VLOOKUP(E31,VIP!$A$2:$O14507,6,0)</f>
        <v>SI</v>
      </c>
      <c r="L31" s="155" t="s">
        <v>2219</v>
      </c>
      <c r="M31" s="109" t="s">
        <v>2445</v>
      </c>
      <c r="N31" s="109" t="s">
        <v>2452</v>
      </c>
      <c r="O31" s="151" t="s">
        <v>2580</v>
      </c>
      <c r="P31" s="151"/>
      <c r="Q31" s="109" t="s">
        <v>2219</v>
      </c>
    </row>
    <row r="32" spans="1:23" s="122" customFormat="1" ht="18" x14ac:dyDescent="0.25">
      <c r="A32" s="151" t="str">
        <f>VLOOKUP(E32,'LISTADO ATM'!$A$2:$C$898,3,0)</f>
        <v>DISTRITO NACIONAL</v>
      </c>
      <c r="B32" s="146">
        <v>3335940900</v>
      </c>
      <c r="C32" s="110">
        <v>44379.690682870372</v>
      </c>
      <c r="D32" s="110" t="s">
        <v>2180</v>
      </c>
      <c r="E32" s="141">
        <v>826</v>
      </c>
      <c r="F32" s="151" t="str">
        <f>VLOOKUP(E32,VIP!$A$2:$O14053,2,0)</f>
        <v>DRBR826</v>
      </c>
      <c r="G32" s="151" t="str">
        <f>VLOOKUP(E32,'LISTADO ATM'!$A$2:$B$897,2,0)</f>
        <v xml:space="preserve">ATM Oficina Diamond Plaza II </v>
      </c>
      <c r="H32" s="151" t="str">
        <f>VLOOKUP(E32,VIP!$A$2:$O19014,7,FALSE)</f>
        <v>Si</v>
      </c>
      <c r="I32" s="151" t="str">
        <f>VLOOKUP(E32,VIP!$A$2:$O10979,8,FALSE)</f>
        <v>Si</v>
      </c>
      <c r="J32" s="151" t="str">
        <f>VLOOKUP(E32,VIP!$A$2:$O10929,8,FALSE)</f>
        <v>Si</v>
      </c>
      <c r="K32" s="151" t="str">
        <f>VLOOKUP(E32,VIP!$A$2:$O14503,6,0)</f>
        <v>NO</v>
      </c>
      <c r="L32" s="155" t="s">
        <v>2585</v>
      </c>
      <c r="M32" s="109" t="s">
        <v>2445</v>
      </c>
      <c r="N32" s="109" t="s">
        <v>2554</v>
      </c>
      <c r="O32" s="151" t="s">
        <v>2454</v>
      </c>
      <c r="P32" s="151"/>
      <c r="Q32" s="109" t="s">
        <v>2585</v>
      </c>
    </row>
    <row r="33" spans="1:17" s="122" customFormat="1" ht="18" x14ac:dyDescent="0.25">
      <c r="A33" s="151" t="str">
        <f>VLOOKUP(E33,'LISTADO ATM'!$A$2:$C$898,3,0)</f>
        <v>ESTE</v>
      </c>
      <c r="B33" s="146">
        <v>3335940938</v>
      </c>
      <c r="C33" s="110">
        <v>44379.708252314813</v>
      </c>
      <c r="D33" s="110" t="s">
        <v>2180</v>
      </c>
      <c r="E33" s="141">
        <v>963</v>
      </c>
      <c r="F33" s="151" t="str">
        <f>VLOOKUP(E33,VIP!$A$2:$O14048,2,0)</f>
        <v>DRBR963</v>
      </c>
      <c r="G33" s="151" t="str">
        <f>VLOOKUP(E33,'LISTADO ATM'!$A$2:$B$897,2,0)</f>
        <v xml:space="preserve">ATM Multiplaza La Romana </v>
      </c>
      <c r="H33" s="151" t="str">
        <f>VLOOKUP(E33,VIP!$A$2:$O19009,7,FALSE)</f>
        <v>Si</v>
      </c>
      <c r="I33" s="151" t="str">
        <f>VLOOKUP(E33,VIP!$A$2:$O10974,8,FALSE)</f>
        <v>Si</v>
      </c>
      <c r="J33" s="151" t="str">
        <f>VLOOKUP(E33,VIP!$A$2:$O10924,8,FALSE)</f>
        <v>Si</v>
      </c>
      <c r="K33" s="151" t="str">
        <f>VLOOKUP(E33,VIP!$A$2:$O14498,6,0)</f>
        <v>NO</v>
      </c>
      <c r="L33" s="155" t="s">
        <v>2585</v>
      </c>
      <c r="M33" s="109" t="s">
        <v>2445</v>
      </c>
      <c r="N33" s="109" t="s">
        <v>2554</v>
      </c>
      <c r="O33" s="151" t="s">
        <v>2454</v>
      </c>
      <c r="P33" s="151"/>
      <c r="Q33" s="109" t="s">
        <v>2585</v>
      </c>
    </row>
    <row r="34" spans="1:17" s="122" customFormat="1" ht="18" x14ac:dyDescent="0.25">
      <c r="A34" s="151" t="str">
        <f>VLOOKUP(E34,'LISTADO ATM'!$A$2:$C$898,3,0)</f>
        <v>SUR</v>
      </c>
      <c r="B34" s="146">
        <v>3335940980</v>
      </c>
      <c r="C34" s="110">
        <v>44379.73201388889</v>
      </c>
      <c r="D34" s="110" t="s">
        <v>2180</v>
      </c>
      <c r="E34" s="141">
        <v>249</v>
      </c>
      <c r="F34" s="151" t="str">
        <f>VLOOKUP(E34,VIP!$A$2:$O14044,2,0)</f>
        <v>DRBR249</v>
      </c>
      <c r="G34" s="151" t="str">
        <f>VLOOKUP(E34,'LISTADO ATM'!$A$2:$B$897,2,0)</f>
        <v xml:space="preserve">ATM Banco Agrícola Neiba </v>
      </c>
      <c r="H34" s="151" t="str">
        <f>VLOOKUP(E34,VIP!$A$2:$O19005,7,FALSE)</f>
        <v>Si</v>
      </c>
      <c r="I34" s="151" t="str">
        <f>VLOOKUP(E34,VIP!$A$2:$O10970,8,FALSE)</f>
        <v>Si</v>
      </c>
      <c r="J34" s="151" t="str">
        <f>VLOOKUP(E34,VIP!$A$2:$O10920,8,FALSE)</f>
        <v>Si</v>
      </c>
      <c r="K34" s="151" t="str">
        <f>VLOOKUP(E34,VIP!$A$2:$O14494,6,0)</f>
        <v>NO</v>
      </c>
      <c r="L34" s="155" t="s">
        <v>2585</v>
      </c>
      <c r="M34" s="109" t="s">
        <v>2445</v>
      </c>
      <c r="N34" s="109" t="s">
        <v>2452</v>
      </c>
      <c r="O34" s="151" t="s">
        <v>2454</v>
      </c>
      <c r="P34" s="151"/>
      <c r="Q34" s="109" t="s">
        <v>2585</v>
      </c>
    </row>
    <row r="35" spans="1:17" s="122" customFormat="1" ht="18" x14ac:dyDescent="0.25">
      <c r="A35" s="151" t="str">
        <f>VLOOKUP(E35,'LISTADO ATM'!$A$2:$C$898,3,0)</f>
        <v>SUR</v>
      </c>
      <c r="B35" s="146">
        <v>3335940981</v>
      </c>
      <c r="C35" s="110">
        <v>44379.732939814814</v>
      </c>
      <c r="D35" s="110" t="s">
        <v>2180</v>
      </c>
      <c r="E35" s="141">
        <v>48</v>
      </c>
      <c r="F35" s="151" t="str">
        <f>VLOOKUP(E35,VIP!$A$2:$O14043,2,0)</f>
        <v>DRBR048</v>
      </c>
      <c r="G35" s="151" t="str">
        <f>VLOOKUP(E35,'LISTADO ATM'!$A$2:$B$897,2,0)</f>
        <v xml:space="preserve">ATM Autoservicio Neiba I </v>
      </c>
      <c r="H35" s="151" t="str">
        <f>VLOOKUP(E35,VIP!$A$2:$O19004,7,FALSE)</f>
        <v>Si</v>
      </c>
      <c r="I35" s="151" t="str">
        <f>VLOOKUP(E35,VIP!$A$2:$O10969,8,FALSE)</f>
        <v>Si</v>
      </c>
      <c r="J35" s="151" t="str">
        <f>VLOOKUP(E35,VIP!$A$2:$O10919,8,FALSE)</f>
        <v>Si</v>
      </c>
      <c r="K35" s="151" t="str">
        <f>VLOOKUP(E35,VIP!$A$2:$O14493,6,0)</f>
        <v>SI</v>
      </c>
      <c r="L35" s="155" t="s">
        <v>2585</v>
      </c>
      <c r="M35" s="109" t="s">
        <v>2445</v>
      </c>
      <c r="N35" s="109" t="s">
        <v>2452</v>
      </c>
      <c r="O35" s="151" t="s">
        <v>2454</v>
      </c>
      <c r="P35" s="151"/>
      <c r="Q35" s="109" t="s">
        <v>2585</v>
      </c>
    </row>
    <row r="36" spans="1:17" s="122" customFormat="1" ht="18" x14ac:dyDescent="0.25">
      <c r="A36" s="151" t="str">
        <f>VLOOKUP(E36,'LISTADO ATM'!$A$2:$C$898,3,0)</f>
        <v>SUR</v>
      </c>
      <c r="B36" s="146">
        <v>3335940985</v>
      </c>
      <c r="C36" s="110">
        <v>44379.736377314817</v>
      </c>
      <c r="D36" s="110" t="s">
        <v>2180</v>
      </c>
      <c r="E36" s="141">
        <v>984</v>
      </c>
      <c r="F36" s="151" t="str">
        <f>VLOOKUP(E36,VIP!$A$2:$O14041,2,0)</f>
        <v>DRBR984</v>
      </c>
      <c r="G36" s="151" t="str">
        <f>VLOOKUP(E36,'LISTADO ATM'!$A$2:$B$897,2,0)</f>
        <v xml:space="preserve">ATM Oficina Neiba II </v>
      </c>
      <c r="H36" s="151" t="str">
        <f>VLOOKUP(E36,VIP!$A$2:$O19002,7,FALSE)</f>
        <v>Si</v>
      </c>
      <c r="I36" s="151" t="str">
        <f>VLOOKUP(E36,VIP!$A$2:$O10967,8,FALSE)</f>
        <v>Si</v>
      </c>
      <c r="J36" s="151" t="str">
        <f>VLOOKUP(E36,VIP!$A$2:$O10917,8,FALSE)</f>
        <v>Si</v>
      </c>
      <c r="K36" s="151" t="str">
        <f>VLOOKUP(E36,VIP!$A$2:$O14491,6,0)</f>
        <v>NO</v>
      </c>
      <c r="L36" s="155" t="s">
        <v>2585</v>
      </c>
      <c r="M36" s="109" t="s">
        <v>2445</v>
      </c>
      <c r="N36" s="109" t="s">
        <v>2452</v>
      </c>
      <c r="O36" s="151" t="s">
        <v>2454</v>
      </c>
      <c r="P36" s="151"/>
      <c r="Q36" s="109" t="s">
        <v>2585</v>
      </c>
    </row>
    <row r="37" spans="1:17" s="122" customFormat="1" ht="18" x14ac:dyDescent="0.25">
      <c r="A37" s="151" t="str">
        <f>VLOOKUP(E37,'LISTADO ATM'!$A$2:$C$898,3,0)</f>
        <v>DISTRITO NACIONAL</v>
      </c>
      <c r="B37" s="146">
        <v>3335940995</v>
      </c>
      <c r="C37" s="110">
        <v>44379.754178240742</v>
      </c>
      <c r="D37" s="110" t="s">
        <v>2180</v>
      </c>
      <c r="E37" s="141">
        <v>408</v>
      </c>
      <c r="F37" s="151" t="str">
        <f>VLOOKUP(E37,VIP!$A$2:$O14037,2,0)</f>
        <v>DRBR408</v>
      </c>
      <c r="G37" s="151" t="str">
        <f>VLOOKUP(E37,'LISTADO ATM'!$A$2:$B$897,2,0)</f>
        <v xml:space="preserve">ATM Autobanco Las Palmas de Herrera </v>
      </c>
      <c r="H37" s="151" t="str">
        <f>VLOOKUP(E37,VIP!$A$2:$O18998,7,FALSE)</f>
        <v>Si</v>
      </c>
      <c r="I37" s="151" t="str">
        <f>VLOOKUP(E37,VIP!$A$2:$O10963,8,FALSE)</f>
        <v>Si</v>
      </c>
      <c r="J37" s="151" t="str">
        <f>VLOOKUP(E37,VIP!$A$2:$O10913,8,FALSE)</f>
        <v>Si</v>
      </c>
      <c r="K37" s="151" t="str">
        <f>VLOOKUP(E37,VIP!$A$2:$O14487,6,0)</f>
        <v>NO</v>
      </c>
      <c r="L37" s="155" t="s">
        <v>2585</v>
      </c>
      <c r="M37" s="109" t="s">
        <v>2445</v>
      </c>
      <c r="N37" s="109" t="s">
        <v>2452</v>
      </c>
      <c r="O37" s="151" t="s">
        <v>2454</v>
      </c>
      <c r="P37" s="151"/>
      <c r="Q37" s="109" t="s">
        <v>2585</v>
      </c>
    </row>
    <row r="38" spans="1:17" s="122" customFormat="1" ht="18" x14ac:dyDescent="0.25">
      <c r="A38" s="151" t="str">
        <f>VLOOKUP(E38,'LISTADO ATM'!$A$2:$C$898,3,0)</f>
        <v>DISTRITO NACIONAL</v>
      </c>
      <c r="B38" s="146">
        <v>3335941032</v>
      </c>
      <c r="C38" s="110">
        <v>44379.822476851848</v>
      </c>
      <c r="D38" s="110" t="s">
        <v>2180</v>
      </c>
      <c r="E38" s="141">
        <v>875</v>
      </c>
      <c r="F38" s="151" t="str">
        <f>VLOOKUP(E38,VIP!$A$2:$O14055,2,0)</f>
        <v>DRBR875</v>
      </c>
      <c r="G38" s="151" t="str">
        <f>VLOOKUP(E38,'LISTADO ATM'!$A$2:$B$897,2,0)</f>
        <v xml:space="preserve">ATM Texaco Aut. Duarte KM 14 1/2 (Los Alcarrizos) </v>
      </c>
      <c r="H38" s="151" t="str">
        <f>VLOOKUP(E38,VIP!$A$2:$O19016,7,FALSE)</f>
        <v>Si</v>
      </c>
      <c r="I38" s="151" t="str">
        <f>VLOOKUP(E38,VIP!$A$2:$O10981,8,FALSE)</f>
        <v>Si</v>
      </c>
      <c r="J38" s="151" t="str">
        <f>VLOOKUP(E38,VIP!$A$2:$O10931,8,FALSE)</f>
        <v>Si</v>
      </c>
      <c r="K38" s="151" t="str">
        <f>VLOOKUP(E38,VIP!$A$2:$O14505,6,0)</f>
        <v>NO</v>
      </c>
      <c r="L38" s="155" t="s">
        <v>2585</v>
      </c>
      <c r="M38" s="109" t="s">
        <v>2445</v>
      </c>
      <c r="N38" s="109" t="s">
        <v>2452</v>
      </c>
      <c r="O38" s="151" t="s">
        <v>2454</v>
      </c>
      <c r="P38" s="151"/>
      <c r="Q38" s="109" t="s">
        <v>2585</v>
      </c>
    </row>
    <row r="39" spans="1:17" s="122" customFormat="1" ht="18" x14ac:dyDescent="0.25">
      <c r="A39" s="151" t="str">
        <f>VLOOKUP(E39,'LISTADO ATM'!$A$2:$C$898,3,0)</f>
        <v>DISTRITO NACIONAL</v>
      </c>
      <c r="B39" s="146">
        <v>3335941043</v>
      </c>
      <c r="C39" s="110">
        <v>44379.837939814817</v>
      </c>
      <c r="D39" s="110" t="s">
        <v>2180</v>
      </c>
      <c r="E39" s="141">
        <v>420</v>
      </c>
      <c r="F39" s="151" t="str">
        <f>VLOOKUP(E39,VIP!$A$2:$O14050,2,0)</f>
        <v>DRBR420</v>
      </c>
      <c r="G39" s="151" t="str">
        <f>VLOOKUP(E39,'LISTADO ATM'!$A$2:$B$897,2,0)</f>
        <v xml:space="preserve">ATM DGII Av. Lincoln </v>
      </c>
      <c r="H39" s="151" t="str">
        <f>VLOOKUP(E39,VIP!$A$2:$O19011,7,FALSE)</f>
        <v>Si</v>
      </c>
      <c r="I39" s="151" t="str">
        <f>VLOOKUP(E39,VIP!$A$2:$O10976,8,FALSE)</f>
        <v>Si</v>
      </c>
      <c r="J39" s="151" t="str">
        <f>VLOOKUP(E39,VIP!$A$2:$O10926,8,FALSE)</f>
        <v>Si</v>
      </c>
      <c r="K39" s="151" t="str">
        <f>VLOOKUP(E39,VIP!$A$2:$O14500,6,0)</f>
        <v>NO</v>
      </c>
      <c r="L39" s="155" t="s">
        <v>2219</v>
      </c>
      <c r="M39" s="109" t="s">
        <v>2445</v>
      </c>
      <c r="N39" s="109" t="s">
        <v>2452</v>
      </c>
      <c r="O39" s="151" t="s">
        <v>2454</v>
      </c>
      <c r="P39" s="151"/>
      <c r="Q39" s="109" t="s">
        <v>2219</v>
      </c>
    </row>
    <row r="40" spans="1:17" s="122" customFormat="1" ht="18" x14ac:dyDescent="0.25">
      <c r="A40" s="151" t="str">
        <f>VLOOKUP(E40,'LISTADO ATM'!$A$2:$C$898,3,0)</f>
        <v>DISTRITO NACIONAL</v>
      </c>
      <c r="B40" s="146">
        <v>3335941044</v>
      </c>
      <c r="C40" s="110">
        <v>44379.847696759258</v>
      </c>
      <c r="D40" s="110" t="s">
        <v>2469</v>
      </c>
      <c r="E40" s="141">
        <v>354</v>
      </c>
      <c r="F40" s="151" t="str">
        <f>VLOOKUP(E40,VIP!$A$2:$O14049,2,0)</f>
        <v>DRBR354</v>
      </c>
      <c r="G40" s="151" t="str">
        <f>VLOOKUP(E40,'LISTADO ATM'!$A$2:$B$897,2,0)</f>
        <v xml:space="preserve">ATM Oficina Núñez de Cáceres II </v>
      </c>
      <c r="H40" s="151" t="str">
        <f>VLOOKUP(E40,VIP!$A$2:$O19010,7,FALSE)</f>
        <v>Si</v>
      </c>
      <c r="I40" s="151" t="str">
        <f>VLOOKUP(E40,VIP!$A$2:$O10975,8,FALSE)</f>
        <v>Si</v>
      </c>
      <c r="J40" s="151" t="str">
        <f>VLOOKUP(E40,VIP!$A$2:$O10925,8,FALSE)</f>
        <v>Si</v>
      </c>
      <c r="K40" s="151" t="str">
        <f>VLOOKUP(E40,VIP!$A$2:$O14499,6,0)</f>
        <v>NO</v>
      </c>
      <c r="L40" s="155" t="s">
        <v>2417</v>
      </c>
      <c r="M40" s="109" t="s">
        <v>2445</v>
      </c>
      <c r="N40" s="109" t="s">
        <v>2452</v>
      </c>
      <c r="O40" s="151" t="s">
        <v>2470</v>
      </c>
      <c r="P40" s="151"/>
      <c r="Q40" s="109" t="s">
        <v>2417</v>
      </c>
    </row>
    <row r="41" spans="1:17" s="122" customFormat="1" ht="18" x14ac:dyDescent="0.25">
      <c r="A41" s="151" t="str">
        <f>VLOOKUP(E41,'LISTADO ATM'!$A$2:$C$898,3,0)</f>
        <v>DISTRITO NACIONAL</v>
      </c>
      <c r="B41" s="146">
        <v>3335941047</v>
      </c>
      <c r="C41" s="110">
        <v>44379.858217592591</v>
      </c>
      <c r="D41" s="110" t="s">
        <v>2180</v>
      </c>
      <c r="E41" s="141">
        <v>302</v>
      </c>
      <c r="F41" s="151" t="str">
        <f>VLOOKUP(E41,VIP!$A$2:$O14046,2,0)</f>
        <v>DRBR302</v>
      </c>
      <c r="G41" s="151" t="str">
        <f>VLOOKUP(E41,'LISTADO ATM'!$A$2:$B$897,2,0)</f>
        <v xml:space="preserve">ATM S/M Aprezio Los Mameyes  </v>
      </c>
      <c r="H41" s="151" t="str">
        <f>VLOOKUP(E41,VIP!$A$2:$O19007,7,FALSE)</f>
        <v>Si</v>
      </c>
      <c r="I41" s="151" t="str">
        <f>VLOOKUP(E41,VIP!$A$2:$O10972,8,FALSE)</f>
        <v>Si</v>
      </c>
      <c r="J41" s="151" t="str">
        <f>VLOOKUP(E41,VIP!$A$2:$O10922,8,FALSE)</f>
        <v>Si</v>
      </c>
      <c r="K41" s="151" t="str">
        <f>VLOOKUP(E41,VIP!$A$2:$O14496,6,0)</f>
        <v>NO</v>
      </c>
      <c r="L41" s="155" t="s">
        <v>2245</v>
      </c>
      <c r="M41" s="109" t="s">
        <v>2445</v>
      </c>
      <c r="N41" s="109" t="s">
        <v>2452</v>
      </c>
      <c r="O41" s="151" t="s">
        <v>2454</v>
      </c>
      <c r="P41" s="151"/>
      <c r="Q41" s="109" t="s">
        <v>2245</v>
      </c>
    </row>
    <row r="42" spans="1:17" s="122" customFormat="1" ht="18" x14ac:dyDescent="0.25">
      <c r="A42" s="151" t="str">
        <f>VLOOKUP(E42,'LISTADO ATM'!$A$2:$C$898,3,0)</f>
        <v>DISTRITO NACIONAL</v>
      </c>
      <c r="B42" s="146">
        <v>3335941227</v>
      </c>
      <c r="C42" s="110">
        <v>44380.459317129629</v>
      </c>
      <c r="D42" s="110" t="s">
        <v>2180</v>
      </c>
      <c r="E42" s="141">
        <v>232</v>
      </c>
      <c r="F42" s="151" t="str">
        <f>VLOOKUP(E42,VIP!$A$2:$O13995,2,0)</f>
        <v>DRBR232</v>
      </c>
      <c r="G42" s="151" t="str">
        <f>VLOOKUP(E42,'LISTADO ATM'!$A$2:$B$897,2,0)</f>
        <v xml:space="preserve">ATM S/M Nacional Charles de Gaulle </v>
      </c>
      <c r="H42" s="151" t="str">
        <f>VLOOKUP(E42,VIP!$A$2:$O18956,7,FALSE)</f>
        <v>Si</v>
      </c>
      <c r="I42" s="151" t="str">
        <f>VLOOKUP(E42,VIP!$A$2:$O10921,8,FALSE)</f>
        <v>Si</v>
      </c>
      <c r="J42" s="151" t="str">
        <f>VLOOKUP(E42,VIP!$A$2:$O10871,8,FALSE)</f>
        <v>Si</v>
      </c>
      <c r="K42" s="151" t="str">
        <f>VLOOKUP(E42,VIP!$A$2:$O14445,6,0)</f>
        <v>SI</v>
      </c>
      <c r="L42" s="155" t="s">
        <v>2219</v>
      </c>
      <c r="M42" s="109" t="s">
        <v>2445</v>
      </c>
      <c r="N42" s="109" t="s">
        <v>2452</v>
      </c>
      <c r="O42" s="151" t="s">
        <v>2454</v>
      </c>
      <c r="P42" s="151"/>
      <c r="Q42" s="109" t="s">
        <v>2219</v>
      </c>
    </row>
    <row r="43" spans="1:17" s="122" customFormat="1" ht="18" x14ac:dyDescent="0.25">
      <c r="A43" s="151" t="str">
        <f>VLOOKUP(E43,'LISTADO ATM'!$A$2:$C$898,3,0)</f>
        <v>DISTRITO NACIONAL</v>
      </c>
      <c r="B43" s="146">
        <v>3335941245</v>
      </c>
      <c r="C43" s="110">
        <v>44380.464594907404</v>
      </c>
      <c r="D43" s="110" t="s">
        <v>2180</v>
      </c>
      <c r="E43" s="141">
        <v>458</v>
      </c>
      <c r="F43" s="151" t="str">
        <f>VLOOKUP(E43,VIP!$A$2:$O13991,2,0)</f>
        <v>DRBR458</v>
      </c>
      <c r="G43" s="151" t="str">
        <f>VLOOKUP(E43,'LISTADO ATM'!$A$2:$B$897,2,0)</f>
        <v>ATM Hospital Dario Contreras</v>
      </c>
      <c r="H43" s="151" t="str">
        <f>VLOOKUP(E43,VIP!$A$2:$O18952,7,FALSE)</f>
        <v>Si</v>
      </c>
      <c r="I43" s="151" t="str">
        <f>VLOOKUP(E43,VIP!$A$2:$O10917,8,FALSE)</f>
        <v>Si</v>
      </c>
      <c r="J43" s="151" t="str">
        <f>VLOOKUP(E43,VIP!$A$2:$O10867,8,FALSE)</f>
        <v>Si</v>
      </c>
      <c r="K43" s="151" t="str">
        <f>VLOOKUP(E43,VIP!$A$2:$O14441,6,0)</f>
        <v>NO</v>
      </c>
      <c r="L43" s="155" t="s">
        <v>2219</v>
      </c>
      <c r="M43" s="109" t="s">
        <v>2445</v>
      </c>
      <c r="N43" s="109" t="s">
        <v>2452</v>
      </c>
      <c r="O43" s="151" t="s">
        <v>2454</v>
      </c>
      <c r="P43" s="151"/>
      <c r="Q43" s="109" t="s">
        <v>2219</v>
      </c>
    </row>
    <row r="44" spans="1:17" s="122" customFormat="1" ht="18" x14ac:dyDescent="0.25">
      <c r="A44" s="151" t="str">
        <f>VLOOKUP(E44,'LISTADO ATM'!$A$2:$C$898,3,0)</f>
        <v>DISTRITO NACIONAL</v>
      </c>
      <c r="B44" s="146">
        <v>3335941248</v>
      </c>
      <c r="C44" s="110">
        <v>44380.46607638889</v>
      </c>
      <c r="D44" s="110" t="s">
        <v>2180</v>
      </c>
      <c r="E44" s="141">
        <v>382</v>
      </c>
      <c r="F44" s="151" t="str">
        <f>VLOOKUP(E44,VIP!$A$2:$O13990,2,0)</f>
        <v xml:space="preserve">DRBR382 </v>
      </c>
      <c r="G44" s="151" t="str">
        <f>VLOOKUP(E44,'LISTADO ATM'!$A$2:$B$897,2,0)</f>
        <v>ATM Estacion Del Metro Maria Montes</v>
      </c>
      <c r="H44" s="151" t="str">
        <f>VLOOKUP(E44,VIP!$A$2:$O18951,7,FALSE)</f>
        <v>N/A</v>
      </c>
      <c r="I44" s="151" t="str">
        <f>VLOOKUP(E44,VIP!$A$2:$O10916,8,FALSE)</f>
        <v>N/A</v>
      </c>
      <c r="J44" s="151" t="str">
        <f>VLOOKUP(E44,VIP!$A$2:$O10866,8,FALSE)</f>
        <v>N/A</v>
      </c>
      <c r="K44" s="151" t="str">
        <f>VLOOKUP(E44,VIP!$A$2:$O14440,6,0)</f>
        <v>N/A</v>
      </c>
      <c r="L44" s="155" t="s">
        <v>2219</v>
      </c>
      <c r="M44" s="109" t="s">
        <v>2445</v>
      </c>
      <c r="N44" s="109" t="s">
        <v>2452</v>
      </c>
      <c r="O44" s="151" t="s">
        <v>2454</v>
      </c>
      <c r="P44" s="151"/>
      <c r="Q44" s="109" t="s">
        <v>2219</v>
      </c>
    </row>
    <row r="45" spans="1:17" s="122" customFormat="1" ht="18" x14ac:dyDescent="0.25">
      <c r="A45" s="151" t="str">
        <f>VLOOKUP(E45,'LISTADO ATM'!$A$2:$C$898,3,0)</f>
        <v>DISTRITO NACIONAL</v>
      </c>
      <c r="B45" s="146">
        <v>3335941254</v>
      </c>
      <c r="C45" s="110">
        <v>44380.469212962962</v>
      </c>
      <c r="D45" s="110" t="s">
        <v>2180</v>
      </c>
      <c r="E45" s="141">
        <v>670</v>
      </c>
      <c r="F45" s="151" t="str">
        <f>VLOOKUP(E45,VIP!$A$2:$O13988,2,0)</f>
        <v>DRBR670</v>
      </c>
      <c r="G45" s="151" t="str">
        <f>VLOOKUP(E45,'LISTADO ATM'!$A$2:$B$897,2,0)</f>
        <v>ATM Estación Texaco Algodón</v>
      </c>
      <c r="H45" s="151" t="str">
        <f>VLOOKUP(E45,VIP!$A$2:$O18949,7,FALSE)</f>
        <v>Si</v>
      </c>
      <c r="I45" s="151" t="str">
        <f>VLOOKUP(E45,VIP!$A$2:$O10914,8,FALSE)</f>
        <v>Si</v>
      </c>
      <c r="J45" s="151" t="str">
        <f>VLOOKUP(E45,VIP!$A$2:$O10864,8,FALSE)</f>
        <v>Si</v>
      </c>
      <c r="K45" s="151" t="str">
        <f>VLOOKUP(E45,VIP!$A$2:$O14438,6,0)</f>
        <v>NO</v>
      </c>
      <c r="L45" s="155" t="s">
        <v>2465</v>
      </c>
      <c r="M45" s="109" t="s">
        <v>2445</v>
      </c>
      <c r="N45" s="109" t="s">
        <v>2452</v>
      </c>
      <c r="O45" s="151" t="s">
        <v>2454</v>
      </c>
      <c r="P45" s="151"/>
      <c r="Q45" s="109" t="s">
        <v>2465</v>
      </c>
    </row>
    <row r="46" spans="1:17" s="122" customFormat="1" ht="18" x14ac:dyDescent="0.25">
      <c r="A46" s="151" t="str">
        <f>VLOOKUP(E46,'LISTADO ATM'!$A$2:$C$898,3,0)</f>
        <v>DISTRITO NACIONAL</v>
      </c>
      <c r="B46" s="146">
        <v>3335941255</v>
      </c>
      <c r="C46" s="110">
        <v>44380.470347222225</v>
      </c>
      <c r="D46" s="110" t="s">
        <v>2180</v>
      </c>
      <c r="E46" s="141">
        <v>911</v>
      </c>
      <c r="F46" s="151" t="str">
        <f>VLOOKUP(E46,VIP!$A$2:$O13987,2,0)</f>
        <v>DRBR911</v>
      </c>
      <c r="G46" s="151" t="str">
        <f>VLOOKUP(E46,'LISTADO ATM'!$A$2:$B$897,2,0)</f>
        <v xml:space="preserve">ATM Oficina Venezuela II </v>
      </c>
      <c r="H46" s="151" t="str">
        <f>VLOOKUP(E46,VIP!$A$2:$O18948,7,FALSE)</f>
        <v>Si</v>
      </c>
      <c r="I46" s="151" t="str">
        <f>VLOOKUP(E46,VIP!$A$2:$O10913,8,FALSE)</f>
        <v>Si</v>
      </c>
      <c r="J46" s="151" t="str">
        <f>VLOOKUP(E46,VIP!$A$2:$O10863,8,FALSE)</f>
        <v>Si</v>
      </c>
      <c r="K46" s="151" t="str">
        <f>VLOOKUP(E46,VIP!$A$2:$O14437,6,0)</f>
        <v>SI</v>
      </c>
      <c r="L46" s="155" t="s">
        <v>2465</v>
      </c>
      <c r="M46" s="109" t="s">
        <v>2445</v>
      </c>
      <c r="N46" s="109" t="s">
        <v>2452</v>
      </c>
      <c r="O46" s="151" t="s">
        <v>2454</v>
      </c>
      <c r="P46" s="151"/>
      <c r="Q46" s="109" t="s">
        <v>2465</v>
      </c>
    </row>
    <row r="47" spans="1:17" s="122" customFormat="1" ht="18" x14ac:dyDescent="0.25">
      <c r="A47" s="151" t="str">
        <f>VLOOKUP(E47,'LISTADO ATM'!$A$2:$C$898,3,0)</f>
        <v>SUR</v>
      </c>
      <c r="B47" s="146">
        <v>3335941270</v>
      </c>
      <c r="C47" s="110">
        <v>44380.48715277778</v>
      </c>
      <c r="D47" s="110" t="s">
        <v>2448</v>
      </c>
      <c r="E47" s="141">
        <v>252</v>
      </c>
      <c r="F47" s="151" t="str">
        <f>VLOOKUP(E47,VIP!$A$2:$O14010,2,0)</f>
        <v>DRBR252</v>
      </c>
      <c r="G47" s="151" t="str">
        <f>VLOOKUP(E47,'LISTADO ATM'!$A$2:$B$897,2,0)</f>
        <v xml:space="preserve">ATM Banco Agrícola (Barahona) </v>
      </c>
      <c r="H47" s="151" t="str">
        <f>VLOOKUP(E47,VIP!$A$2:$O18971,7,FALSE)</f>
        <v>Si</v>
      </c>
      <c r="I47" s="151" t="str">
        <f>VLOOKUP(E47,VIP!$A$2:$O10936,8,FALSE)</f>
        <v>Si</v>
      </c>
      <c r="J47" s="151" t="str">
        <f>VLOOKUP(E47,VIP!$A$2:$O10886,8,FALSE)</f>
        <v>Si</v>
      </c>
      <c r="K47" s="151" t="str">
        <f>VLOOKUP(E47,VIP!$A$2:$O14460,6,0)</f>
        <v>NO</v>
      </c>
      <c r="L47" s="155" t="s">
        <v>2417</v>
      </c>
      <c r="M47" s="109" t="s">
        <v>2445</v>
      </c>
      <c r="N47" s="109" t="s">
        <v>2452</v>
      </c>
      <c r="O47" s="151" t="s">
        <v>2453</v>
      </c>
      <c r="P47" s="151"/>
      <c r="Q47" s="109" t="s">
        <v>2417</v>
      </c>
    </row>
    <row r="48" spans="1:17" s="122" customFormat="1" ht="18" x14ac:dyDescent="0.25">
      <c r="A48" s="151" t="str">
        <f>VLOOKUP(E48,'LISTADO ATM'!$A$2:$C$898,3,0)</f>
        <v>DISTRITO NACIONAL</v>
      </c>
      <c r="B48" s="146">
        <v>3335941289</v>
      </c>
      <c r="C48" s="110">
        <v>44380.509467592594</v>
      </c>
      <c r="D48" s="110" t="s">
        <v>2469</v>
      </c>
      <c r="E48" s="141">
        <v>314</v>
      </c>
      <c r="F48" s="151" t="str">
        <f>VLOOKUP(E48,VIP!$A$2:$O14007,2,0)</f>
        <v>DRBR314</v>
      </c>
      <c r="G48" s="151" t="str">
        <f>VLOOKUP(E48,'LISTADO ATM'!$A$2:$B$897,2,0)</f>
        <v xml:space="preserve">ATM UNP Cambita Garabito (San Cristóbal) </v>
      </c>
      <c r="H48" s="151" t="str">
        <f>VLOOKUP(E48,VIP!$A$2:$O18968,7,FALSE)</f>
        <v>Si</v>
      </c>
      <c r="I48" s="151" t="str">
        <f>VLOOKUP(E48,VIP!$A$2:$O10933,8,FALSE)</f>
        <v>Si</v>
      </c>
      <c r="J48" s="151" t="str">
        <f>VLOOKUP(E48,VIP!$A$2:$O10883,8,FALSE)</f>
        <v>Si</v>
      </c>
      <c r="K48" s="151" t="str">
        <f>VLOOKUP(E48,VIP!$A$2:$O14457,6,0)</f>
        <v>NO</v>
      </c>
      <c r="L48" s="155" t="s">
        <v>2417</v>
      </c>
      <c r="M48" s="109" t="s">
        <v>2445</v>
      </c>
      <c r="N48" s="109" t="s">
        <v>2452</v>
      </c>
      <c r="O48" s="151" t="s">
        <v>2470</v>
      </c>
      <c r="P48" s="151"/>
      <c r="Q48" s="109" t="s">
        <v>2417</v>
      </c>
    </row>
    <row r="49" spans="1:17" s="122" customFormat="1" ht="18" x14ac:dyDescent="0.25">
      <c r="A49" s="151" t="str">
        <f>VLOOKUP(E49,'LISTADO ATM'!$A$2:$C$898,3,0)</f>
        <v>SUR</v>
      </c>
      <c r="B49" s="146">
        <v>3335941293</v>
      </c>
      <c r="C49" s="110">
        <v>44380.514930555553</v>
      </c>
      <c r="D49" s="110" t="s">
        <v>2180</v>
      </c>
      <c r="E49" s="141">
        <v>360</v>
      </c>
      <c r="F49" s="151" t="str">
        <f>VLOOKUP(E49,VIP!$A$2:$O14006,2,0)</f>
        <v>DRBR360</v>
      </c>
      <c r="G49" s="151" t="str">
        <f>VLOOKUP(E49,'LISTADO ATM'!$A$2:$B$897,2,0)</f>
        <v>ATM Ayuntamiento Guayabal</v>
      </c>
      <c r="H49" s="151" t="str">
        <f>VLOOKUP(E49,VIP!$A$2:$O18967,7,FALSE)</f>
        <v>si</v>
      </c>
      <c r="I49" s="151" t="str">
        <f>VLOOKUP(E49,VIP!$A$2:$O10932,8,FALSE)</f>
        <v>si</v>
      </c>
      <c r="J49" s="151" t="str">
        <f>VLOOKUP(E49,VIP!$A$2:$O10882,8,FALSE)</f>
        <v>si</v>
      </c>
      <c r="K49" s="151" t="str">
        <f>VLOOKUP(E49,VIP!$A$2:$O14456,6,0)</f>
        <v>NO</v>
      </c>
      <c r="L49" s="155" t="s">
        <v>2465</v>
      </c>
      <c r="M49" s="109" t="s">
        <v>2445</v>
      </c>
      <c r="N49" s="109" t="s">
        <v>2452</v>
      </c>
      <c r="O49" s="151" t="s">
        <v>2454</v>
      </c>
      <c r="P49" s="151"/>
      <c r="Q49" s="109" t="s">
        <v>2465</v>
      </c>
    </row>
    <row r="50" spans="1:17" s="122" customFormat="1" ht="18" x14ac:dyDescent="0.25">
      <c r="A50" s="151" t="str">
        <f>VLOOKUP(E50,'LISTADO ATM'!$A$2:$C$898,3,0)</f>
        <v>NORTE</v>
      </c>
      <c r="B50" s="146">
        <v>3335941296</v>
      </c>
      <c r="C50" s="110">
        <v>44380.520405092589</v>
      </c>
      <c r="D50" s="110" t="s">
        <v>2180</v>
      </c>
      <c r="E50" s="141">
        <v>266</v>
      </c>
      <c r="F50" s="151" t="str">
        <f>VLOOKUP(E50,VIP!$A$2:$O14005,2,0)</f>
        <v>DRBR266</v>
      </c>
      <c r="G50" s="151" t="str">
        <f>VLOOKUP(E50,'LISTADO ATM'!$A$2:$B$897,2,0)</f>
        <v xml:space="preserve">ATM Oficina Villa Francisca </v>
      </c>
      <c r="H50" s="151" t="str">
        <f>VLOOKUP(E50,VIP!$A$2:$O18966,7,FALSE)</f>
        <v>Si</v>
      </c>
      <c r="I50" s="151" t="str">
        <f>VLOOKUP(E50,VIP!$A$2:$O10931,8,FALSE)</f>
        <v>Si</v>
      </c>
      <c r="J50" s="151" t="str">
        <f>VLOOKUP(E50,VIP!$A$2:$O10881,8,FALSE)</f>
        <v>Si</v>
      </c>
      <c r="K50" s="151" t="str">
        <f>VLOOKUP(E50,VIP!$A$2:$O14455,6,0)</f>
        <v>NO</v>
      </c>
      <c r="L50" s="155" t="s">
        <v>2465</v>
      </c>
      <c r="M50" s="109" t="s">
        <v>2445</v>
      </c>
      <c r="N50" s="109" t="s">
        <v>2452</v>
      </c>
      <c r="O50" s="151" t="s">
        <v>2454</v>
      </c>
      <c r="P50" s="151"/>
      <c r="Q50" s="109" t="s">
        <v>2465</v>
      </c>
    </row>
    <row r="51" spans="1:17" s="122" customFormat="1" ht="18" x14ac:dyDescent="0.25">
      <c r="A51" s="151" t="str">
        <f>VLOOKUP(E51,'LISTADO ATM'!$A$2:$C$898,3,0)</f>
        <v>ESTE</v>
      </c>
      <c r="B51" s="146">
        <v>3335941297</v>
      </c>
      <c r="C51" s="110">
        <v>44380.525694444441</v>
      </c>
      <c r="D51" s="110" t="s">
        <v>2448</v>
      </c>
      <c r="E51" s="141">
        <v>399</v>
      </c>
      <c r="F51" s="151" t="str">
        <f>VLOOKUP(E51,VIP!$A$2:$O14004,2,0)</f>
        <v>DRBR399</v>
      </c>
      <c r="G51" s="151" t="str">
        <f>VLOOKUP(E51,'LISTADO ATM'!$A$2:$B$897,2,0)</f>
        <v xml:space="preserve">ATM Oficina La Romana II </v>
      </c>
      <c r="H51" s="151" t="str">
        <f>VLOOKUP(E51,VIP!$A$2:$O18965,7,FALSE)</f>
        <v>Si</v>
      </c>
      <c r="I51" s="151" t="str">
        <f>VLOOKUP(E51,VIP!$A$2:$O10930,8,FALSE)</f>
        <v>Si</v>
      </c>
      <c r="J51" s="151" t="str">
        <f>VLOOKUP(E51,VIP!$A$2:$O10880,8,FALSE)</f>
        <v>Si</v>
      </c>
      <c r="K51" s="151" t="str">
        <f>VLOOKUP(E51,VIP!$A$2:$O14454,6,0)</f>
        <v>NO</v>
      </c>
      <c r="L51" s="155" t="s">
        <v>2441</v>
      </c>
      <c r="M51" s="109" t="s">
        <v>2445</v>
      </c>
      <c r="N51" s="109" t="s">
        <v>2452</v>
      </c>
      <c r="O51" s="151" t="s">
        <v>2453</v>
      </c>
      <c r="P51" s="151"/>
      <c r="Q51" s="109" t="s">
        <v>2441</v>
      </c>
    </row>
    <row r="52" spans="1:17" s="122" customFormat="1" ht="18" x14ac:dyDescent="0.25">
      <c r="A52" s="151" t="str">
        <f>VLOOKUP(E52,'LISTADO ATM'!$A$2:$C$898,3,0)</f>
        <v>ESTE</v>
      </c>
      <c r="B52" s="146">
        <v>3335941303</v>
      </c>
      <c r="C52" s="110">
        <v>44380.53334490741</v>
      </c>
      <c r="D52" s="110" t="s">
        <v>2448</v>
      </c>
      <c r="E52" s="141">
        <v>480</v>
      </c>
      <c r="F52" s="151" t="str">
        <f>VLOOKUP(E52,VIP!$A$2:$O14002,2,0)</f>
        <v>DRBR480</v>
      </c>
      <c r="G52" s="151" t="str">
        <f>VLOOKUP(E52,'LISTADO ATM'!$A$2:$B$897,2,0)</f>
        <v>ATM UNP Farmaconal Higuey</v>
      </c>
      <c r="H52" s="151" t="str">
        <f>VLOOKUP(E52,VIP!$A$2:$O18963,7,FALSE)</f>
        <v>N/A</v>
      </c>
      <c r="I52" s="151" t="str">
        <f>VLOOKUP(E52,VIP!$A$2:$O10928,8,FALSE)</f>
        <v>N/A</v>
      </c>
      <c r="J52" s="151" t="str">
        <f>VLOOKUP(E52,VIP!$A$2:$O10878,8,FALSE)</f>
        <v>N/A</v>
      </c>
      <c r="K52" s="151" t="str">
        <f>VLOOKUP(E52,VIP!$A$2:$O14452,6,0)</f>
        <v>N/A</v>
      </c>
      <c r="L52" s="155" t="s">
        <v>2417</v>
      </c>
      <c r="M52" s="109" t="s">
        <v>2445</v>
      </c>
      <c r="N52" s="109" t="s">
        <v>2452</v>
      </c>
      <c r="O52" s="151" t="s">
        <v>2453</v>
      </c>
      <c r="P52" s="151"/>
      <c r="Q52" s="109" t="s">
        <v>2417</v>
      </c>
    </row>
    <row r="53" spans="1:17" s="122" customFormat="1" ht="18" x14ac:dyDescent="0.25">
      <c r="A53" s="151" t="str">
        <f>VLOOKUP(E53,'LISTADO ATM'!$A$2:$C$898,3,0)</f>
        <v>DISTRITO NACIONAL</v>
      </c>
      <c r="B53" s="146">
        <v>3335941311</v>
      </c>
      <c r="C53" s="110">
        <v>44380.542719907404</v>
      </c>
      <c r="D53" s="110" t="s">
        <v>2180</v>
      </c>
      <c r="E53" s="141">
        <v>697</v>
      </c>
      <c r="F53" s="151" t="str">
        <f>VLOOKUP(E53,VIP!$A$2:$O13999,2,0)</f>
        <v>DRBR697</v>
      </c>
      <c r="G53" s="151" t="str">
        <f>VLOOKUP(E53,'LISTADO ATM'!$A$2:$B$897,2,0)</f>
        <v>ATM Hipermercado Olé Ciudad Juan Bosch</v>
      </c>
      <c r="H53" s="151" t="str">
        <f>VLOOKUP(E53,VIP!$A$2:$O18960,7,FALSE)</f>
        <v>Si</v>
      </c>
      <c r="I53" s="151" t="str">
        <f>VLOOKUP(E53,VIP!$A$2:$O10925,8,FALSE)</f>
        <v>Si</v>
      </c>
      <c r="J53" s="151" t="str">
        <f>VLOOKUP(E53,VIP!$A$2:$O10875,8,FALSE)</f>
        <v>Si</v>
      </c>
      <c r="K53" s="151" t="str">
        <f>VLOOKUP(E53,VIP!$A$2:$O14449,6,0)</f>
        <v>NO</v>
      </c>
      <c r="L53" s="155" t="s">
        <v>2219</v>
      </c>
      <c r="M53" s="109" t="s">
        <v>2445</v>
      </c>
      <c r="N53" s="109" t="s">
        <v>2452</v>
      </c>
      <c r="O53" s="151" t="s">
        <v>2454</v>
      </c>
      <c r="P53" s="151"/>
      <c r="Q53" s="109" t="s">
        <v>2219</v>
      </c>
    </row>
    <row r="54" spans="1:17" s="122" customFormat="1" ht="18" x14ac:dyDescent="0.25">
      <c r="A54" s="151" t="str">
        <f>VLOOKUP(E54,'LISTADO ATM'!$A$2:$C$898,3,0)</f>
        <v>NORTE</v>
      </c>
      <c r="B54" s="146">
        <v>3335941346</v>
      </c>
      <c r="C54" s="110">
        <v>44380.586840277778</v>
      </c>
      <c r="D54" s="110" t="s">
        <v>2180</v>
      </c>
      <c r="E54" s="141">
        <v>129</v>
      </c>
      <c r="F54" s="151" t="str">
        <f>VLOOKUP(E54,VIP!$A$2:$O14033,2,0)</f>
        <v>DRBR129</v>
      </c>
      <c r="G54" s="151" t="str">
        <f>VLOOKUP(E54,'LISTADO ATM'!$A$2:$B$897,2,0)</f>
        <v xml:space="preserve">ATM Multicentro La Sirena (Santiago) </v>
      </c>
      <c r="H54" s="151" t="str">
        <f>VLOOKUP(E54,VIP!$A$2:$O18994,7,FALSE)</f>
        <v>Si</v>
      </c>
      <c r="I54" s="151" t="str">
        <f>VLOOKUP(E54,VIP!$A$2:$O10959,8,FALSE)</f>
        <v>Si</v>
      </c>
      <c r="J54" s="151" t="str">
        <f>VLOOKUP(E54,VIP!$A$2:$O10909,8,FALSE)</f>
        <v>Si</v>
      </c>
      <c r="K54" s="151" t="str">
        <f>VLOOKUP(E54,VIP!$A$2:$O14483,6,0)</f>
        <v>SI</v>
      </c>
      <c r="L54" s="155" t="s">
        <v>2465</v>
      </c>
      <c r="M54" s="109" t="s">
        <v>2445</v>
      </c>
      <c r="N54" s="109" t="s">
        <v>2452</v>
      </c>
      <c r="O54" s="151" t="s">
        <v>2454</v>
      </c>
      <c r="P54" s="151"/>
      <c r="Q54" s="109" t="s">
        <v>2465</v>
      </c>
    </row>
    <row r="55" spans="1:17" s="122" customFormat="1" ht="18" x14ac:dyDescent="0.25">
      <c r="A55" s="151" t="str">
        <f>VLOOKUP(E55,'LISTADO ATM'!$A$2:$C$898,3,0)</f>
        <v>DISTRITO NACIONAL</v>
      </c>
      <c r="B55" s="146">
        <v>3335941349</v>
      </c>
      <c r="C55" s="110">
        <v>44380.603842592594</v>
      </c>
      <c r="D55" s="110" t="s">
        <v>2180</v>
      </c>
      <c r="E55" s="141">
        <v>596</v>
      </c>
      <c r="F55" s="151" t="str">
        <f>VLOOKUP(E55,VIP!$A$2:$O14032,2,0)</f>
        <v>DRBR274</v>
      </c>
      <c r="G55" s="151" t="str">
        <f>VLOOKUP(E55,'LISTADO ATM'!$A$2:$B$897,2,0)</f>
        <v xml:space="preserve">ATM Autobanco Malecón Center </v>
      </c>
      <c r="H55" s="151" t="str">
        <f>VLOOKUP(E55,VIP!$A$2:$O18993,7,FALSE)</f>
        <v>Si</v>
      </c>
      <c r="I55" s="151" t="str">
        <f>VLOOKUP(E55,VIP!$A$2:$O10958,8,FALSE)</f>
        <v>Si</v>
      </c>
      <c r="J55" s="151" t="str">
        <f>VLOOKUP(E55,VIP!$A$2:$O10908,8,FALSE)</f>
        <v>Si</v>
      </c>
      <c r="K55" s="151" t="str">
        <f>VLOOKUP(E55,VIP!$A$2:$O14482,6,0)</f>
        <v>NO</v>
      </c>
      <c r="L55" s="155" t="s">
        <v>2219</v>
      </c>
      <c r="M55" s="109" t="s">
        <v>2445</v>
      </c>
      <c r="N55" s="109" t="s">
        <v>2452</v>
      </c>
      <c r="O55" s="151" t="s">
        <v>2454</v>
      </c>
      <c r="P55" s="151"/>
      <c r="Q55" s="109" t="s">
        <v>2219</v>
      </c>
    </row>
    <row r="56" spans="1:17" s="122" customFormat="1" ht="18" x14ac:dyDescent="0.25">
      <c r="A56" s="151" t="str">
        <f>VLOOKUP(E56,'LISTADO ATM'!$A$2:$C$898,3,0)</f>
        <v>SUR</v>
      </c>
      <c r="B56" s="146">
        <v>3335941350</v>
      </c>
      <c r="C56" s="110">
        <v>44380.605532407404</v>
      </c>
      <c r="D56" s="110" t="s">
        <v>2180</v>
      </c>
      <c r="E56" s="141">
        <v>403</v>
      </c>
      <c r="F56" s="151" t="str">
        <f>VLOOKUP(E56,VIP!$A$2:$O14031,2,0)</f>
        <v>DRBR403</v>
      </c>
      <c r="G56" s="151" t="str">
        <f>VLOOKUP(E56,'LISTADO ATM'!$A$2:$B$897,2,0)</f>
        <v xml:space="preserve">ATM Oficina Vicente Noble </v>
      </c>
      <c r="H56" s="151" t="str">
        <f>VLOOKUP(E56,VIP!$A$2:$O18992,7,FALSE)</f>
        <v>Si</v>
      </c>
      <c r="I56" s="151" t="str">
        <f>VLOOKUP(E56,VIP!$A$2:$O10957,8,FALSE)</f>
        <v>Si</v>
      </c>
      <c r="J56" s="151" t="str">
        <f>VLOOKUP(E56,VIP!$A$2:$O10907,8,FALSE)</f>
        <v>Si</v>
      </c>
      <c r="K56" s="151" t="str">
        <f>VLOOKUP(E56,VIP!$A$2:$O14481,6,0)</f>
        <v>NO</v>
      </c>
      <c r="L56" s="155" t="s">
        <v>2219</v>
      </c>
      <c r="M56" s="109" t="s">
        <v>2445</v>
      </c>
      <c r="N56" s="109" t="s">
        <v>2452</v>
      </c>
      <c r="O56" s="151" t="s">
        <v>2454</v>
      </c>
      <c r="P56" s="151"/>
      <c r="Q56" s="109" t="s">
        <v>2219</v>
      </c>
    </row>
    <row r="57" spans="1:17" s="122" customFormat="1" ht="18" x14ac:dyDescent="0.25">
      <c r="A57" s="151" t="str">
        <f>VLOOKUP(E57,'LISTADO ATM'!$A$2:$C$898,3,0)</f>
        <v>ESTE</v>
      </c>
      <c r="B57" s="146">
        <v>3335941351</v>
      </c>
      <c r="C57" s="110">
        <v>44380.605983796297</v>
      </c>
      <c r="D57" s="110" t="s">
        <v>2180</v>
      </c>
      <c r="E57" s="141">
        <v>630</v>
      </c>
      <c r="F57" s="151" t="str">
        <f>VLOOKUP(E57,VIP!$A$2:$O14030,2,0)</f>
        <v>DRBR112</v>
      </c>
      <c r="G57" s="151" t="str">
        <f>VLOOKUP(E57,'LISTADO ATM'!$A$2:$B$897,2,0)</f>
        <v xml:space="preserve">ATM Oficina Plaza Zaglul (SPM) </v>
      </c>
      <c r="H57" s="151" t="str">
        <f>VLOOKUP(E57,VIP!$A$2:$O18991,7,FALSE)</f>
        <v>Si</v>
      </c>
      <c r="I57" s="151" t="str">
        <f>VLOOKUP(E57,VIP!$A$2:$O10956,8,FALSE)</f>
        <v>Si</v>
      </c>
      <c r="J57" s="151" t="str">
        <f>VLOOKUP(E57,VIP!$A$2:$O10906,8,FALSE)</f>
        <v>Si</v>
      </c>
      <c r="K57" s="151" t="str">
        <f>VLOOKUP(E57,VIP!$A$2:$O14480,6,0)</f>
        <v>NO</v>
      </c>
      <c r="L57" s="155" t="s">
        <v>2219</v>
      </c>
      <c r="M57" s="109" t="s">
        <v>2445</v>
      </c>
      <c r="N57" s="109" t="s">
        <v>2452</v>
      </c>
      <c r="O57" s="151" t="s">
        <v>2454</v>
      </c>
      <c r="P57" s="151"/>
      <c r="Q57" s="109" t="s">
        <v>2219</v>
      </c>
    </row>
    <row r="58" spans="1:17" s="122" customFormat="1" ht="18" x14ac:dyDescent="0.25">
      <c r="A58" s="151" t="str">
        <f>VLOOKUP(E58,'LISTADO ATM'!$A$2:$C$898,3,0)</f>
        <v>DISTRITO NACIONAL</v>
      </c>
      <c r="B58" s="146">
        <v>3335941353</v>
      </c>
      <c r="C58" s="110">
        <v>44380.606759259259</v>
      </c>
      <c r="D58" s="110" t="s">
        <v>2180</v>
      </c>
      <c r="E58" s="141">
        <v>238</v>
      </c>
      <c r="F58" s="151" t="str">
        <f>VLOOKUP(E58,VIP!$A$2:$O14028,2,0)</f>
        <v>DRBR238</v>
      </c>
      <c r="G58" s="151" t="str">
        <f>VLOOKUP(E58,'LISTADO ATM'!$A$2:$B$897,2,0)</f>
        <v xml:space="preserve">ATM Multicentro La Sirena Charles de Gaulle </v>
      </c>
      <c r="H58" s="151" t="str">
        <f>VLOOKUP(E58,VIP!$A$2:$O18989,7,FALSE)</f>
        <v>Si</v>
      </c>
      <c r="I58" s="151" t="str">
        <f>VLOOKUP(E58,VIP!$A$2:$O10954,8,FALSE)</f>
        <v>Si</v>
      </c>
      <c r="J58" s="151" t="str">
        <f>VLOOKUP(E58,VIP!$A$2:$O10904,8,FALSE)</f>
        <v>Si</v>
      </c>
      <c r="K58" s="151" t="str">
        <f>VLOOKUP(E58,VIP!$A$2:$O14478,6,0)</f>
        <v>No</v>
      </c>
      <c r="L58" s="155" t="s">
        <v>2465</v>
      </c>
      <c r="M58" s="109" t="s">
        <v>2445</v>
      </c>
      <c r="N58" s="109" t="s">
        <v>2452</v>
      </c>
      <c r="O58" s="151" t="s">
        <v>2454</v>
      </c>
      <c r="P58" s="151"/>
      <c r="Q58" s="109" t="s">
        <v>2465</v>
      </c>
    </row>
    <row r="59" spans="1:17" s="122" customFormat="1" ht="18" x14ac:dyDescent="0.25">
      <c r="A59" s="151" t="str">
        <f>VLOOKUP(E59,'LISTADO ATM'!$A$2:$C$898,3,0)</f>
        <v>NORTE</v>
      </c>
      <c r="B59" s="146">
        <v>3335941354</v>
      </c>
      <c r="C59" s="110">
        <v>44380.607118055559</v>
      </c>
      <c r="D59" s="110" t="s">
        <v>2181</v>
      </c>
      <c r="E59" s="141">
        <v>351</v>
      </c>
      <c r="F59" s="151" t="str">
        <f>VLOOKUP(E59,VIP!$A$2:$O14027,2,0)</f>
        <v>DRBR351</v>
      </c>
      <c r="G59" s="151" t="str">
        <f>VLOOKUP(E59,'LISTADO ATM'!$A$2:$B$897,2,0)</f>
        <v xml:space="preserve">ATM S/M José Luís (Puerto Plata) </v>
      </c>
      <c r="H59" s="151" t="str">
        <f>VLOOKUP(E59,VIP!$A$2:$O18988,7,FALSE)</f>
        <v>Si</v>
      </c>
      <c r="I59" s="151" t="str">
        <f>VLOOKUP(E59,VIP!$A$2:$O10953,8,FALSE)</f>
        <v>Si</v>
      </c>
      <c r="J59" s="151" t="str">
        <f>VLOOKUP(E59,VIP!$A$2:$O10903,8,FALSE)</f>
        <v>Si</v>
      </c>
      <c r="K59" s="151" t="str">
        <f>VLOOKUP(E59,VIP!$A$2:$O14477,6,0)</f>
        <v>NO</v>
      </c>
      <c r="L59" s="155" t="s">
        <v>2465</v>
      </c>
      <c r="M59" s="109" t="s">
        <v>2445</v>
      </c>
      <c r="N59" s="109" t="s">
        <v>2452</v>
      </c>
      <c r="O59" s="151" t="s">
        <v>2580</v>
      </c>
      <c r="P59" s="151"/>
      <c r="Q59" s="109" t="s">
        <v>2465</v>
      </c>
    </row>
    <row r="60" spans="1:17" s="122" customFormat="1" ht="18" x14ac:dyDescent="0.25">
      <c r="A60" s="151" t="str">
        <f>VLOOKUP(E60,'LISTADO ATM'!$A$2:$C$898,3,0)</f>
        <v>ESTE</v>
      </c>
      <c r="B60" s="146">
        <v>3335941355</v>
      </c>
      <c r="C60" s="110">
        <v>44380.608090277776</v>
      </c>
      <c r="D60" s="110" t="s">
        <v>2180</v>
      </c>
      <c r="E60" s="141">
        <v>462</v>
      </c>
      <c r="F60" s="151" t="str">
        <f>VLOOKUP(E60,VIP!$A$2:$O14026,2,0)</f>
        <v>DRBR462</v>
      </c>
      <c r="G60" s="151" t="str">
        <f>VLOOKUP(E60,'LISTADO ATM'!$A$2:$B$897,2,0)</f>
        <v>ATM Agrocafe Del Caribe</v>
      </c>
      <c r="H60" s="151" t="str">
        <f>VLOOKUP(E60,VIP!$A$2:$O18987,7,FALSE)</f>
        <v>Si</v>
      </c>
      <c r="I60" s="151" t="str">
        <f>VLOOKUP(E60,VIP!$A$2:$O10952,8,FALSE)</f>
        <v>Si</v>
      </c>
      <c r="J60" s="151" t="str">
        <f>VLOOKUP(E60,VIP!$A$2:$O10902,8,FALSE)</f>
        <v>Si</v>
      </c>
      <c r="K60" s="151" t="str">
        <f>VLOOKUP(E60,VIP!$A$2:$O14476,6,0)</f>
        <v>NO</v>
      </c>
      <c r="L60" s="155" t="s">
        <v>2245</v>
      </c>
      <c r="M60" s="109" t="s">
        <v>2445</v>
      </c>
      <c r="N60" s="109" t="s">
        <v>2452</v>
      </c>
      <c r="O60" s="151" t="s">
        <v>2454</v>
      </c>
      <c r="P60" s="151"/>
      <c r="Q60" s="109" t="s">
        <v>2245</v>
      </c>
    </row>
    <row r="61" spans="1:17" s="122" customFormat="1" ht="18" x14ac:dyDescent="0.25">
      <c r="A61" s="151" t="str">
        <f>VLOOKUP(E61,'LISTADO ATM'!$A$2:$C$898,3,0)</f>
        <v>DISTRITO NACIONAL</v>
      </c>
      <c r="B61" s="146">
        <v>3335941356</v>
      </c>
      <c r="C61" s="110">
        <v>44380.610011574077</v>
      </c>
      <c r="D61" s="110" t="s">
        <v>2180</v>
      </c>
      <c r="E61" s="141">
        <v>493</v>
      </c>
      <c r="F61" s="151" t="str">
        <f>VLOOKUP(E61,VIP!$A$2:$O14025,2,0)</f>
        <v>DRBR493</v>
      </c>
      <c r="G61" s="151" t="str">
        <f>VLOOKUP(E61,'LISTADO ATM'!$A$2:$B$897,2,0)</f>
        <v xml:space="preserve">ATM Oficina Haina Occidental II </v>
      </c>
      <c r="H61" s="151" t="str">
        <f>VLOOKUP(E61,VIP!$A$2:$O18986,7,FALSE)</f>
        <v>Si</v>
      </c>
      <c r="I61" s="151" t="str">
        <f>VLOOKUP(E61,VIP!$A$2:$O10951,8,FALSE)</f>
        <v>Si</v>
      </c>
      <c r="J61" s="151" t="str">
        <f>VLOOKUP(E61,VIP!$A$2:$O10901,8,FALSE)</f>
        <v>Si</v>
      </c>
      <c r="K61" s="151" t="str">
        <f>VLOOKUP(E61,VIP!$A$2:$O14475,6,0)</f>
        <v>NO</v>
      </c>
      <c r="L61" s="155" t="s">
        <v>2465</v>
      </c>
      <c r="M61" s="109" t="s">
        <v>2445</v>
      </c>
      <c r="N61" s="109" t="s">
        <v>2452</v>
      </c>
      <c r="O61" s="151" t="s">
        <v>2454</v>
      </c>
      <c r="P61" s="151"/>
      <c r="Q61" s="109" t="s">
        <v>2465</v>
      </c>
    </row>
    <row r="62" spans="1:17" s="122" customFormat="1" ht="18" x14ac:dyDescent="0.25">
      <c r="A62" s="151" t="str">
        <f>VLOOKUP(E62,'LISTADO ATM'!$A$2:$C$898,3,0)</f>
        <v>ESTE</v>
      </c>
      <c r="B62" s="146">
        <v>3335941361</v>
      </c>
      <c r="C62" s="110">
        <v>44380.616840277777</v>
      </c>
      <c r="D62" s="110" t="s">
        <v>2180</v>
      </c>
      <c r="E62" s="141">
        <v>222</v>
      </c>
      <c r="F62" s="151" t="str">
        <f>VLOOKUP(E62,VIP!$A$2:$O14020,2,0)</f>
        <v>DRBR222</v>
      </c>
      <c r="G62" s="151" t="str">
        <f>VLOOKUP(E62,'LISTADO ATM'!$A$2:$B$897,2,0)</f>
        <v xml:space="preserve">ATM UNP Dominicus (La Romana) </v>
      </c>
      <c r="H62" s="151" t="str">
        <f>VLOOKUP(E62,VIP!$A$2:$O18981,7,FALSE)</f>
        <v>Si</v>
      </c>
      <c r="I62" s="151" t="str">
        <f>VLOOKUP(E62,VIP!$A$2:$O10946,8,FALSE)</f>
        <v>Si</v>
      </c>
      <c r="J62" s="151" t="str">
        <f>VLOOKUP(E62,VIP!$A$2:$O10896,8,FALSE)</f>
        <v>Si</v>
      </c>
      <c r="K62" s="151" t="str">
        <f>VLOOKUP(E62,VIP!$A$2:$O14470,6,0)</f>
        <v>NO</v>
      </c>
      <c r="L62" s="155" t="s">
        <v>2245</v>
      </c>
      <c r="M62" s="109" t="s">
        <v>2445</v>
      </c>
      <c r="N62" s="109" t="s">
        <v>2452</v>
      </c>
      <c r="O62" s="151" t="s">
        <v>2454</v>
      </c>
      <c r="P62" s="151"/>
      <c r="Q62" s="109" t="s">
        <v>2245</v>
      </c>
    </row>
    <row r="63" spans="1:17" s="122" customFormat="1" ht="18" x14ac:dyDescent="0.25">
      <c r="A63" s="151" t="str">
        <f>VLOOKUP(E63,'LISTADO ATM'!$A$2:$C$898,3,0)</f>
        <v>DISTRITO NACIONAL</v>
      </c>
      <c r="B63" s="146">
        <v>3335941362</v>
      </c>
      <c r="C63" s="110">
        <v>44380.6171875</v>
      </c>
      <c r="D63" s="110" t="s">
        <v>2180</v>
      </c>
      <c r="E63" s="141">
        <v>375</v>
      </c>
      <c r="F63" s="151" t="str">
        <f>VLOOKUP(E63,VIP!$A$2:$O14019,2,0)</f>
        <v>DRBR375</v>
      </c>
      <c r="G63" s="151" t="str">
        <f>VLOOKUP(E63,'LISTADO ATM'!$A$2:$B$897,2,0)</f>
        <v>ATM Base Naval Las Caletas</v>
      </c>
      <c r="H63" s="151" t="str">
        <f>VLOOKUP(E63,VIP!$A$2:$O18980,7,FALSE)</f>
        <v>N/A</v>
      </c>
      <c r="I63" s="151" t="str">
        <f>VLOOKUP(E63,VIP!$A$2:$O10945,8,FALSE)</f>
        <v>N/A</v>
      </c>
      <c r="J63" s="151" t="str">
        <f>VLOOKUP(E63,VIP!$A$2:$O10895,8,FALSE)</f>
        <v>N/A</v>
      </c>
      <c r="K63" s="151" t="str">
        <f>VLOOKUP(E63,VIP!$A$2:$O14469,6,0)</f>
        <v>N/A</v>
      </c>
      <c r="L63" s="155" t="s">
        <v>2245</v>
      </c>
      <c r="M63" s="109" t="s">
        <v>2445</v>
      </c>
      <c r="N63" s="109" t="s">
        <v>2452</v>
      </c>
      <c r="O63" s="151" t="s">
        <v>2454</v>
      </c>
      <c r="P63" s="151"/>
      <c r="Q63" s="109" t="s">
        <v>2245</v>
      </c>
    </row>
    <row r="64" spans="1:17" s="122" customFormat="1" ht="18" x14ac:dyDescent="0.25">
      <c r="A64" s="151" t="str">
        <f>VLOOKUP(E64,'LISTADO ATM'!$A$2:$C$898,3,0)</f>
        <v>DISTRITO NACIONAL</v>
      </c>
      <c r="B64" s="146">
        <v>3335941363</v>
      </c>
      <c r="C64" s="110">
        <v>44380.617546296293</v>
      </c>
      <c r="D64" s="110" t="s">
        <v>2180</v>
      </c>
      <c r="E64" s="141">
        <v>617</v>
      </c>
      <c r="F64" s="151" t="str">
        <f>VLOOKUP(E64,VIP!$A$2:$O14018,2,0)</f>
        <v>DRBR617</v>
      </c>
      <c r="G64" s="151" t="str">
        <f>VLOOKUP(E64,'LISTADO ATM'!$A$2:$B$897,2,0)</f>
        <v xml:space="preserve">ATM Guardia Presidencial </v>
      </c>
      <c r="H64" s="151" t="str">
        <f>VLOOKUP(E64,VIP!$A$2:$O18979,7,FALSE)</f>
        <v>Si</v>
      </c>
      <c r="I64" s="151" t="str">
        <f>VLOOKUP(E64,VIP!$A$2:$O10944,8,FALSE)</f>
        <v>Si</v>
      </c>
      <c r="J64" s="151" t="str">
        <f>VLOOKUP(E64,VIP!$A$2:$O10894,8,FALSE)</f>
        <v>Si</v>
      </c>
      <c r="K64" s="151" t="str">
        <f>VLOOKUP(E64,VIP!$A$2:$O14468,6,0)</f>
        <v>NO</v>
      </c>
      <c r="L64" s="155" t="s">
        <v>2245</v>
      </c>
      <c r="M64" s="109" t="s">
        <v>2445</v>
      </c>
      <c r="N64" s="109" t="s">
        <v>2452</v>
      </c>
      <c r="O64" s="151" t="s">
        <v>2454</v>
      </c>
      <c r="P64" s="151"/>
      <c r="Q64" s="109" t="s">
        <v>2245</v>
      </c>
    </row>
    <row r="65" spans="1:17" s="122" customFormat="1" ht="18" x14ac:dyDescent="0.25">
      <c r="A65" s="151" t="str">
        <f>VLOOKUP(E65,'LISTADO ATM'!$A$2:$C$898,3,0)</f>
        <v>DISTRITO NACIONAL</v>
      </c>
      <c r="B65" s="146">
        <v>3335941364</v>
      </c>
      <c r="C65" s="110">
        <v>44380.617986111109</v>
      </c>
      <c r="D65" s="110" t="s">
        <v>2180</v>
      </c>
      <c r="E65" s="141">
        <v>113</v>
      </c>
      <c r="F65" s="151" t="str">
        <f>VLOOKUP(E65,VIP!$A$2:$O14017,2,0)</f>
        <v>DRBR113</v>
      </c>
      <c r="G65" s="151" t="str">
        <f>VLOOKUP(E65,'LISTADO ATM'!$A$2:$B$897,2,0)</f>
        <v xml:space="preserve">ATM Autoservicio Atalaya del Mar </v>
      </c>
      <c r="H65" s="151" t="str">
        <f>VLOOKUP(E65,VIP!$A$2:$O18978,7,FALSE)</f>
        <v>Si</v>
      </c>
      <c r="I65" s="151" t="str">
        <f>VLOOKUP(E65,VIP!$A$2:$O10943,8,FALSE)</f>
        <v>No</v>
      </c>
      <c r="J65" s="151" t="str">
        <f>VLOOKUP(E65,VIP!$A$2:$O10893,8,FALSE)</f>
        <v>No</v>
      </c>
      <c r="K65" s="151" t="str">
        <f>VLOOKUP(E65,VIP!$A$2:$O14467,6,0)</f>
        <v>NO</v>
      </c>
      <c r="L65" s="155" t="s">
        <v>2245</v>
      </c>
      <c r="M65" s="109" t="s">
        <v>2445</v>
      </c>
      <c r="N65" s="109" t="s">
        <v>2452</v>
      </c>
      <c r="O65" s="151" t="s">
        <v>2454</v>
      </c>
      <c r="P65" s="151"/>
      <c r="Q65" s="109" t="s">
        <v>2245</v>
      </c>
    </row>
    <row r="66" spans="1:17" s="122" customFormat="1" ht="18" x14ac:dyDescent="0.25">
      <c r="A66" s="151" t="str">
        <f>VLOOKUP(E66,'LISTADO ATM'!$A$2:$C$898,3,0)</f>
        <v>DISTRITO NACIONAL</v>
      </c>
      <c r="B66" s="146">
        <v>3335941365</v>
      </c>
      <c r="C66" s="110">
        <v>44380.618564814817</v>
      </c>
      <c r="D66" s="110" t="s">
        <v>2180</v>
      </c>
      <c r="E66" s="141">
        <v>815</v>
      </c>
      <c r="F66" s="151" t="str">
        <f>VLOOKUP(E66,VIP!$A$2:$O14016,2,0)</f>
        <v>DRBR24A</v>
      </c>
      <c r="G66" s="151" t="str">
        <f>VLOOKUP(E66,'LISTADO ATM'!$A$2:$B$897,2,0)</f>
        <v xml:space="preserve">ATM Oficina Atalaya del Mar </v>
      </c>
      <c r="H66" s="151" t="str">
        <f>VLOOKUP(E66,VIP!$A$2:$O18977,7,FALSE)</f>
        <v>Si</v>
      </c>
      <c r="I66" s="151" t="str">
        <f>VLOOKUP(E66,VIP!$A$2:$O10942,8,FALSE)</f>
        <v>Si</v>
      </c>
      <c r="J66" s="151" t="str">
        <f>VLOOKUP(E66,VIP!$A$2:$O10892,8,FALSE)</f>
        <v>Si</v>
      </c>
      <c r="K66" s="151" t="str">
        <f>VLOOKUP(E66,VIP!$A$2:$O14466,6,0)</f>
        <v>SI</v>
      </c>
      <c r="L66" s="155" t="s">
        <v>2245</v>
      </c>
      <c r="M66" s="109" t="s">
        <v>2445</v>
      </c>
      <c r="N66" s="109" t="s">
        <v>2452</v>
      </c>
      <c r="O66" s="151" t="s">
        <v>2454</v>
      </c>
      <c r="P66" s="151"/>
      <c r="Q66" s="109" t="s">
        <v>2245</v>
      </c>
    </row>
    <row r="67" spans="1:17" s="122" customFormat="1" ht="18" x14ac:dyDescent="0.25">
      <c r="A67" s="151" t="str">
        <f>VLOOKUP(E67,'LISTADO ATM'!$A$2:$C$898,3,0)</f>
        <v>DISTRITO NACIONAL</v>
      </c>
      <c r="B67" s="146">
        <v>3335941367</v>
      </c>
      <c r="C67" s="110">
        <v>44380.6246875</v>
      </c>
      <c r="D67" s="110" t="s">
        <v>2448</v>
      </c>
      <c r="E67" s="141">
        <v>979</v>
      </c>
      <c r="F67" s="151" t="str">
        <f>VLOOKUP(E67,VIP!$A$2:$O14015,2,0)</f>
        <v>DRBR979</v>
      </c>
      <c r="G67" s="151" t="str">
        <f>VLOOKUP(E67,'LISTADO ATM'!$A$2:$B$897,2,0)</f>
        <v xml:space="preserve">ATM Oficina Luperón I </v>
      </c>
      <c r="H67" s="151" t="str">
        <f>VLOOKUP(E67,VIP!$A$2:$O18976,7,FALSE)</f>
        <v>Si</v>
      </c>
      <c r="I67" s="151" t="str">
        <f>VLOOKUP(E67,VIP!$A$2:$O10941,8,FALSE)</f>
        <v>Si</v>
      </c>
      <c r="J67" s="151" t="str">
        <f>VLOOKUP(E67,VIP!$A$2:$O10891,8,FALSE)</f>
        <v>Si</v>
      </c>
      <c r="K67" s="151" t="str">
        <f>VLOOKUP(E67,VIP!$A$2:$O14465,6,0)</f>
        <v>NO</v>
      </c>
      <c r="L67" s="155" t="s">
        <v>2562</v>
      </c>
      <c r="M67" s="109" t="s">
        <v>2445</v>
      </c>
      <c r="N67" s="109" t="s">
        <v>2452</v>
      </c>
      <c r="O67" s="151" t="s">
        <v>2453</v>
      </c>
      <c r="P67" s="151"/>
      <c r="Q67" s="109" t="s">
        <v>2562</v>
      </c>
    </row>
    <row r="68" spans="1:17" s="122" customFormat="1" ht="18" x14ac:dyDescent="0.25">
      <c r="A68" s="151" t="str">
        <f>VLOOKUP(E68,'LISTADO ATM'!$A$2:$C$898,3,0)</f>
        <v>DISTRITO NACIONAL</v>
      </c>
      <c r="B68" s="146">
        <v>3335941368</v>
      </c>
      <c r="C68" s="110">
        <v>44380.638564814813</v>
      </c>
      <c r="D68" s="110" t="s">
        <v>2469</v>
      </c>
      <c r="E68" s="141">
        <v>410</v>
      </c>
      <c r="F68" s="151" t="str">
        <f>VLOOKUP(E68,VIP!$A$2:$O14011,2,0)</f>
        <v>DRBR410</v>
      </c>
      <c r="G68" s="151" t="str">
        <f>VLOOKUP(E68,'LISTADO ATM'!$A$2:$B$897,2,0)</f>
        <v xml:space="preserve">ATM Oficina Las Palmas de Herrera II </v>
      </c>
      <c r="H68" s="151" t="str">
        <f>VLOOKUP(E68,VIP!$A$2:$O18972,7,FALSE)</f>
        <v>Si</v>
      </c>
      <c r="I68" s="151" t="str">
        <f>VLOOKUP(E68,VIP!$A$2:$O10937,8,FALSE)</f>
        <v>Si</v>
      </c>
      <c r="J68" s="151" t="str">
        <f>VLOOKUP(E68,VIP!$A$2:$O10887,8,FALSE)</f>
        <v>Si</v>
      </c>
      <c r="K68" s="151" t="str">
        <f>VLOOKUP(E68,VIP!$A$2:$O14461,6,0)</f>
        <v>NO</v>
      </c>
      <c r="L68" s="155" t="s">
        <v>2417</v>
      </c>
      <c r="M68" s="109" t="s">
        <v>2445</v>
      </c>
      <c r="N68" s="109" t="s">
        <v>2452</v>
      </c>
      <c r="O68" s="151" t="s">
        <v>2470</v>
      </c>
      <c r="P68" s="151"/>
      <c r="Q68" s="109" t="s">
        <v>2417</v>
      </c>
    </row>
    <row r="69" spans="1:17" s="122" customFormat="1" ht="18" x14ac:dyDescent="0.25">
      <c r="A69" s="151" t="str">
        <f>VLOOKUP(E69,'LISTADO ATM'!$A$2:$C$898,3,0)</f>
        <v>DISTRITO NACIONAL</v>
      </c>
      <c r="B69" s="146">
        <v>3335941369</v>
      </c>
      <c r="C69" s="110">
        <v>44380.651736111111</v>
      </c>
      <c r="D69" s="110" t="s">
        <v>2180</v>
      </c>
      <c r="E69" s="141">
        <v>958</v>
      </c>
      <c r="F69" s="151" t="str">
        <f>VLOOKUP(E69,VIP!$A$2:$O14041,2,0)</f>
        <v>DRBR958</v>
      </c>
      <c r="G69" s="151" t="str">
        <f>VLOOKUP(E69,'LISTADO ATM'!$A$2:$B$897,2,0)</f>
        <v xml:space="preserve">ATM Olé Aut. San Isidro </v>
      </c>
      <c r="H69" s="151" t="str">
        <f>VLOOKUP(E69,VIP!$A$2:$O19002,7,FALSE)</f>
        <v>Si</v>
      </c>
      <c r="I69" s="151" t="str">
        <f>VLOOKUP(E69,VIP!$A$2:$O10967,8,FALSE)</f>
        <v>Si</v>
      </c>
      <c r="J69" s="151" t="str">
        <f>VLOOKUP(E69,VIP!$A$2:$O10917,8,FALSE)</f>
        <v>Si</v>
      </c>
      <c r="K69" s="151" t="str">
        <f>VLOOKUP(E69,VIP!$A$2:$O14491,6,0)</f>
        <v>NO</v>
      </c>
      <c r="L69" s="155" t="s">
        <v>2465</v>
      </c>
      <c r="M69" s="109" t="s">
        <v>2445</v>
      </c>
      <c r="N69" s="109" t="s">
        <v>2452</v>
      </c>
      <c r="O69" s="151" t="s">
        <v>2454</v>
      </c>
      <c r="P69" s="151"/>
      <c r="Q69" s="109" t="s">
        <v>2465</v>
      </c>
    </row>
    <row r="70" spans="1:17" s="122" customFormat="1" ht="18" x14ac:dyDescent="0.25">
      <c r="A70" s="151" t="str">
        <f>VLOOKUP(E70,'LISTADO ATM'!$A$2:$C$898,3,0)</f>
        <v>ESTE</v>
      </c>
      <c r="B70" s="146">
        <v>3335941371</v>
      </c>
      <c r="C70" s="110">
        <v>44380.668032407404</v>
      </c>
      <c r="D70" s="110" t="s">
        <v>2448</v>
      </c>
      <c r="E70" s="141">
        <v>353</v>
      </c>
      <c r="F70" s="151" t="str">
        <f>VLOOKUP(E70,VIP!$A$2:$O14040,2,0)</f>
        <v>DRBR353</v>
      </c>
      <c r="G70" s="151" t="str">
        <f>VLOOKUP(E70,'LISTADO ATM'!$A$2:$B$897,2,0)</f>
        <v xml:space="preserve">ATM Estación Boulevard Juan Dolio </v>
      </c>
      <c r="H70" s="151" t="str">
        <f>VLOOKUP(E70,VIP!$A$2:$O19001,7,FALSE)</f>
        <v>Si</v>
      </c>
      <c r="I70" s="151" t="str">
        <f>VLOOKUP(E70,VIP!$A$2:$O10966,8,FALSE)</f>
        <v>Si</v>
      </c>
      <c r="J70" s="151" t="str">
        <f>VLOOKUP(E70,VIP!$A$2:$O10916,8,FALSE)</f>
        <v>Si</v>
      </c>
      <c r="K70" s="151" t="str">
        <f>VLOOKUP(E70,VIP!$A$2:$O14490,6,0)</f>
        <v>NO</v>
      </c>
      <c r="L70" s="155" t="s">
        <v>2417</v>
      </c>
      <c r="M70" s="109" t="s">
        <v>2445</v>
      </c>
      <c r="N70" s="109" t="s">
        <v>2452</v>
      </c>
      <c r="O70" s="151" t="s">
        <v>2453</v>
      </c>
      <c r="P70" s="151"/>
      <c r="Q70" s="109" t="s">
        <v>2417</v>
      </c>
    </row>
    <row r="71" spans="1:17" s="122" customFormat="1" ht="18" x14ac:dyDescent="0.25">
      <c r="A71" s="151" t="str">
        <f>VLOOKUP(E71,'LISTADO ATM'!$A$2:$C$898,3,0)</f>
        <v>ESTE</v>
      </c>
      <c r="B71" s="146">
        <v>3335941374</v>
      </c>
      <c r="C71" s="110">
        <v>44380.671469907407</v>
      </c>
      <c r="D71" s="110" t="s">
        <v>2448</v>
      </c>
      <c r="E71" s="141">
        <v>158</v>
      </c>
      <c r="F71" s="151" t="str">
        <f>VLOOKUP(E71,VIP!$A$2:$O14038,2,0)</f>
        <v>DRBR158</v>
      </c>
      <c r="G71" s="151" t="str">
        <f>VLOOKUP(E71,'LISTADO ATM'!$A$2:$B$897,2,0)</f>
        <v xml:space="preserve">ATM Oficina Romana Norte </v>
      </c>
      <c r="H71" s="151" t="str">
        <f>VLOOKUP(E71,VIP!$A$2:$O18999,7,FALSE)</f>
        <v>Si</v>
      </c>
      <c r="I71" s="151" t="str">
        <f>VLOOKUP(E71,VIP!$A$2:$O10964,8,FALSE)</f>
        <v>Si</v>
      </c>
      <c r="J71" s="151" t="str">
        <f>VLOOKUP(E71,VIP!$A$2:$O10914,8,FALSE)</f>
        <v>Si</v>
      </c>
      <c r="K71" s="151" t="str">
        <f>VLOOKUP(E71,VIP!$A$2:$O14488,6,0)</f>
        <v>SI</v>
      </c>
      <c r="L71" s="155" t="s">
        <v>2564</v>
      </c>
      <c r="M71" s="109" t="s">
        <v>2445</v>
      </c>
      <c r="N71" s="109" t="s">
        <v>2452</v>
      </c>
      <c r="O71" s="151" t="s">
        <v>2453</v>
      </c>
      <c r="P71" s="151"/>
      <c r="Q71" s="109" t="s">
        <v>2564</v>
      </c>
    </row>
    <row r="72" spans="1:17" s="122" customFormat="1" ht="18" x14ac:dyDescent="0.25">
      <c r="A72" s="151" t="str">
        <f>VLOOKUP(E72,'LISTADO ATM'!$A$2:$C$898,3,0)</f>
        <v>DISTRITO NACIONAL</v>
      </c>
      <c r="B72" s="146">
        <v>3335941376</v>
      </c>
      <c r="C72" s="110">
        <v>44380.679548611108</v>
      </c>
      <c r="D72" s="110" t="s">
        <v>2448</v>
      </c>
      <c r="E72" s="141">
        <v>347</v>
      </c>
      <c r="F72" s="151" t="str">
        <f>VLOOKUP(E72,VIP!$A$2:$O14037,2,0)</f>
        <v>DRBR347</v>
      </c>
      <c r="G72" s="151" t="str">
        <f>VLOOKUP(E72,'LISTADO ATM'!$A$2:$B$897,2,0)</f>
        <v>ATM Patio de Colombia</v>
      </c>
      <c r="H72" s="151" t="str">
        <f>VLOOKUP(E72,VIP!$A$2:$O18998,7,FALSE)</f>
        <v>N/A</v>
      </c>
      <c r="I72" s="151" t="str">
        <f>VLOOKUP(E72,VIP!$A$2:$O10963,8,FALSE)</f>
        <v>N/A</v>
      </c>
      <c r="J72" s="151" t="str">
        <f>VLOOKUP(E72,VIP!$A$2:$O10913,8,FALSE)</f>
        <v>N/A</v>
      </c>
      <c r="K72" s="151" t="str">
        <f>VLOOKUP(E72,VIP!$A$2:$O14487,6,0)</f>
        <v>N/A</v>
      </c>
      <c r="L72" s="155" t="s">
        <v>2417</v>
      </c>
      <c r="M72" s="109" t="s">
        <v>2445</v>
      </c>
      <c r="N72" s="109" t="s">
        <v>2452</v>
      </c>
      <c r="O72" s="151" t="s">
        <v>2453</v>
      </c>
      <c r="P72" s="151"/>
      <c r="Q72" s="109" t="s">
        <v>2417</v>
      </c>
    </row>
    <row r="73" spans="1:17" s="122" customFormat="1" ht="18" x14ac:dyDescent="0.25">
      <c r="A73" s="151" t="str">
        <f>VLOOKUP(E73,'LISTADO ATM'!$A$2:$C$898,3,0)</f>
        <v>DISTRITO NACIONAL</v>
      </c>
      <c r="B73" s="146">
        <v>3335941377</v>
      </c>
      <c r="C73" s="110">
        <v>44380.682939814818</v>
      </c>
      <c r="D73" s="110" t="s">
        <v>2448</v>
      </c>
      <c r="E73" s="141">
        <v>946</v>
      </c>
      <c r="F73" s="151" t="str">
        <f>VLOOKUP(E73,VIP!$A$2:$O14036,2,0)</f>
        <v>DRBR24R</v>
      </c>
      <c r="G73" s="151" t="str">
        <f>VLOOKUP(E73,'LISTADO ATM'!$A$2:$B$897,2,0)</f>
        <v xml:space="preserve">ATM Oficina Núñez de Cáceres I </v>
      </c>
      <c r="H73" s="151" t="str">
        <f>VLOOKUP(E73,VIP!$A$2:$O18997,7,FALSE)</f>
        <v>Si</v>
      </c>
      <c r="I73" s="151" t="str">
        <f>VLOOKUP(E73,VIP!$A$2:$O10962,8,FALSE)</f>
        <v>Si</v>
      </c>
      <c r="J73" s="151" t="str">
        <f>VLOOKUP(E73,VIP!$A$2:$O10912,8,FALSE)</f>
        <v>Si</v>
      </c>
      <c r="K73" s="151" t="str">
        <f>VLOOKUP(E73,VIP!$A$2:$O14486,6,0)</f>
        <v>NO</v>
      </c>
      <c r="L73" s="155" t="s">
        <v>2417</v>
      </c>
      <c r="M73" s="109" t="s">
        <v>2445</v>
      </c>
      <c r="N73" s="109" t="s">
        <v>2452</v>
      </c>
      <c r="O73" s="151" t="s">
        <v>2453</v>
      </c>
      <c r="P73" s="151"/>
      <c r="Q73" s="109" t="s">
        <v>2417</v>
      </c>
    </row>
    <row r="74" spans="1:17" s="122" customFormat="1" ht="18" x14ac:dyDescent="0.25">
      <c r="A74" s="151" t="str">
        <f>VLOOKUP(E74,'LISTADO ATM'!$A$2:$C$898,3,0)</f>
        <v>DISTRITO NACIONAL</v>
      </c>
      <c r="B74" s="146">
        <v>3335941378</v>
      </c>
      <c r="C74" s="110">
        <v>44380.689780092594</v>
      </c>
      <c r="D74" s="110" t="s">
        <v>2180</v>
      </c>
      <c r="E74" s="141">
        <v>738</v>
      </c>
      <c r="F74" s="151" t="str">
        <f>VLOOKUP(E74,VIP!$A$2:$O14035,2,0)</f>
        <v>DRBR24S</v>
      </c>
      <c r="G74" s="151" t="str">
        <f>VLOOKUP(E74,'LISTADO ATM'!$A$2:$B$897,2,0)</f>
        <v xml:space="preserve">ATM Zona Franca Los Alcarrizos </v>
      </c>
      <c r="H74" s="151" t="str">
        <f>VLOOKUP(E74,VIP!$A$2:$O18996,7,FALSE)</f>
        <v>Si</v>
      </c>
      <c r="I74" s="151" t="str">
        <f>VLOOKUP(E74,VIP!$A$2:$O10961,8,FALSE)</f>
        <v>Si</v>
      </c>
      <c r="J74" s="151" t="str">
        <f>VLOOKUP(E74,VIP!$A$2:$O10911,8,FALSE)</f>
        <v>Si</v>
      </c>
      <c r="K74" s="151" t="str">
        <f>VLOOKUP(E74,VIP!$A$2:$O14485,6,0)</f>
        <v>NO</v>
      </c>
      <c r="L74" s="155" t="s">
        <v>2585</v>
      </c>
      <c r="M74" s="109" t="s">
        <v>2445</v>
      </c>
      <c r="N74" s="109" t="s">
        <v>2452</v>
      </c>
      <c r="O74" s="151" t="s">
        <v>2454</v>
      </c>
      <c r="P74" s="151"/>
      <c r="Q74" s="109" t="s">
        <v>2585</v>
      </c>
    </row>
    <row r="75" spans="1:17" s="122" customFormat="1" ht="18" x14ac:dyDescent="0.25">
      <c r="A75" s="151" t="str">
        <f>VLOOKUP(E75,'LISTADO ATM'!$A$2:$C$898,3,0)</f>
        <v>ESTE</v>
      </c>
      <c r="B75" s="146">
        <v>3335941382</v>
      </c>
      <c r="C75" s="110">
        <v>44380.698055555556</v>
      </c>
      <c r="D75" s="110" t="s">
        <v>2448</v>
      </c>
      <c r="E75" s="141">
        <v>211</v>
      </c>
      <c r="F75" s="151" t="str">
        <f>VLOOKUP(E75,VIP!$A$2:$O14031,2,0)</f>
        <v>DRBR211</v>
      </c>
      <c r="G75" s="151" t="str">
        <f>VLOOKUP(E75,'LISTADO ATM'!$A$2:$B$897,2,0)</f>
        <v xml:space="preserve">ATM Oficina La Romana I </v>
      </c>
      <c r="H75" s="151" t="str">
        <f>VLOOKUP(E75,VIP!$A$2:$O18992,7,FALSE)</f>
        <v>Si</v>
      </c>
      <c r="I75" s="151" t="str">
        <f>VLOOKUP(E75,VIP!$A$2:$O10957,8,FALSE)</f>
        <v>Si</v>
      </c>
      <c r="J75" s="151" t="str">
        <f>VLOOKUP(E75,VIP!$A$2:$O10907,8,FALSE)</f>
        <v>Si</v>
      </c>
      <c r="K75" s="151" t="str">
        <f>VLOOKUP(E75,VIP!$A$2:$O14481,6,0)</f>
        <v>NO</v>
      </c>
      <c r="L75" s="155" t="s">
        <v>2417</v>
      </c>
      <c r="M75" s="109" t="s">
        <v>2445</v>
      </c>
      <c r="N75" s="109" t="s">
        <v>2452</v>
      </c>
      <c r="O75" s="151" t="s">
        <v>2453</v>
      </c>
      <c r="P75" s="151"/>
      <c r="Q75" s="109" t="s">
        <v>2417</v>
      </c>
    </row>
    <row r="76" spans="1:17" s="122" customFormat="1" ht="18" x14ac:dyDescent="0.25">
      <c r="A76" s="151" t="str">
        <f>VLOOKUP(E76,'LISTADO ATM'!$A$2:$C$898,3,0)</f>
        <v>ESTE</v>
      </c>
      <c r="B76" s="146">
        <v>3335941384</v>
      </c>
      <c r="C76" s="110">
        <v>44380.700821759259</v>
      </c>
      <c r="D76" s="110" t="s">
        <v>2180</v>
      </c>
      <c r="E76" s="141">
        <v>795</v>
      </c>
      <c r="F76" s="151" t="str">
        <f>VLOOKUP(E76,VIP!$A$2:$O14029,2,0)</f>
        <v>DRBR795</v>
      </c>
      <c r="G76" s="151" t="str">
        <f>VLOOKUP(E76,'LISTADO ATM'!$A$2:$B$897,2,0)</f>
        <v xml:space="preserve">ATM UNP Guaymate (La Romana) </v>
      </c>
      <c r="H76" s="151" t="str">
        <f>VLOOKUP(E76,VIP!$A$2:$O18990,7,FALSE)</f>
        <v>Si</v>
      </c>
      <c r="I76" s="151" t="str">
        <f>VLOOKUP(E76,VIP!$A$2:$O10955,8,FALSE)</f>
        <v>Si</v>
      </c>
      <c r="J76" s="151" t="str">
        <f>VLOOKUP(E76,VIP!$A$2:$O10905,8,FALSE)</f>
        <v>Si</v>
      </c>
      <c r="K76" s="151" t="str">
        <f>VLOOKUP(E76,VIP!$A$2:$O14479,6,0)</f>
        <v>NO</v>
      </c>
      <c r="L76" s="155" t="s">
        <v>2245</v>
      </c>
      <c r="M76" s="109" t="s">
        <v>2445</v>
      </c>
      <c r="N76" s="109" t="s">
        <v>2452</v>
      </c>
      <c r="O76" s="151" t="s">
        <v>2454</v>
      </c>
      <c r="P76" s="151"/>
      <c r="Q76" s="109" t="s">
        <v>2245</v>
      </c>
    </row>
    <row r="77" spans="1:17" s="122" customFormat="1" ht="18" x14ac:dyDescent="0.25">
      <c r="A77" s="151" t="str">
        <f>VLOOKUP(E77,'LISTADO ATM'!$A$2:$C$898,3,0)</f>
        <v>DISTRITO NACIONAL</v>
      </c>
      <c r="B77" s="146">
        <v>3335941386</v>
      </c>
      <c r="C77" s="110">
        <v>44380.711145833331</v>
      </c>
      <c r="D77" s="110" t="s">
        <v>2180</v>
      </c>
      <c r="E77" s="141">
        <v>541</v>
      </c>
      <c r="F77" s="151" t="str">
        <f>VLOOKUP(E77,VIP!$A$2:$O14027,2,0)</f>
        <v>DRBR541</v>
      </c>
      <c r="G77" s="151" t="str">
        <f>VLOOKUP(E77,'LISTADO ATM'!$A$2:$B$897,2,0)</f>
        <v xml:space="preserve">ATM Oficina Sambil II </v>
      </c>
      <c r="H77" s="151" t="str">
        <f>VLOOKUP(E77,VIP!$A$2:$O18988,7,FALSE)</f>
        <v>Si</v>
      </c>
      <c r="I77" s="151" t="str">
        <f>VLOOKUP(E77,VIP!$A$2:$O10953,8,FALSE)</f>
        <v>Si</v>
      </c>
      <c r="J77" s="151" t="str">
        <f>VLOOKUP(E77,VIP!$A$2:$O10903,8,FALSE)</f>
        <v>Si</v>
      </c>
      <c r="K77" s="151" t="str">
        <f>VLOOKUP(E77,VIP!$A$2:$O14477,6,0)</f>
        <v>SI</v>
      </c>
      <c r="L77" s="155" t="s">
        <v>2219</v>
      </c>
      <c r="M77" s="109" t="s">
        <v>2445</v>
      </c>
      <c r="N77" s="109" t="s">
        <v>2452</v>
      </c>
      <c r="O77" s="151" t="s">
        <v>2454</v>
      </c>
      <c r="P77" s="151"/>
      <c r="Q77" s="109" t="s">
        <v>2219</v>
      </c>
    </row>
    <row r="78" spans="1:17" s="122" customFormat="1" ht="18" x14ac:dyDescent="0.25">
      <c r="A78" s="151" t="str">
        <f>VLOOKUP(E78,'LISTADO ATM'!$A$2:$C$898,3,0)</f>
        <v>SUR</v>
      </c>
      <c r="B78" s="146">
        <v>3335941387</v>
      </c>
      <c r="C78" s="110">
        <v>44380.713831018518</v>
      </c>
      <c r="D78" s="110" t="s">
        <v>2180</v>
      </c>
      <c r="E78" s="141">
        <v>783</v>
      </c>
      <c r="F78" s="151" t="str">
        <f>VLOOKUP(E78,VIP!$A$2:$O14026,2,0)</f>
        <v>DRBR303</v>
      </c>
      <c r="G78" s="151" t="str">
        <f>VLOOKUP(E78,'LISTADO ATM'!$A$2:$B$897,2,0)</f>
        <v xml:space="preserve">ATM Autobanco Alfa y Omega (Barahona) </v>
      </c>
      <c r="H78" s="151" t="str">
        <f>VLOOKUP(E78,VIP!$A$2:$O18987,7,FALSE)</f>
        <v>Si</v>
      </c>
      <c r="I78" s="151" t="str">
        <f>VLOOKUP(E78,VIP!$A$2:$O10952,8,FALSE)</f>
        <v>Si</v>
      </c>
      <c r="J78" s="151" t="str">
        <f>VLOOKUP(E78,VIP!$A$2:$O10902,8,FALSE)</f>
        <v>Si</v>
      </c>
      <c r="K78" s="151" t="str">
        <f>VLOOKUP(E78,VIP!$A$2:$O14476,6,0)</f>
        <v>NO</v>
      </c>
      <c r="L78" s="155" t="s">
        <v>2245</v>
      </c>
      <c r="M78" s="109" t="s">
        <v>2445</v>
      </c>
      <c r="N78" s="109" t="s">
        <v>2452</v>
      </c>
      <c r="O78" s="151" t="s">
        <v>2454</v>
      </c>
      <c r="P78" s="151"/>
      <c r="Q78" s="109" t="s">
        <v>2245</v>
      </c>
    </row>
    <row r="79" spans="1:17" s="122" customFormat="1" ht="18" x14ac:dyDescent="0.25">
      <c r="A79" s="151" t="str">
        <f>VLOOKUP(E79,'LISTADO ATM'!$A$2:$C$898,3,0)</f>
        <v>SUR</v>
      </c>
      <c r="B79" s="146">
        <v>3335941389</v>
      </c>
      <c r="C79" s="110">
        <v>44380.715543981481</v>
      </c>
      <c r="D79" s="110" t="s">
        <v>2180</v>
      </c>
      <c r="E79" s="141">
        <v>44</v>
      </c>
      <c r="F79" s="151" t="str">
        <f>VLOOKUP(E79,VIP!$A$2:$O14025,2,0)</f>
        <v>DRBR044</v>
      </c>
      <c r="G79" s="151" t="str">
        <f>VLOOKUP(E79,'LISTADO ATM'!$A$2:$B$897,2,0)</f>
        <v xml:space="preserve">ATM Oficina Pedernales </v>
      </c>
      <c r="H79" s="151" t="str">
        <f>VLOOKUP(E79,VIP!$A$2:$O18986,7,FALSE)</f>
        <v>Si</v>
      </c>
      <c r="I79" s="151" t="str">
        <f>VLOOKUP(E79,VIP!$A$2:$O10951,8,FALSE)</f>
        <v>Si</v>
      </c>
      <c r="J79" s="151" t="str">
        <f>VLOOKUP(E79,VIP!$A$2:$O10901,8,FALSE)</f>
        <v>Si</v>
      </c>
      <c r="K79" s="151" t="str">
        <f>VLOOKUP(E79,VIP!$A$2:$O14475,6,0)</f>
        <v>SI</v>
      </c>
      <c r="L79" s="155" t="s">
        <v>2601</v>
      </c>
      <c r="M79" s="109" t="s">
        <v>2445</v>
      </c>
      <c r="N79" s="109" t="s">
        <v>2452</v>
      </c>
      <c r="O79" s="151" t="s">
        <v>2454</v>
      </c>
      <c r="P79" s="151"/>
      <c r="Q79" s="109" t="s">
        <v>2601</v>
      </c>
    </row>
    <row r="80" spans="1:17" s="122" customFormat="1" ht="18" x14ac:dyDescent="0.25">
      <c r="A80" s="151" t="str">
        <f>VLOOKUP(E80,'LISTADO ATM'!$A$2:$C$898,3,0)</f>
        <v>ESTE</v>
      </c>
      <c r="B80" s="146">
        <v>3335941391</v>
      </c>
      <c r="C80" s="110">
        <v>44380.718055555553</v>
      </c>
      <c r="D80" s="110" t="s">
        <v>2448</v>
      </c>
      <c r="E80" s="141">
        <v>608</v>
      </c>
      <c r="F80" s="151" t="str">
        <f>VLOOKUP(E80,VIP!$A$2:$O14023,2,0)</f>
        <v>DRBR305</v>
      </c>
      <c r="G80" s="151" t="str">
        <f>VLOOKUP(E80,'LISTADO ATM'!$A$2:$B$897,2,0)</f>
        <v xml:space="preserve">ATM Oficina Jumbo (San Pedro) </v>
      </c>
      <c r="H80" s="151" t="str">
        <f>VLOOKUP(E80,VIP!$A$2:$O18984,7,FALSE)</f>
        <v>Si</v>
      </c>
      <c r="I80" s="151" t="str">
        <f>VLOOKUP(E80,VIP!$A$2:$O10949,8,FALSE)</f>
        <v>Si</v>
      </c>
      <c r="J80" s="151" t="str">
        <f>VLOOKUP(E80,VIP!$A$2:$O10899,8,FALSE)</f>
        <v>Si</v>
      </c>
      <c r="K80" s="151" t="str">
        <f>VLOOKUP(E80,VIP!$A$2:$O14473,6,0)</f>
        <v>SI</v>
      </c>
      <c r="L80" s="155" t="s">
        <v>2564</v>
      </c>
      <c r="M80" s="109" t="s">
        <v>2445</v>
      </c>
      <c r="N80" s="109" t="s">
        <v>2452</v>
      </c>
      <c r="O80" s="151" t="s">
        <v>2453</v>
      </c>
      <c r="P80" s="151"/>
      <c r="Q80" s="109" t="s">
        <v>2564</v>
      </c>
    </row>
    <row r="81" spans="1:17" s="122" customFormat="1" ht="18" x14ac:dyDescent="0.25">
      <c r="A81" s="151" t="str">
        <f>VLOOKUP(E81,'LISTADO ATM'!$A$2:$C$898,3,0)</f>
        <v>DISTRITO NACIONAL</v>
      </c>
      <c r="B81" s="146">
        <v>3335941395</v>
      </c>
      <c r="C81" s="110">
        <v>44380.764652777776</v>
      </c>
      <c r="D81" s="110" t="s">
        <v>2448</v>
      </c>
      <c r="E81" s="141">
        <v>696</v>
      </c>
      <c r="F81" s="151" t="str">
        <f>VLOOKUP(E81,VIP!$A$2:$O14022,2,0)</f>
        <v>DRBR696</v>
      </c>
      <c r="G81" s="151" t="str">
        <f>VLOOKUP(E81,'LISTADO ATM'!$A$2:$B$897,2,0)</f>
        <v>ATM Olé Jacobo Majluta</v>
      </c>
      <c r="H81" s="151" t="str">
        <f>VLOOKUP(E81,VIP!$A$2:$O18983,7,FALSE)</f>
        <v>Si</v>
      </c>
      <c r="I81" s="151" t="str">
        <f>VLOOKUP(E81,VIP!$A$2:$O10948,8,FALSE)</f>
        <v>Si</v>
      </c>
      <c r="J81" s="151" t="str">
        <f>VLOOKUP(E81,VIP!$A$2:$O10898,8,FALSE)</f>
        <v>Si</v>
      </c>
      <c r="K81" s="151" t="str">
        <f>VLOOKUP(E81,VIP!$A$2:$O14472,6,0)</f>
        <v>NO</v>
      </c>
      <c r="L81" s="155" t="s">
        <v>2417</v>
      </c>
      <c r="M81" s="109" t="s">
        <v>2445</v>
      </c>
      <c r="N81" s="109" t="s">
        <v>2452</v>
      </c>
      <c r="O81" s="151" t="s">
        <v>2453</v>
      </c>
      <c r="P81" s="151"/>
      <c r="Q81" s="109" t="s">
        <v>2417</v>
      </c>
    </row>
    <row r="82" spans="1:17" s="122" customFormat="1" ht="18" x14ac:dyDescent="0.25">
      <c r="A82" s="151" t="str">
        <f>VLOOKUP(E82,'LISTADO ATM'!$A$2:$C$898,3,0)</f>
        <v>DISTRITO NACIONAL</v>
      </c>
      <c r="B82" s="146">
        <v>3335941396</v>
      </c>
      <c r="C82" s="110">
        <v>44380.764652777776</v>
      </c>
      <c r="D82" s="110" t="s">
        <v>2448</v>
      </c>
      <c r="E82" s="141">
        <v>983</v>
      </c>
      <c r="F82" s="151" t="str">
        <f>VLOOKUP(E82,VIP!$A$2:$O14021,2,0)</f>
        <v>DRBR983</v>
      </c>
      <c r="G82" s="151" t="str">
        <f>VLOOKUP(E82,'LISTADO ATM'!$A$2:$B$897,2,0)</f>
        <v xml:space="preserve">ATM Bravo República de Colombia </v>
      </c>
      <c r="H82" s="151" t="str">
        <f>VLOOKUP(E82,VIP!$A$2:$O18982,7,FALSE)</f>
        <v>Si</v>
      </c>
      <c r="I82" s="151" t="str">
        <f>VLOOKUP(E82,VIP!$A$2:$O10947,8,FALSE)</f>
        <v>No</v>
      </c>
      <c r="J82" s="151" t="str">
        <f>VLOOKUP(E82,VIP!$A$2:$O10897,8,FALSE)</f>
        <v>No</v>
      </c>
      <c r="K82" s="151" t="str">
        <f>VLOOKUP(E82,VIP!$A$2:$O14471,6,0)</f>
        <v>NO</v>
      </c>
      <c r="L82" s="155" t="s">
        <v>2417</v>
      </c>
      <c r="M82" s="109" t="s">
        <v>2445</v>
      </c>
      <c r="N82" s="109" t="s">
        <v>2452</v>
      </c>
      <c r="O82" s="151" t="s">
        <v>2453</v>
      </c>
      <c r="P82" s="151"/>
      <c r="Q82" s="109" t="s">
        <v>2417</v>
      </c>
    </row>
    <row r="83" spans="1:17" s="122" customFormat="1" ht="18" x14ac:dyDescent="0.25">
      <c r="A83" s="151" t="str">
        <f>VLOOKUP(E83,'LISTADO ATM'!$A$2:$C$898,3,0)</f>
        <v>NORTE</v>
      </c>
      <c r="B83" s="146">
        <v>3335941397</v>
      </c>
      <c r="C83" s="110">
        <v>44380.771678240744</v>
      </c>
      <c r="D83" s="110" t="s">
        <v>2181</v>
      </c>
      <c r="E83" s="141">
        <v>292</v>
      </c>
      <c r="F83" s="151" t="str">
        <f>VLOOKUP(E83,VIP!$A$2:$O14020,2,0)</f>
        <v>DRBR292</v>
      </c>
      <c r="G83" s="151" t="str">
        <f>VLOOKUP(E83,'LISTADO ATM'!$A$2:$B$897,2,0)</f>
        <v xml:space="preserve">ATM UNP Castañuelas (Montecristi) </v>
      </c>
      <c r="H83" s="151" t="str">
        <f>VLOOKUP(E83,VIP!$A$2:$O18981,7,FALSE)</f>
        <v>Si</v>
      </c>
      <c r="I83" s="151" t="str">
        <f>VLOOKUP(E83,VIP!$A$2:$O10946,8,FALSE)</f>
        <v>Si</v>
      </c>
      <c r="J83" s="151" t="str">
        <f>VLOOKUP(E83,VIP!$A$2:$O10896,8,FALSE)</f>
        <v>Si</v>
      </c>
      <c r="K83" s="151" t="str">
        <f>VLOOKUP(E83,VIP!$A$2:$O14470,6,0)</f>
        <v>NO</v>
      </c>
      <c r="L83" s="155" t="s">
        <v>2465</v>
      </c>
      <c r="M83" s="109" t="s">
        <v>2445</v>
      </c>
      <c r="N83" s="109" t="s">
        <v>2452</v>
      </c>
      <c r="O83" s="151" t="s">
        <v>2563</v>
      </c>
      <c r="P83" s="151"/>
      <c r="Q83" s="109" t="s">
        <v>2465</v>
      </c>
    </row>
    <row r="84" spans="1:17" s="122" customFormat="1" ht="18" x14ac:dyDescent="0.25">
      <c r="A84" s="151" t="str">
        <f>VLOOKUP(E84,'LISTADO ATM'!$A$2:$C$898,3,0)</f>
        <v>ESTE</v>
      </c>
      <c r="B84" s="146">
        <v>3335941398</v>
      </c>
      <c r="C84" s="110">
        <v>44380.773206018515</v>
      </c>
      <c r="D84" s="110" t="s">
        <v>2180</v>
      </c>
      <c r="E84" s="141">
        <v>427</v>
      </c>
      <c r="F84" s="151" t="str">
        <f>VLOOKUP(E84,VIP!$A$2:$O14019,2,0)</f>
        <v>DRBR427</v>
      </c>
      <c r="G84" s="151" t="str">
        <f>VLOOKUP(E84,'LISTADO ATM'!$A$2:$B$897,2,0)</f>
        <v xml:space="preserve">ATM Almacenes Iberia (Hato Mayor) </v>
      </c>
      <c r="H84" s="151" t="str">
        <f>VLOOKUP(E84,VIP!$A$2:$O18980,7,FALSE)</f>
        <v>Si</v>
      </c>
      <c r="I84" s="151" t="str">
        <f>VLOOKUP(E84,VIP!$A$2:$O10945,8,FALSE)</f>
        <v>Si</v>
      </c>
      <c r="J84" s="151" t="str">
        <f>VLOOKUP(E84,VIP!$A$2:$O10895,8,FALSE)</f>
        <v>Si</v>
      </c>
      <c r="K84" s="151" t="str">
        <f>VLOOKUP(E84,VIP!$A$2:$O14469,6,0)</f>
        <v>NO</v>
      </c>
      <c r="L84" s="155" t="s">
        <v>2465</v>
      </c>
      <c r="M84" s="109" t="s">
        <v>2445</v>
      </c>
      <c r="N84" s="109" t="s">
        <v>2452</v>
      </c>
      <c r="O84" s="151" t="s">
        <v>2454</v>
      </c>
      <c r="P84" s="151"/>
      <c r="Q84" s="109" t="s">
        <v>2465</v>
      </c>
    </row>
    <row r="85" spans="1:17" s="122" customFormat="1" ht="18" x14ac:dyDescent="0.25">
      <c r="A85" s="151" t="str">
        <f>VLOOKUP(E85,'LISTADO ATM'!$A$2:$C$898,3,0)</f>
        <v>NORTE</v>
      </c>
      <c r="B85" s="146">
        <v>3335941399</v>
      </c>
      <c r="C85" s="110">
        <v>44380.774074074077</v>
      </c>
      <c r="D85" s="110" t="s">
        <v>2181</v>
      </c>
      <c r="E85" s="141">
        <v>171</v>
      </c>
      <c r="F85" s="151" t="str">
        <f>VLOOKUP(E85,VIP!$A$2:$O14018,2,0)</f>
        <v>DRBR171</v>
      </c>
      <c r="G85" s="151" t="str">
        <f>VLOOKUP(E85,'LISTADO ATM'!$A$2:$B$897,2,0)</f>
        <v xml:space="preserve">ATM Oficina Moca </v>
      </c>
      <c r="H85" s="151" t="str">
        <f>VLOOKUP(E85,VIP!$A$2:$O18979,7,FALSE)</f>
        <v>Si</v>
      </c>
      <c r="I85" s="151" t="str">
        <f>VLOOKUP(E85,VIP!$A$2:$O10944,8,FALSE)</f>
        <v>Si</v>
      </c>
      <c r="J85" s="151" t="str">
        <f>VLOOKUP(E85,VIP!$A$2:$O10894,8,FALSE)</f>
        <v>Si</v>
      </c>
      <c r="K85" s="151" t="str">
        <f>VLOOKUP(E85,VIP!$A$2:$O14468,6,0)</f>
        <v>NO</v>
      </c>
      <c r="L85" s="155" t="s">
        <v>2465</v>
      </c>
      <c r="M85" s="109" t="s">
        <v>2445</v>
      </c>
      <c r="N85" s="109" t="s">
        <v>2452</v>
      </c>
      <c r="O85" s="151" t="s">
        <v>2563</v>
      </c>
      <c r="P85" s="151"/>
      <c r="Q85" s="109" t="s">
        <v>2465</v>
      </c>
    </row>
    <row r="86" spans="1:17" s="122" customFormat="1" ht="18" x14ac:dyDescent="0.25">
      <c r="A86" s="151" t="str">
        <f>VLOOKUP(E86,'LISTADO ATM'!$A$2:$C$898,3,0)</f>
        <v>NORTE</v>
      </c>
      <c r="B86" s="146">
        <v>3335941400</v>
      </c>
      <c r="C86" s="110">
        <v>44380.775740740741</v>
      </c>
      <c r="D86" s="110" t="s">
        <v>2181</v>
      </c>
      <c r="E86" s="141">
        <v>882</v>
      </c>
      <c r="F86" s="151" t="str">
        <f>VLOOKUP(E86,VIP!$A$2:$O14017,2,0)</f>
        <v>DRBR882</v>
      </c>
      <c r="G86" s="151" t="str">
        <f>VLOOKUP(E86,'LISTADO ATM'!$A$2:$B$897,2,0)</f>
        <v xml:space="preserve">ATM Oficina Moca II </v>
      </c>
      <c r="H86" s="151" t="str">
        <f>VLOOKUP(E86,VIP!$A$2:$O18978,7,FALSE)</f>
        <v>Si</v>
      </c>
      <c r="I86" s="151" t="str">
        <f>VLOOKUP(E86,VIP!$A$2:$O10943,8,FALSE)</f>
        <v>Si</v>
      </c>
      <c r="J86" s="151" t="str">
        <f>VLOOKUP(E86,VIP!$A$2:$O10893,8,FALSE)</f>
        <v>Si</v>
      </c>
      <c r="K86" s="151" t="str">
        <f>VLOOKUP(E86,VIP!$A$2:$O14467,6,0)</f>
        <v>SI</v>
      </c>
      <c r="L86" s="155" t="s">
        <v>2465</v>
      </c>
      <c r="M86" s="109" t="s">
        <v>2445</v>
      </c>
      <c r="N86" s="109" t="s">
        <v>2452</v>
      </c>
      <c r="O86" s="151" t="s">
        <v>2563</v>
      </c>
      <c r="P86" s="151"/>
      <c r="Q86" s="109" t="s">
        <v>2465</v>
      </c>
    </row>
    <row r="87" spans="1:17" s="122" customFormat="1" ht="18" x14ac:dyDescent="0.25">
      <c r="A87" s="151" t="str">
        <f>VLOOKUP(E87,'LISTADO ATM'!$A$2:$C$898,3,0)</f>
        <v>DISTRITO NACIONAL</v>
      </c>
      <c r="B87" s="146">
        <v>3335941401</v>
      </c>
      <c r="C87" s="110">
        <v>44380.776354166665</v>
      </c>
      <c r="D87" s="110" t="s">
        <v>2469</v>
      </c>
      <c r="E87" s="141">
        <v>813</v>
      </c>
      <c r="F87" s="151" t="str">
        <f>VLOOKUP(E87,VIP!$A$2:$O14016,2,0)</f>
        <v>DRBR815</v>
      </c>
      <c r="G87" s="151" t="str">
        <f>VLOOKUP(E87,'LISTADO ATM'!$A$2:$B$897,2,0)</f>
        <v>ATM Occidental Mall</v>
      </c>
      <c r="H87" s="151" t="str">
        <f>VLOOKUP(E87,VIP!$A$2:$O18977,7,FALSE)</f>
        <v>Si</v>
      </c>
      <c r="I87" s="151" t="str">
        <f>VLOOKUP(E87,VIP!$A$2:$O10942,8,FALSE)</f>
        <v>Si</v>
      </c>
      <c r="J87" s="151" t="str">
        <f>VLOOKUP(E87,VIP!$A$2:$O10892,8,FALSE)</f>
        <v>Si</v>
      </c>
      <c r="K87" s="151" t="str">
        <f>VLOOKUP(E87,VIP!$A$2:$O14466,6,0)</f>
        <v>NO</v>
      </c>
      <c r="L87" s="155" t="s">
        <v>2564</v>
      </c>
      <c r="M87" s="109" t="s">
        <v>2445</v>
      </c>
      <c r="N87" s="109" t="s">
        <v>2452</v>
      </c>
      <c r="O87" s="151" t="s">
        <v>2470</v>
      </c>
      <c r="P87" s="151"/>
      <c r="Q87" s="109" t="s">
        <v>2564</v>
      </c>
    </row>
    <row r="88" spans="1:17" s="122" customFormat="1" ht="18" x14ac:dyDescent="0.25">
      <c r="A88" s="151" t="str">
        <f>VLOOKUP(E88,'LISTADO ATM'!$A$2:$C$898,3,0)</f>
        <v>NORTE</v>
      </c>
      <c r="B88" s="146">
        <v>3335941402</v>
      </c>
      <c r="C88" s="110">
        <v>44380.776377314818</v>
      </c>
      <c r="D88" s="110" t="s">
        <v>2181</v>
      </c>
      <c r="E88" s="141">
        <v>402</v>
      </c>
      <c r="F88" s="151" t="str">
        <f>VLOOKUP(E88,VIP!$A$2:$O14015,2,0)</f>
        <v>DRBR402</v>
      </c>
      <c r="G88" s="151" t="str">
        <f>VLOOKUP(E88,'LISTADO ATM'!$A$2:$B$897,2,0)</f>
        <v xml:space="preserve">ATM La Sirena La Vega </v>
      </c>
      <c r="H88" s="151" t="str">
        <f>VLOOKUP(E88,VIP!$A$2:$O18976,7,FALSE)</f>
        <v>Si</v>
      </c>
      <c r="I88" s="151" t="str">
        <f>VLOOKUP(E88,VIP!$A$2:$O10941,8,FALSE)</f>
        <v>Si</v>
      </c>
      <c r="J88" s="151" t="str">
        <f>VLOOKUP(E88,VIP!$A$2:$O10891,8,FALSE)</f>
        <v>Si</v>
      </c>
      <c r="K88" s="151" t="str">
        <f>VLOOKUP(E88,VIP!$A$2:$O14465,6,0)</f>
        <v>NO</v>
      </c>
      <c r="L88" s="155" t="s">
        <v>2465</v>
      </c>
      <c r="M88" s="109" t="s">
        <v>2445</v>
      </c>
      <c r="N88" s="109" t="s">
        <v>2452</v>
      </c>
      <c r="O88" s="151" t="s">
        <v>2563</v>
      </c>
      <c r="P88" s="151"/>
      <c r="Q88" s="109" t="s">
        <v>2465</v>
      </c>
    </row>
    <row r="89" spans="1:17" s="122" customFormat="1" ht="18" x14ac:dyDescent="0.25">
      <c r="A89" s="151" t="str">
        <f>VLOOKUP(E89,'LISTADO ATM'!$A$2:$C$898,3,0)</f>
        <v>SUR</v>
      </c>
      <c r="B89" s="146">
        <v>3335941403</v>
      </c>
      <c r="C89" s="110">
        <v>44380.778078703705</v>
      </c>
      <c r="D89" s="110" t="s">
        <v>2180</v>
      </c>
      <c r="E89" s="141">
        <v>537</v>
      </c>
      <c r="F89" s="151" t="str">
        <f>VLOOKUP(E89,VIP!$A$2:$O14014,2,0)</f>
        <v>DRBR537</v>
      </c>
      <c r="G89" s="151" t="str">
        <f>VLOOKUP(E89,'LISTADO ATM'!$A$2:$B$897,2,0)</f>
        <v xml:space="preserve">ATM Estación Texaco Enriquillo (Barahona) </v>
      </c>
      <c r="H89" s="151" t="str">
        <f>VLOOKUP(E89,VIP!$A$2:$O18975,7,FALSE)</f>
        <v>Si</v>
      </c>
      <c r="I89" s="151" t="str">
        <f>VLOOKUP(E89,VIP!$A$2:$O10940,8,FALSE)</f>
        <v>Si</v>
      </c>
      <c r="J89" s="151" t="str">
        <f>VLOOKUP(E89,VIP!$A$2:$O10890,8,FALSE)</f>
        <v>Si</v>
      </c>
      <c r="K89" s="151" t="str">
        <f>VLOOKUP(E89,VIP!$A$2:$O14464,6,0)</f>
        <v>NO</v>
      </c>
      <c r="L89" s="155" t="s">
        <v>2245</v>
      </c>
      <c r="M89" s="109" t="s">
        <v>2445</v>
      </c>
      <c r="N89" s="109" t="s">
        <v>2452</v>
      </c>
      <c r="O89" s="151" t="s">
        <v>2454</v>
      </c>
      <c r="P89" s="151"/>
      <c r="Q89" s="109" t="s">
        <v>2245</v>
      </c>
    </row>
    <row r="90" spans="1:17" s="122" customFormat="1" ht="18" x14ac:dyDescent="0.25">
      <c r="A90" s="151" t="str">
        <f>VLOOKUP(E90,'LISTADO ATM'!$A$2:$C$898,3,0)</f>
        <v>NORTE</v>
      </c>
      <c r="B90" s="146">
        <v>3335941407</v>
      </c>
      <c r="C90" s="110">
        <v>44380.80914351852</v>
      </c>
      <c r="D90" s="110" t="s">
        <v>2469</v>
      </c>
      <c r="E90" s="141">
        <v>63</v>
      </c>
      <c r="F90" s="151" t="str">
        <f>VLOOKUP(E90,VIP!$A$2:$O14051,2,0)</f>
        <v>DRBR063</v>
      </c>
      <c r="G90" s="151" t="str">
        <f>VLOOKUP(E90,'LISTADO ATM'!$A$2:$B$897,2,0)</f>
        <v xml:space="preserve">ATM Oficina Villa Vásquez (Montecristi) </v>
      </c>
      <c r="H90" s="151" t="str">
        <f>VLOOKUP(E90,VIP!$A$2:$O19012,7,FALSE)</f>
        <v>Si</v>
      </c>
      <c r="I90" s="151" t="str">
        <f>VLOOKUP(E90,VIP!$A$2:$O10977,8,FALSE)</f>
        <v>Si</v>
      </c>
      <c r="J90" s="151" t="str">
        <f>VLOOKUP(E90,VIP!$A$2:$O10927,8,FALSE)</f>
        <v>Si</v>
      </c>
      <c r="K90" s="151" t="str">
        <f>VLOOKUP(E90,VIP!$A$2:$O14501,6,0)</f>
        <v>NO</v>
      </c>
      <c r="L90" s="155" t="s">
        <v>2417</v>
      </c>
      <c r="M90" s="109" t="s">
        <v>2445</v>
      </c>
      <c r="N90" s="109" t="s">
        <v>2452</v>
      </c>
      <c r="O90" s="151" t="s">
        <v>2470</v>
      </c>
      <c r="P90" s="151"/>
      <c r="Q90" s="109" t="s">
        <v>2417</v>
      </c>
    </row>
    <row r="91" spans="1:17" s="122" customFormat="1" ht="18" x14ac:dyDescent="0.25">
      <c r="A91" s="151" t="str">
        <f>VLOOKUP(E91,'LISTADO ATM'!$A$2:$C$898,3,0)</f>
        <v>ESTE</v>
      </c>
      <c r="B91" s="146">
        <v>3335941410</v>
      </c>
      <c r="C91" s="110">
        <v>44380.841805555552</v>
      </c>
      <c r="D91" s="110" t="s">
        <v>2448</v>
      </c>
      <c r="E91" s="141">
        <v>385</v>
      </c>
      <c r="F91" s="151" t="str">
        <f>VLOOKUP(E91,VIP!$A$2:$O14050,2,0)</f>
        <v>DRBR385</v>
      </c>
      <c r="G91" s="151" t="str">
        <f>VLOOKUP(E91,'LISTADO ATM'!$A$2:$B$897,2,0)</f>
        <v xml:space="preserve">ATM Plaza Verón I </v>
      </c>
      <c r="H91" s="151" t="str">
        <f>VLOOKUP(E91,VIP!$A$2:$O19011,7,FALSE)</f>
        <v>Si</v>
      </c>
      <c r="I91" s="151" t="str">
        <f>VLOOKUP(E91,VIP!$A$2:$O10976,8,FALSE)</f>
        <v>Si</v>
      </c>
      <c r="J91" s="151" t="str">
        <f>VLOOKUP(E91,VIP!$A$2:$O10926,8,FALSE)</f>
        <v>Si</v>
      </c>
      <c r="K91" s="151" t="str">
        <f>VLOOKUP(E91,VIP!$A$2:$O14500,6,0)</f>
        <v>NO</v>
      </c>
      <c r="L91" s="155" t="s">
        <v>2441</v>
      </c>
      <c r="M91" s="109" t="s">
        <v>2445</v>
      </c>
      <c r="N91" s="109" t="s">
        <v>2452</v>
      </c>
      <c r="O91" s="151" t="s">
        <v>2453</v>
      </c>
      <c r="P91" s="151"/>
      <c r="Q91" s="109" t="s">
        <v>2441</v>
      </c>
    </row>
    <row r="92" spans="1:17" s="122" customFormat="1" ht="18" x14ac:dyDescent="0.25">
      <c r="A92" s="151" t="str">
        <f>VLOOKUP(E92,'LISTADO ATM'!$A$2:$C$898,3,0)</f>
        <v>DISTRITO NACIONAL</v>
      </c>
      <c r="B92" s="146">
        <v>3335941411</v>
      </c>
      <c r="C92" s="110">
        <v>44380.846828703703</v>
      </c>
      <c r="D92" s="110" t="s">
        <v>2448</v>
      </c>
      <c r="E92" s="141">
        <v>949</v>
      </c>
      <c r="F92" s="151" t="str">
        <f>VLOOKUP(E92,VIP!$A$2:$O14049,2,0)</f>
        <v>DRBR23D</v>
      </c>
      <c r="G92" s="151" t="str">
        <f>VLOOKUP(E92,'LISTADO ATM'!$A$2:$B$897,2,0)</f>
        <v xml:space="preserve">ATM S/M Bravo San Isidro Coral Mall </v>
      </c>
      <c r="H92" s="151" t="str">
        <f>VLOOKUP(E92,VIP!$A$2:$O19010,7,FALSE)</f>
        <v>Si</v>
      </c>
      <c r="I92" s="151" t="str">
        <f>VLOOKUP(E92,VIP!$A$2:$O10975,8,FALSE)</f>
        <v>No</v>
      </c>
      <c r="J92" s="151" t="str">
        <f>VLOOKUP(E92,VIP!$A$2:$O10925,8,FALSE)</f>
        <v>No</v>
      </c>
      <c r="K92" s="151" t="str">
        <f>VLOOKUP(E92,VIP!$A$2:$O14499,6,0)</f>
        <v>NO</v>
      </c>
      <c r="L92" s="155" t="s">
        <v>2417</v>
      </c>
      <c r="M92" s="109" t="s">
        <v>2445</v>
      </c>
      <c r="N92" s="109" t="s">
        <v>2452</v>
      </c>
      <c r="O92" s="151" t="s">
        <v>2453</v>
      </c>
      <c r="P92" s="151"/>
      <c r="Q92" s="109" t="s">
        <v>2417</v>
      </c>
    </row>
    <row r="93" spans="1:17" s="122" customFormat="1" ht="18" x14ac:dyDescent="0.25">
      <c r="A93" s="151" t="str">
        <f>VLOOKUP(E93,'LISTADO ATM'!$A$2:$C$898,3,0)</f>
        <v>DISTRITO NACIONAL</v>
      </c>
      <c r="B93" s="146">
        <v>3335941414</v>
      </c>
      <c r="C93" s="110">
        <v>44380.860509259262</v>
      </c>
      <c r="D93" s="110" t="s">
        <v>2180</v>
      </c>
      <c r="E93" s="141">
        <v>300</v>
      </c>
      <c r="F93" s="151" t="str">
        <f>VLOOKUP(E93,VIP!$A$2:$O14046,2,0)</f>
        <v>DRBR300</v>
      </c>
      <c r="G93" s="151" t="str">
        <f>VLOOKUP(E93,'LISTADO ATM'!$A$2:$B$897,2,0)</f>
        <v xml:space="preserve">ATM S/M Aprezio Los Guaricanos </v>
      </c>
      <c r="H93" s="151" t="str">
        <f>VLOOKUP(E93,VIP!$A$2:$O19007,7,FALSE)</f>
        <v>Si</v>
      </c>
      <c r="I93" s="151" t="str">
        <f>VLOOKUP(E93,VIP!$A$2:$O10972,8,FALSE)</f>
        <v>Si</v>
      </c>
      <c r="J93" s="151" t="str">
        <f>VLOOKUP(E93,VIP!$A$2:$O10922,8,FALSE)</f>
        <v>Si</v>
      </c>
      <c r="K93" s="151" t="str">
        <f>VLOOKUP(E93,VIP!$A$2:$O14496,6,0)</f>
        <v>NO</v>
      </c>
      <c r="L93" s="155" t="s">
        <v>2245</v>
      </c>
      <c r="M93" s="109" t="s">
        <v>2445</v>
      </c>
      <c r="N93" s="109" t="s">
        <v>2452</v>
      </c>
      <c r="O93" s="151" t="s">
        <v>2454</v>
      </c>
      <c r="P93" s="151"/>
      <c r="Q93" s="109" t="s">
        <v>2245</v>
      </c>
    </row>
    <row r="94" spans="1:17" s="122" customFormat="1" ht="18" x14ac:dyDescent="0.25">
      <c r="A94" s="151" t="str">
        <f>VLOOKUP(E94,'LISTADO ATM'!$A$2:$C$898,3,0)</f>
        <v>NORTE</v>
      </c>
      <c r="B94" s="146">
        <v>3335941415</v>
      </c>
      <c r="C94" s="110">
        <v>44380.863680555558</v>
      </c>
      <c r="D94" s="110" t="s">
        <v>2181</v>
      </c>
      <c r="E94" s="141">
        <v>372</v>
      </c>
      <c r="F94" s="151" t="str">
        <f>VLOOKUP(E94,VIP!$A$2:$O14045,2,0)</f>
        <v>DRBR372</v>
      </c>
      <c r="G94" s="151" t="str">
        <f>VLOOKUP(E94,'LISTADO ATM'!$A$2:$B$897,2,0)</f>
        <v>ATM Oficina Sánchez II</v>
      </c>
      <c r="H94" s="151" t="str">
        <f>VLOOKUP(E94,VIP!$A$2:$O19006,7,FALSE)</f>
        <v>N/A</v>
      </c>
      <c r="I94" s="151" t="str">
        <f>VLOOKUP(E94,VIP!$A$2:$O10971,8,FALSE)</f>
        <v>N/A</v>
      </c>
      <c r="J94" s="151" t="str">
        <f>VLOOKUP(E94,VIP!$A$2:$O10921,8,FALSE)</f>
        <v>N/A</v>
      </c>
      <c r="K94" s="151" t="str">
        <f>VLOOKUP(E94,VIP!$A$2:$O14495,6,0)</f>
        <v>N/A</v>
      </c>
      <c r="L94" s="155" t="s">
        <v>2602</v>
      </c>
      <c r="M94" s="109" t="s">
        <v>2445</v>
      </c>
      <c r="N94" s="109" t="s">
        <v>2452</v>
      </c>
      <c r="O94" s="151" t="s">
        <v>2563</v>
      </c>
      <c r="P94" s="151"/>
      <c r="Q94" s="109" t="s">
        <v>2602</v>
      </c>
    </row>
    <row r="95" spans="1:17" s="122" customFormat="1" ht="18" x14ac:dyDescent="0.25">
      <c r="A95" s="151" t="str">
        <f>VLOOKUP(E95,'LISTADO ATM'!$A$2:$C$898,3,0)</f>
        <v>NORTE</v>
      </c>
      <c r="B95" s="146">
        <v>3335941416</v>
      </c>
      <c r="C95" s="110">
        <v>44380.883506944447</v>
      </c>
      <c r="D95" s="110" t="s">
        <v>2181</v>
      </c>
      <c r="E95" s="141">
        <v>763</v>
      </c>
      <c r="F95" s="151" t="str">
        <f>VLOOKUP(E95,VIP!$A$2:$O14044,2,0)</f>
        <v>DRBR439</v>
      </c>
      <c r="G95" s="151" t="str">
        <f>VLOOKUP(E95,'LISTADO ATM'!$A$2:$B$897,2,0)</f>
        <v xml:space="preserve">ATM UNP Montellano </v>
      </c>
      <c r="H95" s="151" t="str">
        <f>VLOOKUP(E95,VIP!$A$2:$O19005,7,FALSE)</f>
        <v>Si</v>
      </c>
      <c r="I95" s="151" t="str">
        <f>VLOOKUP(E95,VIP!$A$2:$O10970,8,FALSE)</f>
        <v>Si</v>
      </c>
      <c r="J95" s="151" t="str">
        <f>VLOOKUP(E95,VIP!$A$2:$O10920,8,FALSE)</f>
        <v>Si</v>
      </c>
      <c r="K95" s="151" t="str">
        <f>VLOOKUP(E95,VIP!$A$2:$O14494,6,0)</f>
        <v>NO</v>
      </c>
      <c r="L95" s="155" t="s">
        <v>2585</v>
      </c>
      <c r="M95" s="109" t="s">
        <v>2445</v>
      </c>
      <c r="N95" s="109" t="s">
        <v>2452</v>
      </c>
      <c r="O95" s="151" t="s">
        <v>2563</v>
      </c>
      <c r="P95" s="151"/>
      <c r="Q95" s="109" t="s">
        <v>2585</v>
      </c>
    </row>
    <row r="96" spans="1:17" s="122" customFormat="1" ht="18" x14ac:dyDescent="0.25">
      <c r="A96" s="151" t="str">
        <f>VLOOKUP(E96,'LISTADO ATM'!$A$2:$C$898,3,0)</f>
        <v>DISTRITO NACIONAL</v>
      </c>
      <c r="B96" s="146">
        <v>3335941417</v>
      </c>
      <c r="C96" s="110">
        <v>44380.889409722222</v>
      </c>
      <c r="D96" s="110" t="s">
        <v>2469</v>
      </c>
      <c r="E96" s="141">
        <v>957</v>
      </c>
      <c r="F96" s="151" t="str">
        <f>VLOOKUP(E96,VIP!$A$2:$O14043,2,0)</f>
        <v>DRBR23F</v>
      </c>
      <c r="G96" s="151" t="str">
        <f>VLOOKUP(E96,'LISTADO ATM'!$A$2:$B$897,2,0)</f>
        <v xml:space="preserve">ATM Oficina Venezuela </v>
      </c>
      <c r="H96" s="151" t="str">
        <f>VLOOKUP(E96,VIP!$A$2:$O19004,7,FALSE)</f>
        <v>Si</v>
      </c>
      <c r="I96" s="151" t="str">
        <f>VLOOKUP(E96,VIP!$A$2:$O10969,8,FALSE)</f>
        <v>Si</v>
      </c>
      <c r="J96" s="151" t="str">
        <f>VLOOKUP(E96,VIP!$A$2:$O10919,8,FALSE)</f>
        <v>Si</v>
      </c>
      <c r="K96" s="151" t="str">
        <f>VLOOKUP(E96,VIP!$A$2:$O14493,6,0)</f>
        <v>SI</v>
      </c>
      <c r="L96" s="155" t="s">
        <v>2417</v>
      </c>
      <c r="M96" s="109" t="s">
        <v>2445</v>
      </c>
      <c r="N96" s="109" t="s">
        <v>2452</v>
      </c>
      <c r="O96" s="151" t="s">
        <v>2470</v>
      </c>
      <c r="P96" s="151"/>
      <c r="Q96" s="109" t="s">
        <v>2417</v>
      </c>
    </row>
    <row r="97" spans="1:17" s="122" customFormat="1" ht="18" x14ac:dyDescent="0.25">
      <c r="A97" s="151" t="str">
        <f>VLOOKUP(E97,'LISTADO ATM'!$A$2:$C$898,3,0)</f>
        <v>NORTE</v>
      </c>
      <c r="B97" s="146">
        <v>3335941418</v>
      </c>
      <c r="C97" s="110">
        <v>44380.897106481483</v>
      </c>
      <c r="D97" s="110" t="s">
        <v>2180</v>
      </c>
      <c r="E97" s="141">
        <v>198</v>
      </c>
      <c r="F97" s="151" t="str">
        <f>VLOOKUP(E97,VIP!$A$2:$O14042,2,0)</f>
        <v>DRBR198</v>
      </c>
      <c r="G97" s="151" t="str">
        <f>VLOOKUP(E97,'LISTADO ATM'!$A$2:$B$897,2,0)</f>
        <v xml:space="preserve">ATM Almacenes El Encanto  (Santiago) </v>
      </c>
      <c r="H97" s="151" t="str">
        <f>VLOOKUP(E97,VIP!$A$2:$O19003,7,FALSE)</f>
        <v>NO</v>
      </c>
      <c r="I97" s="151" t="str">
        <f>VLOOKUP(E97,VIP!$A$2:$O10968,8,FALSE)</f>
        <v>NO</v>
      </c>
      <c r="J97" s="151" t="str">
        <f>VLOOKUP(E97,VIP!$A$2:$O10918,8,FALSE)</f>
        <v>NO</v>
      </c>
      <c r="K97" s="151" t="str">
        <f>VLOOKUP(E97,VIP!$A$2:$O14492,6,0)</f>
        <v>NO</v>
      </c>
      <c r="L97" s="155" t="s">
        <v>2245</v>
      </c>
      <c r="M97" s="109" t="s">
        <v>2445</v>
      </c>
      <c r="N97" s="109" t="s">
        <v>2452</v>
      </c>
      <c r="O97" s="151" t="s">
        <v>2454</v>
      </c>
      <c r="P97" s="151"/>
      <c r="Q97" s="109" t="s">
        <v>2245</v>
      </c>
    </row>
    <row r="98" spans="1:17" s="122" customFormat="1" ht="18" x14ac:dyDescent="0.25">
      <c r="A98" s="151" t="str">
        <f>VLOOKUP(E98,'LISTADO ATM'!$A$2:$C$898,3,0)</f>
        <v>DISTRITO NACIONAL</v>
      </c>
      <c r="B98" s="146">
        <v>3335941438</v>
      </c>
      <c r="C98" s="110">
        <v>44381.436562499999</v>
      </c>
      <c r="D98" s="110" t="s">
        <v>2180</v>
      </c>
      <c r="E98" s="141">
        <v>836</v>
      </c>
      <c r="F98" s="151" t="str">
        <f>VLOOKUP(E98,VIP!$A$2:$O14043,2,0)</f>
        <v>DRBR836</v>
      </c>
      <c r="G98" s="151" t="str">
        <f>VLOOKUP(E98,'LISTADO ATM'!$A$2:$B$897,2,0)</f>
        <v xml:space="preserve">ATM UNP Plaza Luperón </v>
      </c>
      <c r="H98" s="151" t="str">
        <f>VLOOKUP(E98,VIP!$A$2:$O19004,7,FALSE)</f>
        <v>Si</v>
      </c>
      <c r="I98" s="151" t="str">
        <f>VLOOKUP(E98,VIP!$A$2:$O10969,8,FALSE)</f>
        <v>Si</v>
      </c>
      <c r="J98" s="151" t="str">
        <f>VLOOKUP(E98,VIP!$A$2:$O10919,8,FALSE)</f>
        <v>Si</v>
      </c>
      <c r="K98" s="151" t="str">
        <f>VLOOKUP(E98,VIP!$A$2:$O14493,6,0)</f>
        <v>NO</v>
      </c>
      <c r="L98" s="155" t="s">
        <v>2465</v>
      </c>
      <c r="M98" s="109" t="s">
        <v>2445</v>
      </c>
      <c r="N98" s="109" t="s">
        <v>2452</v>
      </c>
      <c r="O98" s="151" t="s">
        <v>2454</v>
      </c>
      <c r="P98" s="151"/>
      <c r="Q98" s="109" t="s">
        <v>2465</v>
      </c>
    </row>
    <row r="99" spans="1:17" s="122" customFormat="1" ht="18" x14ac:dyDescent="0.25">
      <c r="A99" s="151" t="str">
        <f>VLOOKUP(E99,'LISTADO ATM'!$A$2:$C$898,3,0)</f>
        <v>DISTRITO NACIONAL</v>
      </c>
      <c r="B99" s="146" t="s">
        <v>2604</v>
      </c>
      <c r="C99" s="110">
        <v>44381.435671296298</v>
      </c>
      <c r="D99" s="110" t="s">
        <v>2180</v>
      </c>
      <c r="E99" s="141">
        <v>938</v>
      </c>
      <c r="F99" s="151" t="str">
        <f>VLOOKUP(E99,VIP!$A$2:$O14044,2,0)</f>
        <v>DRBR938</v>
      </c>
      <c r="G99" s="151" t="str">
        <f>VLOOKUP(E99,'LISTADO ATM'!$A$2:$B$897,2,0)</f>
        <v xml:space="preserve">ATM Autobanco Oficina Filadelfia Plaza </v>
      </c>
      <c r="H99" s="151" t="str">
        <f>VLOOKUP(E99,VIP!$A$2:$O19005,7,FALSE)</f>
        <v>Si</v>
      </c>
      <c r="I99" s="151" t="str">
        <f>VLOOKUP(E99,VIP!$A$2:$O10970,8,FALSE)</f>
        <v>Si</v>
      </c>
      <c r="J99" s="151" t="str">
        <f>VLOOKUP(E99,VIP!$A$2:$O10920,8,FALSE)</f>
        <v>Si</v>
      </c>
      <c r="K99" s="151" t="str">
        <f>VLOOKUP(E99,VIP!$A$2:$O14494,6,0)</f>
        <v>NO</v>
      </c>
      <c r="L99" s="155" t="s">
        <v>2465</v>
      </c>
      <c r="M99" s="109" t="s">
        <v>2445</v>
      </c>
      <c r="N99" s="109" t="s">
        <v>2452</v>
      </c>
      <c r="O99" s="151" t="s">
        <v>2454</v>
      </c>
      <c r="P99" s="151"/>
      <c r="Q99" s="109" t="s">
        <v>2465</v>
      </c>
    </row>
    <row r="100" spans="1:17" s="122" customFormat="1" ht="18" x14ac:dyDescent="0.25">
      <c r="A100" s="151" t="str">
        <f>VLOOKUP(E100,'LISTADO ATM'!$A$2:$C$898,3,0)</f>
        <v>SUR</v>
      </c>
      <c r="B100" s="146" t="s">
        <v>2605</v>
      </c>
      <c r="C100" s="110">
        <v>44381.43068287037</v>
      </c>
      <c r="D100" s="110" t="s">
        <v>2180</v>
      </c>
      <c r="E100" s="141">
        <v>619</v>
      </c>
      <c r="F100" s="151" t="str">
        <f>VLOOKUP(E100,VIP!$A$2:$O14045,2,0)</f>
        <v>DRBR619</v>
      </c>
      <c r="G100" s="151" t="str">
        <f>VLOOKUP(E100,'LISTADO ATM'!$A$2:$B$897,2,0)</f>
        <v xml:space="preserve">ATM Academia P.N. Hatillo (San Cristóbal) </v>
      </c>
      <c r="H100" s="151" t="str">
        <f>VLOOKUP(E100,VIP!$A$2:$O19006,7,FALSE)</f>
        <v>Si</v>
      </c>
      <c r="I100" s="151" t="str">
        <f>VLOOKUP(E100,VIP!$A$2:$O10971,8,FALSE)</f>
        <v>Si</v>
      </c>
      <c r="J100" s="151" t="str">
        <f>VLOOKUP(E100,VIP!$A$2:$O10921,8,FALSE)</f>
        <v>Si</v>
      </c>
      <c r="K100" s="151" t="str">
        <f>VLOOKUP(E100,VIP!$A$2:$O14495,6,0)</f>
        <v>NO</v>
      </c>
      <c r="L100" s="155" t="s">
        <v>2245</v>
      </c>
      <c r="M100" s="109" t="s">
        <v>2445</v>
      </c>
      <c r="N100" s="109" t="s">
        <v>2452</v>
      </c>
      <c r="O100" s="151" t="s">
        <v>2454</v>
      </c>
      <c r="P100" s="151"/>
      <c r="Q100" s="109" t="s">
        <v>2245</v>
      </c>
    </row>
    <row r="101" spans="1:17" s="122" customFormat="1" ht="18" x14ac:dyDescent="0.25">
      <c r="A101" s="151" t="str">
        <f>VLOOKUP(E101,'LISTADO ATM'!$A$2:$C$898,3,0)</f>
        <v>NORTE</v>
      </c>
      <c r="B101" s="146" t="s">
        <v>2606</v>
      </c>
      <c r="C101" s="110">
        <v>44381.429537037038</v>
      </c>
      <c r="D101" s="110" t="s">
        <v>2181</v>
      </c>
      <c r="E101" s="141">
        <v>75</v>
      </c>
      <c r="F101" s="151" t="str">
        <f>VLOOKUP(E101,VIP!$A$2:$O14046,2,0)</f>
        <v>DRBR075</v>
      </c>
      <c r="G101" s="151" t="str">
        <f>VLOOKUP(E101,'LISTADO ATM'!$A$2:$B$897,2,0)</f>
        <v xml:space="preserve">ATM Oficina Gaspar Hernández </v>
      </c>
      <c r="H101" s="151" t="str">
        <f>VLOOKUP(E101,VIP!$A$2:$O19007,7,FALSE)</f>
        <v>Si</v>
      </c>
      <c r="I101" s="151" t="str">
        <f>VLOOKUP(E101,VIP!$A$2:$O10972,8,FALSE)</f>
        <v>Si</v>
      </c>
      <c r="J101" s="151" t="str">
        <f>VLOOKUP(E101,VIP!$A$2:$O10922,8,FALSE)</f>
        <v>Si</v>
      </c>
      <c r="K101" s="151" t="str">
        <f>VLOOKUP(E101,VIP!$A$2:$O14496,6,0)</f>
        <v>NO</v>
      </c>
      <c r="L101" s="155" t="s">
        <v>2245</v>
      </c>
      <c r="M101" s="109" t="s">
        <v>2445</v>
      </c>
      <c r="N101" s="109" t="s">
        <v>2452</v>
      </c>
      <c r="O101" s="151" t="s">
        <v>2563</v>
      </c>
      <c r="P101" s="151"/>
      <c r="Q101" s="109" t="s">
        <v>2245</v>
      </c>
    </row>
    <row r="102" spans="1:17" s="122" customFormat="1" ht="18" x14ac:dyDescent="0.25">
      <c r="A102" s="151" t="str">
        <f>VLOOKUP(E102,'LISTADO ATM'!$A$2:$C$898,3,0)</f>
        <v>DISTRITO NACIONAL</v>
      </c>
      <c r="B102" s="146" t="s">
        <v>2607</v>
      </c>
      <c r="C102" s="110">
        <v>44381.428587962961</v>
      </c>
      <c r="D102" s="110" t="s">
        <v>2180</v>
      </c>
      <c r="E102" s="141">
        <v>545</v>
      </c>
      <c r="F102" s="151" t="str">
        <f>VLOOKUP(E102,VIP!$A$2:$O14047,2,0)</f>
        <v>DRBR995</v>
      </c>
      <c r="G102" s="151" t="str">
        <f>VLOOKUP(E102,'LISTADO ATM'!$A$2:$B$897,2,0)</f>
        <v xml:space="preserve">ATM Oficina Isabel La Católica II  </v>
      </c>
      <c r="H102" s="151" t="str">
        <f>VLOOKUP(E102,VIP!$A$2:$O19008,7,FALSE)</f>
        <v>Si</v>
      </c>
      <c r="I102" s="151" t="str">
        <f>VLOOKUP(E102,VIP!$A$2:$O10973,8,FALSE)</f>
        <v>Si</v>
      </c>
      <c r="J102" s="151" t="str">
        <f>VLOOKUP(E102,VIP!$A$2:$O10923,8,FALSE)</f>
        <v>Si</v>
      </c>
      <c r="K102" s="151" t="str">
        <f>VLOOKUP(E102,VIP!$A$2:$O14497,6,0)</f>
        <v>NO</v>
      </c>
      <c r="L102" s="155" t="s">
        <v>2219</v>
      </c>
      <c r="M102" s="109" t="s">
        <v>2445</v>
      </c>
      <c r="N102" s="109" t="s">
        <v>2452</v>
      </c>
      <c r="O102" s="151" t="s">
        <v>2454</v>
      </c>
      <c r="P102" s="151"/>
      <c r="Q102" s="109" t="s">
        <v>2219</v>
      </c>
    </row>
    <row r="103" spans="1:17" s="122" customFormat="1" ht="18" x14ac:dyDescent="0.25">
      <c r="A103" s="151" t="str">
        <f>VLOOKUP(E103,'LISTADO ATM'!$A$2:$C$898,3,0)</f>
        <v>NORTE</v>
      </c>
      <c r="B103" s="146" t="s">
        <v>2608</v>
      </c>
      <c r="C103" s="110">
        <v>44381.426840277774</v>
      </c>
      <c r="D103" s="110" t="s">
        <v>2181</v>
      </c>
      <c r="E103" s="141">
        <v>196</v>
      </c>
      <c r="F103" s="151" t="str">
        <f>VLOOKUP(E103,VIP!$A$2:$O14048,2,0)</f>
        <v>DRBR196</v>
      </c>
      <c r="G103" s="151" t="str">
        <f>VLOOKUP(E103,'LISTADO ATM'!$A$2:$B$897,2,0)</f>
        <v xml:space="preserve">ATM Estación Texaco Cangrejo Farmacia (Sosúa) </v>
      </c>
      <c r="H103" s="151" t="str">
        <f>VLOOKUP(E103,VIP!$A$2:$O19009,7,FALSE)</f>
        <v>Si</v>
      </c>
      <c r="I103" s="151" t="str">
        <f>VLOOKUP(E103,VIP!$A$2:$O10974,8,FALSE)</f>
        <v>Si</v>
      </c>
      <c r="J103" s="151" t="str">
        <f>VLOOKUP(E103,VIP!$A$2:$O10924,8,FALSE)</f>
        <v>Si</v>
      </c>
      <c r="K103" s="151" t="str">
        <f>VLOOKUP(E103,VIP!$A$2:$O14498,6,0)</f>
        <v>NO</v>
      </c>
      <c r="L103" s="155" t="s">
        <v>2219</v>
      </c>
      <c r="M103" s="109" t="s">
        <v>2445</v>
      </c>
      <c r="N103" s="109" t="s">
        <v>2452</v>
      </c>
      <c r="O103" s="151" t="s">
        <v>2563</v>
      </c>
      <c r="P103" s="151"/>
      <c r="Q103" s="109" t="s">
        <v>2219</v>
      </c>
    </row>
    <row r="104" spans="1:17" s="122" customFormat="1" ht="18" x14ac:dyDescent="0.25">
      <c r="A104" s="151" t="str">
        <f>VLOOKUP(E104,'LISTADO ATM'!$A$2:$C$898,3,0)</f>
        <v>NORTE</v>
      </c>
      <c r="B104" s="146" t="s">
        <v>2609</v>
      </c>
      <c r="C104" s="110">
        <v>44381.425868055558</v>
      </c>
      <c r="D104" s="110" t="s">
        <v>2181</v>
      </c>
      <c r="E104" s="141">
        <v>388</v>
      </c>
      <c r="F104" s="151" t="str">
        <f>VLOOKUP(E104,VIP!$A$2:$O14049,2,0)</f>
        <v>DRBR388</v>
      </c>
      <c r="G104" s="151" t="str">
        <f>VLOOKUP(E104,'LISTADO ATM'!$A$2:$B$897,2,0)</f>
        <v xml:space="preserve">ATM Multicentro La Sirena Puerto Plata </v>
      </c>
      <c r="H104" s="151" t="str">
        <f>VLOOKUP(E104,VIP!$A$2:$O19010,7,FALSE)</f>
        <v>Si</v>
      </c>
      <c r="I104" s="151" t="str">
        <f>VLOOKUP(E104,VIP!$A$2:$O10975,8,FALSE)</f>
        <v>Si</v>
      </c>
      <c r="J104" s="151" t="str">
        <f>VLOOKUP(E104,VIP!$A$2:$O10925,8,FALSE)</f>
        <v>Si</v>
      </c>
      <c r="K104" s="151" t="str">
        <f>VLOOKUP(E104,VIP!$A$2:$O14499,6,0)</f>
        <v>NO</v>
      </c>
      <c r="L104" s="155" t="s">
        <v>2219</v>
      </c>
      <c r="M104" s="109" t="s">
        <v>2445</v>
      </c>
      <c r="N104" s="109" t="s">
        <v>2452</v>
      </c>
      <c r="O104" s="151" t="s">
        <v>2563</v>
      </c>
      <c r="P104" s="151"/>
      <c r="Q104" s="109" t="s">
        <v>2219</v>
      </c>
    </row>
    <row r="105" spans="1:17" s="122" customFormat="1" ht="18" x14ac:dyDescent="0.25">
      <c r="A105" s="151" t="str">
        <f>VLOOKUP(E105,'LISTADO ATM'!$A$2:$C$898,3,0)</f>
        <v>NORTE</v>
      </c>
      <c r="B105" s="146" t="s">
        <v>2610</v>
      </c>
      <c r="C105" s="110">
        <v>44381.398101851853</v>
      </c>
      <c r="D105" s="110" t="s">
        <v>2181</v>
      </c>
      <c r="E105" s="141">
        <v>74</v>
      </c>
      <c r="F105" s="151" t="str">
        <f>VLOOKUP(E105,VIP!$A$2:$O14050,2,0)</f>
        <v>DRBR074</v>
      </c>
      <c r="G105" s="151" t="str">
        <f>VLOOKUP(E105,'LISTADO ATM'!$A$2:$B$897,2,0)</f>
        <v xml:space="preserve">ATM Oficina Sosúa </v>
      </c>
      <c r="H105" s="151" t="str">
        <f>VLOOKUP(E105,VIP!$A$2:$O19011,7,FALSE)</f>
        <v>Si</v>
      </c>
      <c r="I105" s="151" t="str">
        <f>VLOOKUP(E105,VIP!$A$2:$O10976,8,FALSE)</f>
        <v>Si</v>
      </c>
      <c r="J105" s="151" t="str">
        <f>VLOOKUP(E105,VIP!$A$2:$O10926,8,FALSE)</f>
        <v>Si</v>
      </c>
      <c r="K105" s="151" t="str">
        <f>VLOOKUP(E105,VIP!$A$2:$O14500,6,0)</f>
        <v>NO</v>
      </c>
      <c r="L105" s="155" t="s">
        <v>2219</v>
      </c>
      <c r="M105" s="109" t="s">
        <v>2445</v>
      </c>
      <c r="N105" s="109" t="s">
        <v>2452</v>
      </c>
      <c r="O105" s="151" t="s">
        <v>2613</v>
      </c>
      <c r="P105" s="151"/>
      <c r="Q105" s="109" t="s">
        <v>2219</v>
      </c>
    </row>
    <row r="106" spans="1:17" s="122" customFormat="1" ht="18" x14ac:dyDescent="0.25">
      <c r="A106" s="151" t="str">
        <f>VLOOKUP(E106,'LISTADO ATM'!$A$2:$C$898,3,0)</f>
        <v>DISTRITO NACIONAL</v>
      </c>
      <c r="B106" s="146" t="s">
        <v>2611</v>
      </c>
      <c r="C106" s="110">
        <v>44380.969375000001</v>
      </c>
      <c r="D106" s="110" t="s">
        <v>2180</v>
      </c>
      <c r="E106" s="141">
        <v>23</v>
      </c>
      <c r="F106" s="151" t="str">
        <f>VLOOKUP(E106,VIP!$A$2:$O14051,2,0)</f>
        <v>DRBR023</v>
      </c>
      <c r="G106" s="151" t="str">
        <f>VLOOKUP(E106,'LISTADO ATM'!$A$2:$B$897,2,0)</f>
        <v xml:space="preserve">ATM Oficina México </v>
      </c>
      <c r="H106" s="151" t="str">
        <f>VLOOKUP(E106,VIP!$A$2:$O19012,7,FALSE)</f>
        <v>Si</v>
      </c>
      <c r="I106" s="151" t="str">
        <f>VLOOKUP(E106,VIP!$A$2:$O10977,8,FALSE)</f>
        <v>Si</v>
      </c>
      <c r="J106" s="151" t="str">
        <f>VLOOKUP(E106,VIP!$A$2:$O10927,8,FALSE)</f>
        <v>Si</v>
      </c>
      <c r="K106" s="151" t="str">
        <f>VLOOKUP(E106,VIP!$A$2:$O14501,6,0)</f>
        <v>NO</v>
      </c>
      <c r="L106" s="155" t="s">
        <v>2219</v>
      </c>
      <c r="M106" s="109" t="s">
        <v>2445</v>
      </c>
      <c r="N106" s="109" t="s">
        <v>2452</v>
      </c>
      <c r="O106" s="151" t="s">
        <v>2454</v>
      </c>
      <c r="P106" s="151"/>
      <c r="Q106" s="109" t="s">
        <v>2219</v>
      </c>
    </row>
    <row r="107" spans="1:17" s="122" customFormat="1" ht="18" x14ac:dyDescent="0.25">
      <c r="A107" s="151" t="str">
        <f>VLOOKUP(E107,'LISTADO ATM'!$A$2:$C$898,3,0)</f>
        <v>DISTRITO NACIONAL</v>
      </c>
      <c r="B107" s="146" t="s">
        <v>2612</v>
      </c>
      <c r="C107" s="110">
        <v>44380.939583333333</v>
      </c>
      <c r="D107" s="110" t="s">
        <v>2180</v>
      </c>
      <c r="E107" s="141">
        <v>578</v>
      </c>
      <c r="F107" s="151" t="str">
        <f>VLOOKUP(E107,VIP!$A$2:$O14052,2,0)</f>
        <v>DRBR324</v>
      </c>
      <c r="G107" s="151" t="str">
        <f>VLOOKUP(E107,'LISTADO ATM'!$A$2:$B$897,2,0)</f>
        <v xml:space="preserve">ATM Procuraduría General de la República </v>
      </c>
      <c r="H107" s="151" t="str">
        <f>VLOOKUP(E107,VIP!$A$2:$O19013,7,FALSE)</f>
        <v>Si</v>
      </c>
      <c r="I107" s="151" t="str">
        <f>VLOOKUP(E107,VIP!$A$2:$O10978,8,FALSE)</f>
        <v>No</v>
      </c>
      <c r="J107" s="151" t="str">
        <f>VLOOKUP(E107,VIP!$A$2:$O10928,8,FALSE)</f>
        <v>No</v>
      </c>
      <c r="K107" s="151" t="str">
        <f>VLOOKUP(E107,VIP!$A$2:$O14502,6,0)</f>
        <v>NO</v>
      </c>
      <c r="L107" s="155" t="s">
        <v>2245</v>
      </c>
      <c r="M107" s="109" t="s">
        <v>2445</v>
      </c>
      <c r="N107" s="109" t="s">
        <v>2452</v>
      </c>
      <c r="O107" s="151" t="s">
        <v>2454</v>
      </c>
      <c r="P107" s="151"/>
      <c r="Q107" s="109" t="s">
        <v>2245</v>
      </c>
    </row>
  </sheetData>
  <autoFilter ref="A4:Q4">
    <sortState ref="A5:Q9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7:B97">
    <cfRule type="duplicateValues" dxfId="172" priority="101"/>
  </conditionalFormatting>
  <conditionalFormatting sqref="B87:B97">
    <cfRule type="duplicateValues" dxfId="171" priority="98"/>
    <cfRule type="duplicateValues" dxfId="170" priority="99"/>
    <cfRule type="duplicateValues" dxfId="169" priority="100"/>
  </conditionalFormatting>
  <conditionalFormatting sqref="E87:E97">
    <cfRule type="duplicateValues" dxfId="168" priority="96"/>
    <cfRule type="duplicateValues" dxfId="167" priority="97"/>
  </conditionalFormatting>
  <conditionalFormatting sqref="E87:E97">
    <cfRule type="duplicateValues" dxfId="166" priority="93"/>
    <cfRule type="duplicateValues" dxfId="165" priority="94"/>
    <cfRule type="duplicateValues" dxfId="164" priority="95"/>
  </conditionalFormatting>
  <conditionalFormatting sqref="E87:E97">
    <cfRule type="duplicateValues" dxfId="163" priority="92"/>
  </conditionalFormatting>
  <conditionalFormatting sqref="E87:E97">
    <cfRule type="duplicateValues" dxfId="162" priority="88"/>
    <cfRule type="duplicateValues" dxfId="161" priority="89"/>
    <cfRule type="duplicateValues" dxfId="160" priority="90"/>
    <cfRule type="duplicateValues" dxfId="159" priority="91"/>
  </conditionalFormatting>
  <conditionalFormatting sqref="E5:E29">
    <cfRule type="duplicateValues" dxfId="158" priority="144485"/>
    <cfRule type="duplicateValues" dxfId="157" priority="144486"/>
    <cfRule type="duplicateValues" dxfId="156" priority="144487"/>
    <cfRule type="duplicateValues" dxfId="155" priority="144488"/>
  </conditionalFormatting>
  <conditionalFormatting sqref="E5:E29">
    <cfRule type="duplicateValues" dxfId="154" priority="144493"/>
  </conditionalFormatting>
  <conditionalFormatting sqref="B5:B29">
    <cfRule type="duplicateValues" dxfId="153" priority="144495"/>
  </conditionalFormatting>
  <conditionalFormatting sqref="B5:B29">
    <cfRule type="duplicateValues" dxfId="152" priority="144497"/>
    <cfRule type="duplicateValues" dxfId="151" priority="144498"/>
    <cfRule type="duplicateValues" dxfId="150" priority="144499"/>
  </conditionalFormatting>
  <conditionalFormatting sqref="E5:E29">
    <cfRule type="duplicateValues" dxfId="149" priority="144503"/>
    <cfRule type="duplicateValues" dxfId="148" priority="144504"/>
  </conditionalFormatting>
  <conditionalFormatting sqref="E5:E29">
    <cfRule type="duplicateValues" dxfId="147" priority="144507"/>
    <cfRule type="duplicateValues" dxfId="146" priority="144508"/>
    <cfRule type="duplicateValues" dxfId="145" priority="144509"/>
  </conditionalFormatting>
  <conditionalFormatting sqref="B60:B86">
    <cfRule type="duplicateValues" dxfId="144" priority="144673"/>
  </conditionalFormatting>
  <conditionalFormatting sqref="B60:B86">
    <cfRule type="duplicateValues" dxfId="143" priority="144675"/>
    <cfRule type="duplicateValues" dxfId="142" priority="144676"/>
    <cfRule type="duplicateValues" dxfId="141" priority="144677"/>
  </conditionalFormatting>
  <conditionalFormatting sqref="E60:E86">
    <cfRule type="duplicateValues" dxfId="140" priority="144681"/>
    <cfRule type="duplicateValues" dxfId="139" priority="144682"/>
  </conditionalFormatting>
  <conditionalFormatting sqref="E60:E86">
    <cfRule type="duplicateValues" dxfId="138" priority="144685"/>
    <cfRule type="duplicateValues" dxfId="137" priority="144686"/>
    <cfRule type="duplicateValues" dxfId="136" priority="144687"/>
  </conditionalFormatting>
  <conditionalFormatting sqref="E60:E86">
    <cfRule type="duplicateValues" dxfId="135" priority="144691"/>
  </conditionalFormatting>
  <conditionalFormatting sqref="E60:E86">
    <cfRule type="duplicateValues" dxfId="134" priority="144693"/>
    <cfRule type="duplicateValues" dxfId="133" priority="144694"/>
    <cfRule type="duplicateValues" dxfId="132" priority="144695"/>
    <cfRule type="duplicateValues" dxfId="131" priority="144696"/>
  </conditionalFormatting>
  <conditionalFormatting sqref="E1:E97 E108:E1048576">
    <cfRule type="duplicateValues" dxfId="130" priority="36"/>
  </conditionalFormatting>
  <conditionalFormatting sqref="B30:B59">
    <cfRule type="duplicateValues" dxfId="129" priority="145401"/>
  </conditionalFormatting>
  <conditionalFormatting sqref="B30:B59">
    <cfRule type="duplicateValues" dxfId="128" priority="145403"/>
    <cfRule type="duplicateValues" dxfId="127" priority="145404"/>
    <cfRule type="duplicateValues" dxfId="126" priority="145405"/>
  </conditionalFormatting>
  <conditionalFormatting sqref="E30:E59">
    <cfRule type="duplicateValues" dxfId="125" priority="145409"/>
    <cfRule type="duplicateValues" dxfId="124" priority="145410"/>
  </conditionalFormatting>
  <conditionalFormatting sqref="E30:E59">
    <cfRule type="duplicateValues" dxfId="123" priority="145413"/>
    <cfRule type="duplicateValues" dxfId="122" priority="145414"/>
    <cfRule type="duplicateValues" dxfId="121" priority="145415"/>
  </conditionalFormatting>
  <conditionalFormatting sqref="E30:E59">
    <cfRule type="duplicateValues" dxfId="120" priority="145419"/>
  </conditionalFormatting>
  <conditionalFormatting sqref="E30:E59">
    <cfRule type="duplicateValues" dxfId="119" priority="145421"/>
    <cfRule type="duplicateValues" dxfId="118" priority="145422"/>
    <cfRule type="duplicateValues" dxfId="117" priority="145423"/>
    <cfRule type="duplicateValues" dxfId="116" priority="145424"/>
  </conditionalFormatting>
  <conditionalFormatting sqref="B108:B1048576 B25:B29 B1:B4">
    <cfRule type="duplicateValues" dxfId="35" priority="145425"/>
  </conditionalFormatting>
  <conditionalFormatting sqref="B108:B1048576 B25:B29">
    <cfRule type="duplicateValues" dxfId="34" priority="145429"/>
  </conditionalFormatting>
  <conditionalFormatting sqref="B108:B1048576 B25:B29 B1:B4">
    <cfRule type="duplicateValues" dxfId="33" priority="145432"/>
    <cfRule type="duplicateValues" dxfId="32" priority="145433"/>
    <cfRule type="duplicateValues" dxfId="31" priority="145434"/>
  </conditionalFormatting>
  <conditionalFormatting sqref="E108:E1048576 E25:E29 E1:E4">
    <cfRule type="duplicateValues" dxfId="30" priority="145444"/>
    <cfRule type="duplicateValues" dxfId="29" priority="145445"/>
  </conditionalFormatting>
  <conditionalFormatting sqref="E108:E1048576 E25:E29 E1:E4">
    <cfRule type="duplicateValues" dxfId="28" priority="145452"/>
    <cfRule type="duplicateValues" dxfId="27" priority="145453"/>
    <cfRule type="duplicateValues" dxfId="26" priority="145454"/>
  </conditionalFormatting>
  <conditionalFormatting sqref="E108:E1048576 E25:E29 E1:E4">
    <cfRule type="duplicateValues" dxfId="25" priority="145464"/>
  </conditionalFormatting>
  <conditionalFormatting sqref="E108:E1048576 E25:E29">
    <cfRule type="duplicateValues" dxfId="24" priority="145468"/>
  </conditionalFormatting>
  <conditionalFormatting sqref="E108:E1048576 E25:E29 E1:E4">
    <cfRule type="duplicateValues" dxfId="23" priority="145471"/>
    <cfRule type="duplicateValues" dxfId="22" priority="145472"/>
    <cfRule type="duplicateValues" dxfId="21" priority="145473"/>
    <cfRule type="duplicateValues" dxfId="20" priority="145474"/>
  </conditionalFormatting>
  <conditionalFormatting sqref="E108:E1048576">
    <cfRule type="duplicateValues" dxfId="19" priority="145487"/>
  </conditionalFormatting>
  <conditionalFormatting sqref="E1:E97 E108:E1048576">
    <cfRule type="duplicateValues" dxfId="18" priority="145489"/>
  </conditionalFormatting>
  <conditionalFormatting sqref="B1:B97 B108:B1048576">
    <cfRule type="duplicateValues" dxfId="17" priority="145492"/>
  </conditionalFormatting>
  <conditionalFormatting sqref="B98:B107">
    <cfRule type="duplicateValues" dxfId="16" priority="17"/>
  </conditionalFormatting>
  <conditionalFormatting sqref="B98:B107">
    <cfRule type="duplicateValues" dxfId="15" priority="14"/>
    <cfRule type="duplicateValues" dxfId="14" priority="15"/>
    <cfRule type="duplicateValues" dxfId="13" priority="16"/>
  </conditionalFormatting>
  <conditionalFormatting sqref="E98:E107">
    <cfRule type="duplicateValues" dxfId="12" priority="12"/>
    <cfRule type="duplicateValues" dxfId="11" priority="13"/>
  </conditionalFormatting>
  <conditionalFormatting sqref="E98:E107">
    <cfRule type="duplicateValues" dxfId="10" priority="9"/>
    <cfRule type="duplicateValues" dxfId="9" priority="10"/>
    <cfRule type="duplicateValues" dxfId="8" priority="11"/>
  </conditionalFormatting>
  <conditionalFormatting sqref="E98:E107">
    <cfRule type="duplicateValues" dxfId="7" priority="8"/>
  </conditionalFormatting>
  <conditionalFormatting sqref="E98:E107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E98:E107">
    <cfRule type="duplicateValues" dxfId="2" priority="3"/>
  </conditionalFormatting>
  <conditionalFormatting sqref="E98:E107">
    <cfRule type="duplicateValues" dxfId="1" priority="2"/>
  </conditionalFormatting>
  <conditionalFormatting sqref="B98:B10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A10" zoomScale="87" zoomScaleNormal="87" workbookViewId="0">
      <selection activeCell="G18" sqref="G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6" t="s">
        <v>2150</v>
      </c>
      <c r="B1" s="187"/>
      <c r="C1" s="187"/>
      <c r="D1" s="187"/>
      <c r="E1" s="188"/>
      <c r="F1" s="184" t="s">
        <v>2551</v>
      </c>
      <c r="G1" s="185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89" t="s">
        <v>2450</v>
      </c>
      <c r="B2" s="190"/>
      <c r="C2" s="190"/>
      <c r="D2" s="190"/>
      <c r="E2" s="191"/>
      <c r="F2" s="114" t="s">
        <v>2550</v>
      </c>
      <c r="G2" s="113">
        <f>G3+G4</f>
        <v>103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2"/>
      <c r="B3" s="149"/>
      <c r="C3" s="123"/>
      <c r="D3" s="123"/>
      <c r="E3" s="131"/>
      <c r="F3" s="114" t="s">
        <v>2549</v>
      </c>
      <c r="G3" s="113">
        <f>COUNTIF(REPORTE!A:Q,"fuera de Servicio")</f>
        <v>103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29" t="s">
        <v>2413</v>
      </c>
      <c r="B4" s="150">
        <v>44379.708333333336</v>
      </c>
      <c r="C4" s="123"/>
      <c r="D4" s="123"/>
      <c r="E4" s="132"/>
      <c r="F4" s="114" t="s">
        <v>2546</v>
      </c>
      <c r="G4" s="113">
        <f>COUNTIF(REPORTE!A:Q,"En Servicio")</f>
        <v>0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29" t="s">
        <v>2414</v>
      </c>
      <c r="B5" s="150">
        <v>44380.25</v>
      </c>
      <c r="C5" s="130"/>
      <c r="D5" s="123"/>
      <c r="E5" s="132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2"/>
      <c r="B6" s="149"/>
      <c r="C6" s="123"/>
      <c r="D6" s="123"/>
      <c r="E6" s="134"/>
      <c r="F6" s="114" t="s">
        <v>2548</v>
      </c>
      <c r="G6" s="113">
        <f>COUNTIF(REPORTE!A:Q,"carga exitosa")</f>
        <v>0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68" t="s">
        <v>2590</v>
      </c>
      <c r="B7" s="169"/>
      <c r="C7" s="169"/>
      <c r="D7" s="169"/>
      <c r="E7" s="170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4" t="s">
        <v>15</v>
      </c>
      <c r="B8" s="124" t="s">
        <v>2415</v>
      </c>
      <c r="C8" s="124" t="s">
        <v>46</v>
      </c>
      <c r="D8" s="133" t="s">
        <v>2418</v>
      </c>
      <c r="E8" s="133" t="s">
        <v>2416</v>
      </c>
    </row>
    <row r="9" spans="1:11" ht="18" x14ac:dyDescent="0.25">
      <c r="A9" s="141" t="e">
        <v>#N/A</v>
      </c>
      <c r="B9" s="141"/>
      <c r="C9" s="144" t="e">
        <v>#N/A</v>
      </c>
      <c r="D9" s="137" t="s">
        <v>2545</v>
      </c>
      <c r="E9" s="146"/>
    </row>
    <row r="10" spans="1:11" ht="18.75" thickBot="1" x14ac:dyDescent="0.3">
      <c r="A10" s="125" t="s">
        <v>2472</v>
      </c>
      <c r="B10" s="153">
        <v>0</v>
      </c>
      <c r="C10" s="171"/>
      <c r="D10" s="172"/>
      <c r="E10" s="173"/>
    </row>
    <row r="11" spans="1:11" x14ac:dyDescent="0.25">
      <c r="A11" s="122"/>
      <c r="B11" s="127"/>
      <c r="C11" s="122"/>
      <c r="D11" s="122"/>
      <c r="E11" s="127"/>
    </row>
    <row r="12" spans="1:11" ht="18" customHeight="1" x14ac:dyDescent="0.25">
      <c r="A12" s="168" t="s">
        <v>2591</v>
      </c>
      <c r="B12" s="169"/>
      <c r="C12" s="169"/>
      <c r="D12" s="169"/>
      <c r="E12" s="170"/>
    </row>
    <row r="13" spans="1:11" ht="18" customHeight="1" x14ac:dyDescent="0.25">
      <c r="A13" s="124" t="s">
        <v>15</v>
      </c>
      <c r="B13" s="124" t="s">
        <v>2415</v>
      </c>
      <c r="C13" s="124" t="s">
        <v>46</v>
      </c>
      <c r="D13" s="124" t="s">
        <v>2418</v>
      </c>
      <c r="E13" s="124" t="s">
        <v>2416</v>
      </c>
    </row>
    <row r="14" spans="1:11" ht="18" x14ac:dyDescent="0.25">
      <c r="A14" s="140" t="e">
        <v>#N/A</v>
      </c>
      <c r="B14" s="141"/>
      <c r="C14" s="144" t="e">
        <v>#N/A</v>
      </c>
      <c r="D14" s="137" t="s">
        <v>2541</v>
      </c>
      <c r="E14" s="146"/>
    </row>
    <row r="15" spans="1:11" ht="18.75" customHeight="1" thickBot="1" x14ac:dyDescent="0.3">
      <c r="A15" s="125" t="s">
        <v>2472</v>
      </c>
      <c r="B15" s="153">
        <v>0</v>
      </c>
      <c r="C15" s="171"/>
      <c r="D15" s="172"/>
      <c r="E15" s="173"/>
      <c r="F15" s="117"/>
    </row>
    <row r="16" spans="1:11" ht="15.75" thickBot="1" x14ac:dyDescent="0.3">
      <c r="A16" s="122"/>
      <c r="B16" s="127"/>
      <c r="C16" s="122"/>
      <c r="D16" s="122"/>
      <c r="E16" s="127"/>
      <c r="F16" s="117"/>
    </row>
    <row r="17" spans="1:6" ht="18.75" customHeight="1" thickBot="1" x14ac:dyDescent="0.3">
      <c r="A17" s="174" t="s">
        <v>2473</v>
      </c>
      <c r="B17" s="175"/>
      <c r="C17" s="175"/>
      <c r="D17" s="175"/>
      <c r="E17" s="176"/>
      <c r="F17" s="117"/>
    </row>
    <row r="18" spans="1:6" ht="18" x14ac:dyDescent="0.25">
      <c r="A18" s="124" t="s">
        <v>15</v>
      </c>
      <c r="B18" s="124" t="s">
        <v>2415</v>
      </c>
      <c r="C18" s="124" t="s">
        <v>46</v>
      </c>
      <c r="D18" s="124" t="s">
        <v>2418</v>
      </c>
      <c r="E18" s="124" t="s">
        <v>2416</v>
      </c>
      <c r="F18" s="117"/>
    </row>
    <row r="19" spans="1:6" ht="18" x14ac:dyDescent="0.25">
      <c r="A19" s="141" t="s">
        <v>1276</v>
      </c>
      <c r="B19" s="141">
        <v>851</v>
      </c>
      <c r="C19" s="144" t="s">
        <v>1770</v>
      </c>
      <c r="D19" s="136" t="s">
        <v>2436</v>
      </c>
      <c r="E19" s="146">
        <v>3335938142</v>
      </c>
      <c r="F19" s="117"/>
    </row>
    <row r="20" spans="1:6" ht="18" x14ac:dyDescent="0.25">
      <c r="A20" s="141" t="s">
        <v>1273</v>
      </c>
      <c r="B20" s="141">
        <v>378</v>
      </c>
      <c r="C20" s="144" t="s">
        <v>2226</v>
      </c>
      <c r="D20" s="136" t="s">
        <v>2436</v>
      </c>
      <c r="E20" s="146">
        <v>3335939477</v>
      </c>
      <c r="F20" s="117"/>
    </row>
    <row r="21" spans="1:6" ht="18" x14ac:dyDescent="0.25">
      <c r="A21" s="141" t="s">
        <v>1275</v>
      </c>
      <c r="B21" s="141">
        <v>6</v>
      </c>
      <c r="C21" s="144" t="s">
        <v>2004</v>
      </c>
      <c r="D21" s="136" t="s">
        <v>2436</v>
      </c>
      <c r="E21" s="146">
        <v>3335939502</v>
      </c>
      <c r="F21" s="117"/>
    </row>
    <row r="22" spans="1:6" ht="18" x14ac:dyDescent="0.25">
      <c r="A22" s="141" t="s">
        <v>1275</v>
      </c>
      <c r="B22" s="141">
        <v>751</v>
      </c>
      <c r="C22" s="144" t="s">
        <v>2253</v>
      </c>
      <c r="D22" s="136" t="s">
        <v>2436</v>
      </c>
      <c r="E22" s="146">
        <v>3335939532</v>
      </c>
      <c r="F22" s="117"/>
    </row>
    <row r="23" spans="1:6" ht="18" x14ac:dyDescent="0.25">
      <c r="A23" s="141" t="s">
        <v>1273</v>
      </c>
      <c r="B23" s="141">
        <v>20</v>
      </c>
      <c r="C23" s="144" t="s">
        <v>2335</v>
      </c>
      <c r="D23" s="136" t="s">
        <v>2436</v>
      </c>
      <c r="E23" s="146" t="s">
        <v>2596</v>
      </c>
      <c r="F23" s="117"/>
    </row>
    <row r="24" spans="1:6" ht="18" x14ac:dyDescent="0.25">
      <c r="A24" s="141" t="s">
        <v>1273</v>
      </c>
      <c r="B24" s="141">
        <v>904</v>
      </c>
      <c r="C24" s="144" t="s">
        <v>1811</v>
      </c>
      <c r="D24" s="136" t="s">
        <v>2436</v>
      </c>
      <c r="E24" s="146">
        <v>3335940978</v>
      </c>
    </row>
    <row r="25" spans="1:6" ht="18" customHeight="1" x14ac:dyDescent="0.25">
      <c r="A25" s="141" t="s">
        <v>1273</v>
      </c>
      <c r="B25" s="141">
        <v>354</v>
      </c>
      <c r="C25" s="144" t="s">
        <v>1477</v>
      </c>
      <c r="D25" s="136" t="s">
        <v>2436</v>
      </c>
      <c r="E25" s="146">
        <v>3335941044</v>
      </c>
    </row>
    <row r="26" spans="1:6" ht="18" x14ac:dyDescent="0.25">
      <c r="A26" s="141" t="s">
        <v>1273</v>
      </c>
      <c r="B26" s="141">
        <v>516</v>
      </c>
      <c r="C26" s="144" t="s">
        <v>1552</v>
      </c>
      <c r="D26" s="136" t="s">
        <v>2436</v>
      </c>
      <c r="E26" s="146" t="s">
        <v>2597</v>
      </c>
    </row>
    <row r="27" spans="1:6" s="117" customFormat="1" ht="18" x14ac:dyDescent="0.25">
      <c r="A27" s="141" t="s">
        <v>1274</v>
      </c>
      <c r="B27" s="141">
        <v>609</v>
      </c>
      <c r="C27" s="144" t="s">
        <v>1620</v>
      </c>
      <c r="D27" s="136" t="s">
        <v>2436</v>
      </c>
      <c r="E27" s="146">
        <v>3335940911</v>
      </c>
    </row>
    <row r="28" spans="1:6" s="117" customFormat="1" ht="18" x14ac:dyDescent="0.25">
      <c r="A28" s="141" t="s">
        <v>1275</v>
      </c>
      <c r="B28" s="141">
        <v>995</v>
      </c>
      <c r="C28" s="144" t="s">
        <v>1880</v>
      </c>
      <c r="D28" s="136" t="s">
        <v>2436</v>
      </c>
      <c r="E28" s="146">
        <v>3335941065</v>
      </c>
    </row>
    <row r="29" spans="1:6" s="117" customFormat="1" ht="18.75" thickBot="1" x14ac:dyDescent="0.3">
      <c r="A29" s="145"/>
      <c r="B29" s="153">
        <v>10</v>
      </c>
      <c r="C29" s="135"/>
      <c r="D29" s="135"/>
      <c r="E29" s="135"/>
    </row>
    <row r="30" spans="1:6" s="117" customFormat="1" ht="15.75" thickBot="1" x14ac:dyDescent="0.3">
      <c r="A30" s="122"/>
      <c r="B30" s="127"/>
      <c r="C30" s="122"/>
      <c r="D30" s="122"/>
      <c r="E30" s="127"/>
    </row>
    <row r="31" spans="1:6" s="117" customFormat="1" ht="18.75" thickBot="1" x14ac:dyDescent="0.3">
      <c r="A31" s="174" t="s">
        <v>2532</v>
      </c>
      <c r="B31" s="175"/>
      <c r="C31" s="175"/>
      <c r="D31" s="175"/>
      <c r="E31" s="176"/>
    </row>
    <row r="32" spans="1:6" s="117" customFormat="1" ht="18" x14ac:dyDescent="0.25">
      <c r="A32" s="124" t="s">
        <v>15</v>
      </c>
      <c r="B32" s="124" t="s">
        <v>2415</v>
      </c>
      <c r="C32" s="124" t="s">
        <v>46</v>
      </c>
      <c r="D32" s="124" t="s">
        <v>2418</v>
      </c>
      <c r="E32" s="124" t="s">
        <v>2416</v>
      </c>
    </row>
    <row r="33" spans="1:5" s="117" customFormat="1" ht="18" x14ac:dyDescent="0.25">
      <c r="A33" s="147" t="s">
        <v>1273</v>
      </c>
      <c r="B33" s="141">
        <v>567</v>
      </c>
      <c r="C33" s="144" t="s">
        <v>1589</v>
      </c>
      <c r="D33" s="141" t="s">
        <v>2479</v>
      </c>
      <c r="E33" s="146">
        <v>3335936543</v>
      </c>
    </row>
    <row r="34" spans="1:5" s="117" customFormat="1" ht="18" x14ac:dyDescent="0.25">
      <c r="A34" s="147" t="s">
        <v>1274</v>
      </c>
      <c r="B34" s="141">
        <v>495</v>
      </c>
      <c r="C34" s="144" t="s">
        <v>2449</v>
      </c>
      <c r="D34" s="141" t="s">
        <v>2479</v>
      </c>
      <c r="E34" s="146">
        <v>3335938073</v>
      </c>
    </row>
    <row r="35" spans="1:5" s="117" customFormat="1" ht="18" x14ac:dyDescent="0.25">
      <c r="A35" s="147" t="s">
        <v>1275</v>
      </c>
      <c r="B35" s="141">
        <v>871</v>
      </c>
      <c r="C35" s="144" t="s">
        <v>2193</v>
      </c>
      <c r="D35" s="141" t="s">
        <v>2479</v>
      </c>
      <c r="E35" s="146">
        <v>3335939518</v>
      </c>
    </row>
    <row r="36" spans="1:5" s="117" customFormat="1" ht="18" x14ac:dyDescent="0.25">
      <c r="A36" s="147" t="s">
        <v>1275</v>
      </c>
      <c r="B36" s="141">
        <v>582</v>
      </c>
      <c r="C36" s="144" t="s">
        <v>2456</v>
      </c>
      <c r="D36" s="141" t="s">
        <v>2479</v>
      </c>
      <c r="E36" s="146" t="s">
        <v>2592</v>
      </c>
    </row>
    <row r="37" spans="1:5" s="117" customFormat="1" ht="18" x14ac:dyDescent="0.25">
      <c r="A37" s="141" t="s">
        <v>1276</v>
      </c>
      <c r="B37" s="141">
        <v>315</v>
      </c>
      <c r="C37" s="144" t="s">
        <v>1469</v>
      </c>
      <c r="D37" s="141" t="s">
        <v>2479</v>
      </c>
      <c r="E37" s="146">
        <v>3335941046</v>
      </c>
    </row>
    <row r="38" spans="1:5" s="117" customFormat="1" ht="18" x14ac:dyDescent="0.25">
      <c r="A38" s="147" t="s">
        <v>1275</v>
      </c>
      <c r="B38" s="141">
        <v>825</v>
      </c>
      <c r="C38" s="144" t="s">
        <v>1749</v>
      </c>
      <c r="D38" s="141" t="s">
        <v>2479</v>
      </c>
      <c r="E38" s="146" t="s">
        <v>2593</v>
      </c>
    </row>
    <row r="39" spans="1:5" ht="18" x14ac:dyDescent="0.25">
      <c r="A39" s="141" t="s">
        <v>1273</v>
      </c>
      <c r="B39" s="141">
        <v>642</v>
      </c>
      <c r="C39" s="144" t="s">
        <v>1647</v>
      </c>
      <c r="D39" s="141" t="s">
        <v>2479</v>
      </c>
      <c r="E39" s="146" t="s">
        <v>2598</v>
      </c>
    </row>
    <row r="40" spans="1:5" ht="18" x14ac:dyDescent="0.25">
      <c r="A40" s="141" t="s">
        <v>1273</v>
      </c>
      <c r="B40" s="141">
        <v>139</v>
      </c>
      <c r="C40" s="144" t="s">
        <v>1378</v>
      </c>
      <c r="D40" s="141" t="s">
        <v>2479</v>
      </c>
      <c r="E40" s="146">
        <v>3335939520</v>
      </c>
    </row>
    <row r="41" spans="1:5" ht="18" x14ac:dyDescent="0.25">
      <c r="A41" s="141" t="s">
        <v>1276</v>
      </c>
      <c r="B41" s="141">
        <v>882</v>
      </c>
      <c r="C41" s="144" t="s">
        <v>1795</v>
      </c>
      <c r="D41" s="141" t="s">
        <v>2479</v>
      </c>
      <c r="E41" s="146">
        <v>3335941064</v>
      </c>
    </row>
    <row r="42" spans="1:5" ht="18" customHeight="1" x14ac:dyDescent="0.25">
      <c r="A42" s="145" t="s">
        <v>2472</v>
      </c>
      <c r="B42" s="152">
        <v>9</v>
      </c>
      <c r="C42" s="135"/>
      <c r="D42" s="135"/>
      <c r="E42" s="135"/>
    </row>
    <row r="43" spans="1:5" ht="15.75" thickBot="1" x14ac:dyDescent="0.3">
      <c r="A43" s="122"/>
      <c r="B43" s="127"/>
      <c r="C43" s="122"/>
      <c r="D43" s="122"/>
      <c r="E43" s="127"/>
    </row>
    <row r="44" spans="1:5" ht="18.75" customHeight="1" x14ac:dyDescent="0.25">
      <c r="A44" s="181" t="s">
        <v>2594</v>
      </c>
      <c r="B44" s="182"/>
      <c r="C44" s="182"/>
      <c r="D44" s="182"/>
      <c r="E44" s="183"/>
    </row>
    <row r="45" spans="1:5" ht="18" x14ac:dyDescent="0.25">
      <c r="A45" s="124" t="s">
        <v>15</v>
      </c>
      <c r="B45" s="124" t="s">
        <v>2415</v>
      </c>
      <c r="C45" s="126" t="s">
        <v>46</v>
      </c>
      <c r="D45" s="139" t="s">
        <v>2418</v>
      </c>
      <c r="E45" s="139" t="s">
        <v>2416</v>
      </c>
    </row>
    <row r="46" spans="1:5" ht="18" customHeight="1" x14ac:dyDescent="0.25">
      <c r="A46" s="140" t="s">
        <v>1275</v>
      </c>
      <c r="B46" s="141">
        <v>101</v>
      </c>
      <c r="C46" s="144" t="s">
        <v>1359</v>
      </c>
      <c r="D46" s="155" t="s">
        <v>2564</v>
      </c>
      <c r="E46" s="146">
        <v>3335939553</v>
      </c>
    </row>
    <row r="47" spans="1:5" s="117" customFormat="1" ht="18" x14ac:dyDescent="0.25">
      <c r="A47" s="140" t="s">
        <v>1276</v>
      </c>
      <c r="B47" s="141">
        <v>333</v>
      </c>
      <c r="C47" s="144" t="s">
        <v>2273</v>
      </c>
      <c r="D47" s="156" t="s">
        <v>2562</v>
      </c>
      <c r="E47" s="146">
        <v>3335941052</v>
      </c>
    </row>
    <row r="48" spans="1:5" s="117" customFormat="1" ht="18" x14ac:dyDescent="0.25">
      <c r="A48" s="140" t="s">
        <v>1273</v>
      </c>
      <c r="B48" s="141">
        <v>70</v>
      </c>
      <c r="C48" s="144" t="s">
        <v>2321</v>
      </c>
      <c r="D48" s="156" t="s">
        <v>2562</v>
      </c>
      <c r="E48" s="146" t="s">
        <v>2595</v>
      </c>
    </row>
    <row r="49" spans="1:6" ht="18" x14ac:dyDescent="0.25">
      <c r="A49" s="145" t="s">
        <v>2472</v>
      </c>
      <c r="B49" s="152">
        <v>3</v>
      </c>
      <c r="C49" s="135"/>
      <c r="D49" s="138"/>
      <c r="E49" s="138"/>
    </row>
    <row r="50" spans="1:6" ht="18" customHeight="1" thickBot="1" x14ac:dyDescent="0.3">
      <c r="A50" s="122"/>
      <c r="B50" s="127"/>
      <c r="C50" s="122"/>
      <c r="D50" s="122"/>
      <c r="E50" s="127"/>
    </row>
    <row r="51" spans="1:6" ht="18.75" customHeight="1" thickBot="1" x14ac:dyDescent="0.3">
      <c r="A51" s="179" t="s">
        <v>2474</v>
      </c>
      <c r="B51" s="180"/>
      <c r="C51" s="122" t="s">
        <v>2412</v>
      </c>
      <c r="D51" s="127"/>
      <c r="E51" s="127"/>
    </row>
    <row r="52" spans="1:6" ht="18.75" thickBot="1" x14ac:dyDescent="0.3">
      <c r="A52" s="148">
        <v>22</v>
      </c>
      <c r="B52" s="154"/>
      <c r="C52" s="122"/>
      <c r="D52" s="122"/>
      <c r="E52" s="122"/>
    </row>
    <row r="53" spans="1:6" ht="18.75" customHeight="1" thickBot="1" x14ac:dyDescent="0.3">
      <c r="A53" s="122"/>
      <c r="B53" s="127"/>
      <c r="C53" s="122"/>
      <c r="D53" s="122"/>
      <c r="E53" s="127"/>
    </row>
    <row r="54" spans="1:6" ht="18.75" thickBot="1" x14ac:dyDescent="0.3">
      <c r="A54" s="174" t="s">
        <v>2475</v>
      </c>
      <c r="B54" s="175"/>
      <c r="C54" s="175"/>
      <c r="D54" s="175"/>
      <c r="E54" s="176"/>
    </row>
    <row r="55" spans="1:6" ht="18" x14ac:dyDescent="0.25">
      <c r="A55" s="128" t="s">
        <v>15</v>
      </c>
      <c r="B55" s="128" t="s">
        <v>2415</v>
      </c>
      <c r="C55" s="126" t="s">
        <v>46</v>
      </c>
      <c r="D55" s="177" t="s">
        <v>2418</v>
      </c>
      <c r="E55" s="178"/>
    </row>
    <row r="56" spans="1:6" ht="18" customHeight="1" x14ac:dyDescent="0.25">
      <c r="A56" s="141" t="s">
        <v>1273</v>
      </c>
      <c r="B56" s="151">
        <v>438</v>
      </c>
      <c r="C56" s="141" t="s">
        <v>1523</v>
      </c>
      <c r="D56" s="166" t="s">
        <v>2599</v>
      </c>
      <c r="E56" s="167"/>
    </row>
    <row r="57" spans="1:6" ht="18" x14ac:dyDescent="0.25">
      <c r="A57" s="141" t="s">
        <v>1273</v>
      </c>
      <c r="B57" s="151">
        <v>578</v>
      </c>
      <c r="C57" s="141" t="s">
        <v>1599</v>
      </c>
      <c r="D57" s="166" t="s">
        <v>2599</v>
      </c>
      <c r="E57" s="167"/>
    </row>
    <row r="58" spans="1:6" ht="18.75" customHeight="1" x14ac:dyDescent="0.25">
      <c r="A58" s="141" t="s">
        <v>1276</v>
      </c>
      <c r="B58" s="151">
        <v>775</v>
      </c>
      <c r="C58" s="141" t="s">
        <v>2356</v>
      </c>
      <c r="D58" s="166" t="s">
        <v>2599</v>
      </c>
      <c r="E58" s="167"/>
    </row>
    <row r="59" spans="1:6" ht="18" x14ac:dyDescent="0.25">
      <c r="A59" s="141" t="s">
        <v>1274</v>
      </c>
      <c r="B59" s="151">
        <v>612</v>
      </c>
      <c r="C59" s="141" t="s">
        <v>1623</v>
      </c>
      <c r="D59" s="166" t="s">
        <v>2600</v>
      </c>
      <c r="E59" s="167"/>
    </row>
    <row r="60" spans="1:6" ht="18.75" customHeight="1" x14ac:dyDescent="0.25">
      <c r="A60" s="141" t="s">
        <v>1275</v>
      </c>
      <c r="B60" s="151">
        <v>252</v>
      </c>
      <c r="C60" s="141" t="s">
        <v>1436</v>
      </c>
      <c r="D60" s="166" t="s">
        <v>2599</v>
      </c>
      <c r="E60" s="167"/>
    </row>
    <row r="61" spans="1:6" ht="18" x14ac:dyDescent="0.25">
      <c r="A61" s="141" t="s">
        <v>1274</v>
      </c>
      <c r="B61" s="151">
        <v>293</v>
      </c>
      <c r="C61" s="141" t="s">
        <v>2361</v>
      </c>
      <c r="D61" s="166" t="s">
        <v>2599</v>
      </c>
      <c r="E61" s="167"/>
    </row>
    <row r="62" spans="1:6" ht="18" customHeight="1" x14ac:dyDescent="0.25">
      <c r="A62" s="141" t="s">
        <v>1275</v>
      </c>
      <c r="B62" s="151">
        <v>89</v>
      </c>
      <c r="C62" s="141" t="s">
        <v>1349</v>
      </c>
      <c r="D62" s="166" t="s">
        <v>2600</v>
      </c>
      <c r="E62" s="167"/>
      <c r="F62" s="117"/>
    </row>
    <row r="63" spans="1:6" ht="18" customHeight="1" x14ac:dyDescent="0.25">
      <c r="A63" s="141" t="s">
        <v>1274</v>
      </c>
      <c r="B63" s="151">
        <v>427</v>
      </c>
      <c r="C63" s="141" t="s">
        <v>1513</v>
      </c>
      <c r="D63" s="166" t="s">
        <v>2600</v>
      </c>
      <c r="E63" s="167"/>
      <c r="F63" s="117"/>
    </row>
    <row r="64" spans="1:6" ht="18" x14ac:dyDescent="0.25">
      <c r="A64" s="141" t="s">
        <v>1273</v>
      </c>
      <c r="B64" s="151">
        <v>314</v>
      </c>
      <c r="C64" s="141" t="s">
        <v>1468</v>
      </c>
      <c r="D64" s="166" t="s">
        <v>2599</v>
      </c>
      <c r="E64" s="167"/>
      <c r="F64" s="117"/>
    </row>
    <row r="65" spans="1:6" ht="18.75" customHeight="1" x14ac:dyDescent="0.25">
      <c r="A65" s="141" t="s">
        <v>1274</v>
      </c>
      <c r="B65" s="151">
        <v>353</v>
      </c>
      <c r="C65" s="141" t="s">
        <v>1476</v>
      </c>
      <c r="D65" s="166" t="s">
        <v>2600</v>
      </c>
      <c r="E65" s="167"/>
      <c r="F65" s="117"/>
    </row>
    <row r="66" spans="1:6" ht="18" x14ac:dyDescent="0.25">
      <c r="A66" s="141" t="s">
        <v>1273</v>
      </c>
      <c r="B66" s="151">
        <v>670</v>
      </c>
      <c r="C66" s="141" t="s">
        <v>2277</v>
      </c>
      <c r="D66" s="166" t="s">
        <v>2600</v>
      </c>
      <c r="E66" s="167"/>
      <c r="F66" s="117"/>
    </row>
    <row r="67" spans="1:6" ht="18" x14ac:dyDescent="0.25">
      <c r="A67" s="141" t="s">
        <v>1275</v>
      </c>
      <c r="B67" s="151">
        <v>781</v>
      </c>
      <c r="C67" s="141" t="s">
        <v>1720</v>
      </c>
      <c r="D67" s="166" t="s">
        <v>2600</v>
      </c>
      <c r="E67" s="167"/>
      <c r="F67" s="117"/>
    </row>
    <row r="68" spans="1:6" ht="18.75" thickBot="1" x14ac:dyDescent="0.3">
      <c r="A68" s="145" t="s">
        <v>2472</v>
      </c>
      <c r="B68" s="153">
        <v>12</v>
      </c>
      <c r="C68" s="142"/>
      <c r="D68" s="142"/>
      <c r="E68" s="143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F1:G1"/>
    <mergeCell ref="A1:E1"/>
    <mergeCell ref="A2:E2"/>
    <mergeCell ref="A7:E7"/>
    <mergeCell ref="C10:E10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D60:E60"/>
    <mergeCell ref="D61:E61"/>
    <mergeCell ref="D57:E57"/>
    <mergeCell ref="D58:E58"/>
    <mergeCell ref="D59:E59"/>
    <mergeCell ref="D67:E67"/>
    <mergeCell ref="D62:E62"/>
    <mergeCell ref="D63:E63"/>
    <mergeCell ref="D64:E64"/>
    <mergeCell ref="D65:E65"/>
    <mergeCell ref="D66:E66"/>
  </mergeCells>
  <phoneticPr fontId="46" type="noConversion"/>
  <conditionalFormatting sqref="E276:E1048576">
    <cfRule type="duplicateValues" dxfId="115" priority="143298"/>
  </conditionalFormatting>
  <conditionalFormatting sqref="B276:B1048576">
    <cfRule type="duplicateValues" dxfId="114" priority="143299"/>
  </conditionalFormatting>
  <conditionalFormatting sqref="B1:B69">
    <cfRule type="duplicateValues" dxfId="113" priority="143300"/>
  </conditionalFormatting>
  <conditionalFormatting sqref="E1:E69">
    <cfRule type="duplicateValues" dxfId="112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11" priority="5"/>
  </conditionalFormatting>
  <conditionalFormatting sqref="A827">
    <cfRule type="duplicateValues" dxfId="110" priority="4"/>
  </conditionalFormatting>
  <conditionalFormatting sqref="A828">
    <cfRule type="duplicateValues" dxfId="109" priority="3"/>
  </conditionalFormatting>
  <conditionalFormatting sqref="A829">
    <cfRule type="duplicateValues" dxfId="108" priority="2"/>
  </conditionalFormatting>
  <conditionalFormatting sqref="A830">
    <cfRule type="duplicateValues" dxfId="10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2420</v>
      </c>
      <c r="B1" s="193"/>
      <c r="C1" s="193"/>
      <c r="D1" s="193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2429</v>
      </c>
      <c r="B18" s="193"/>
      <c r="C18" s="193"/>
      <c r="D18" s="193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06" priority="18"/>
  </conditionalFormatting>
  <conditionalFormatting sqref="B7:B8">
    <cfRule type="duplicateValues" dxfId="105" priority="17"/>
  </conditionalFormatting>
  <conditionalFormatting sqref="A7:A8">
    <cfRule type="duplicateValues" dxfId="104" priority="15"/>
    <cfRule type="duplicateValues" dxfId="10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2021-07-04T14:35:24Z</dcterms:modified>
</cp:coreProperties>
</file>