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5\"/>
    </mc:Choice>
  </mc:AlternateContent>
  <bookViews>
    <workbookView xWindow="0" yWindow="0" windowWidth="20490" windowHeight="73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5" i="16" l="1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A140" i="16"/>
  <c r="B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C126" i="16"/>
  <c r="A126" i="16"/>
  <c r="C125" i="16"/>
  <c r="A125" i="16"/>
  <c r="C124" i="16"/>
  <c r="A124" i="16"/>
  <c r="B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B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F102" i="1" l="1"/>
  <c r="G102" i="1"/>
  <c r="H102" i="1"/>
  <c r="I102" i="1"/>
  <c r="J102" i="1"/>
  <c r="K102" i="1"/>
  <c r="F112" i="1"/>
  <c r="G112" i="1"/>
  <c r="H112" i="1"/>
  <c r="I112" i="1"/>
  <c r="J112" i="1"/>
  <c r="K112" i="1"/>
  <c r="F150" i="1"/>
  <c r="G150" i="1"/>
  <c r="H150" i="1"/>
  <c r="I150" i="1"/>
  <c r="J150" i="1"/>
  <c r="K150" i="1"/>
  <c r="F145" i="1"/>
  <c r="G145" i="1"/>
  <c r="H145" i="1"/>
  <c r="I145" i="1"/>
  <c r="J145" i="1"/>
  <c r="K145" i="1"/>
  <c r="F52" i="1"/>
  <c r="G52" i="1"/>
  <c r="H52" i="1"/>
  <c r="I52" i="1"/>
  <c r="J52" i="1"/>
  <c r="K52" i="1"/>
  <c r="F77" i="1"/>
  <c r="G77" i="1"/>
  <c r="H77" i="1"/>
  <c r="I77" i="1"/>
  <c r="J77" i="1"/>
  <c r="K77" i="1"/>
  <c r="F103" i="1"/>
  <c r="G103" i="1"/>
  <c r="H103" i="1"/>
  <c r="I103" i="1"/>
  <c r="J103" i="1"/>
  <c r="K103" i="1"/>
  <c r="F34" i="1"/>
  <c r="G34" i="1"/>
  <c r="H34" i="1"/>
  <c r="I34" i="1"/>
  <c r="J34" i="1"/>
  <c r="K34" i="1"/>
  <c r="F24" i="1"/>
  <c r="G24" i="1"/>
  <c r="H24" i="1"/>
  <c r="I24" i="1"/>
  <c r="J24" i="1"/>
  <c r="K24" i="1"/>
  <c r="F17" i="1"/>
  <c r="G17" i="1"/>
  <c r="H17" i="1"/>
  <c r="I17" i="1"/>
  <c r="J17" i="1"/>
  <c r="K17" i="1"/>
  <c r="F23" i="1"/>
  <c r="G23" i="1"/>
  <c r="H23" i="1"/>
  <c r="I23" i="1"/>
  <c r="J23" i="1"/>
  <c r="K23" i="1"/>
  <c r="F137" i="1"/>
  <c r="G137" i="1"/>
  <c r="H137" i="1"/>
  <c r="I137" i="1"/>
  <c r="J137" i="1"/>
  <c r="K137" i="1"/>
  <c r="F10" i="1"/>
  <c r="G10" i="1"/>
  <c r="H10" i="1"/>
  <c r="I10" i="1"/>
  <c r="J10" i="1"/>
  <c r="K10" i="1"/>
  <c r="F79" i="1"/>
  <c r="G79" i="1"/>
  <c r="H79" i="1"/>
  <c r="I79" i="1"/>
  <c r="J79" i="1"/>
  <c r="K79" i="1"/>
  <c r="F33" i="1"/>
  <c r="G33" i="1"/>
  <c r="H33" i="1"/>
  <c r="I33" i="1"/>
  <c r="J33" i="1"/>
  <c r="K33" i="1"/>
  <c r="F51" i="1"/>
  <c r="G51" i="1"/>
  <c r="H51" i="1"/>
  <c r="I51" i="1"/>
  <c r="J51" i="1"/>
  <c r="K51" i="1"/>
  <c r="F133" i="1"/>
  <c r="G133" i="1"/>
  <c r="H133" i="1"/>
  <c r="I133" i="1"/>
  <c r="J133" i="1"/>
  <c r="K133" i="1"/>
  <c r="F66" i="1"/>
  <c r="G66" i="1"/>
  <c r="H66" i="1"/>
  <c r="I66" i="1"/>
  <c r="J66" i="1"/>
  <c r="K66" i="1"/>
  <c r="F59" i="1"/>
  <c r="G59" i="1"/>
  <c r="H59" i="1"/>
  <c r="I59" i="1"/>
  <c r="J59" i="1"/>
  <c r="K59" i="1"/>
  <c r="F28" i="1"/>
  <c r="G28" i="1"/>
  <c r="H28" i="1"/>
  <c r="I28" i="1"/>
  <c r="J28" i="1"/>
  <c r="K28" i="1"/>
  <c r="F45" i="1"/>
  <c r="G45" i="1"/>
  <c r="H45" i="1"/>
  <c r="I45" i="1"/>
  <c r="J45" i="1"/>
  <c r="K45" i="1"/>
  <c r="F113" i="1"/>
  <c r="G113" i="1"/>
  <c r="H113" i="1"/>
  <c r="I113" i="1"/>
  <c r="J113" i="1"/>
  <c r="K113" i="1"/>
  <c r="F140" i="1"/>
  <c r="G140" i="1"/>
  <c r="H140" i="1"/>
  <c r="I140" i="1"/>
  <c r="J140" i="1"/>
  <c r="K140" i="1"/>
  <c r="F90" i="1"/>
  <c r="G90" i="1"/>
  <c r="H90" i="1"/>
  <c r="I90" i="1"/>
  <c r="J90" i="1"/>
  <c r="K90" i="1"/>
  <c r="F78" i="1"/>
  <c r="G78" i="1"/>
  <c r="H78" i="1"/>
  <c r="I78" i="1"/>
  <c r="J78" i="1"/>
  <c r="K78" i="1"/>
  <c r="F86" i="1"/>
  <c r="G86" i="1"/>
  <c r="H86" i="1"/>
  <c r="I86" i="1"/>
  <c r="J86" i="1"/>
  <c r="K86" i="1"/>
  <c r="F12" i="1"/>
  <c r="G12" i="1"/>
  <c r="H12" i="1"/>
  <c r="I12" i="1"/>
  <c r="J12" i="1"/>
  <c r="K12" i="1"/>
  <c r="F88" i="1"/>
  <c r="G88" i="1"/>
  <c r="H88" i="1"/>
  <c r="I88" i="1"/>
  <c r="J88" i="1"/>
  <c r="K88" i="1"/>
  <c r="F111" i="1"/>
  <c r="G111" i="1"/>
  <c r="H111" i="1"/>
  <c r="I111" i="1"/>
  <c r="J111" i="1"/>
  <c r="K111" i="1"/>
  <c r="F122" i="1"/>
  <c r="G122" i="1"/>
  <c r="H122" i="1"/>
  <c r="I122" i="1"/>
  <c r="J122" i="1"/>
  <c r="K122" i="1"/>
  <c r="F32" i="1"/>
  <c r="G32" i="1"/>
  <c r="H32" i="1"/>
  <c r="I32" i="1"/>
  <c r="J32" i="1"/>
  <c r="K32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19" i="1"/>
  <c r="G119" i="1"/>
  <c r="H119" i="1"/>
  <c r="I119" i="1"/>
  <c r="J119" i="1"/>
  <c r="K119" i="1"/>
  <c r="F5" i="1"/>
  <c r="G5" i="1"/>
  <c r="H5" i="1"/>
  <c r="I5" i="1"/>
  <c r="J5" i="1"/>
  <c r="K5" i="1"/>
  <c r="F130" i="1"/>
  <c r="G130" i="1"/>
  <c r="H130" i="1"/>
  <c r="I130" i="1"/>
  <c r="J130" i="1"/>
  <c r="K130" i="1"/>
  <c r="F56" i="1"/>
  <c r="G56" i="1"/>
  <c r="H56" i="1"/>
  <c r="I56" i="1"/>
  <c r="J56" i="1"/>
  <c r="K56" i="1"/>
  <c r="F110" i="1"/>
  <c r="G110" i="1"/>
  <c r="H110" i="1"/>
  <c r="I110" i="1"/>
  <c r="J110" i="1"/>
  <c r="K110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70" i="1"/>
  <c r="G70" i="1"/>
  <c r="H70" i="1"/>
  <c r="I70" i="1"/>
  <c r="J70" i="1"/>
  <c r="K70" i="1"/>
  <c r="F124" i="1"/>
  <c r="G124" i="1"/>
  <c r="H124" i="1"/>
  <c r="I124" i="1"/>
  <c r="J124" i="1"/>
  <c r="K124" i="1"/>
  <c r="F65" i="1"/>
  <c r="G65" i="1"/>
  <c r="H65" i="1"/>
  <c r="I65" i="1"/>
  <c r="J65" i="1"/>
  <c r="K65" i="1"/>
  <c r="F143" i="1"/>
  <c r="G143" i="1"/>
  <c r="H143" i="1"/>
  <c r="I143" i="1"/>
  <c r="J143" i="1"/>
  <c r="K143" i="1"/>
  <c r="F89" i="1"/>
  <c r="G89" i="1"/>
  <c r="H89" i="1"/>
  <c r="I89" i="1"/>
  <c r="J89" i="1"/>
  <c r="K89" i="1"/>
  <c r="F123" i="1"/>
  <c r="G123" i="1"/>
  <c r="H123" i="1"/>
  <c r="I123" i="1"/>
  <c r="J123" i="1"/>
  <c r="K123" i="1"/>
  <c r="F6" i="1"/>
  <c r="G6" i="1"/>
  <c r="H6" i="1"/>
  <c r="I6" i="1"/>
  <c r="J6" i="1"/>
  <c r="K6" i="1"/>
  <c r="A102" i="1"/>
  <c r="A112" i="1"/>
  <c r="A150" i="1"/>
  <c r="A145" i="1"/>
  <c r="A52" i="1"/>
  <c r="A77" i="1"/>
  <c r="A103" i="1"/>
  <c r="A34" i="1"/>
  <c r="A24" i="1"/>
  <c r="A17" i="1"/>
  <c r="A23" i="1"/>
  <c r="A137" i="1"/>
  <c r="A10" i="1"/>
  <c r="A79" i="1"/>
  <c r="A33" i="1"/>
  <c r="A51" i="1"/>
  <c r="A133" i="1"/>
  <c r="A66" i="1"/>
  <c r="A59" i="1"/>
  <c r="A28" i="1"/>
  <c r="A45" i="1"/>
  <c r="A113" i="1"/>
  <c r="A140" i="1"/>
  <c r="A90" i="1"/>
  <c r="A78" i="1"/>
  <c r="A86" i="1"/>
  <c r="A12" i="1"/>
  <c r="A88" i="1"/>
  <c r="A111" i="1"/>
  <c r="A122" i="1"/>
  <c r="A32" i="1"/>
  <c r="A120" i="1"/>
  <c r="A121" i="1"/>
  <c r="A119" i="1"/>
  <c r="A5" i="1"/>
  <c r="A130" i="1"/>
  <c r="A56" i="1"/>
  <c r="A110" i="1"/>
  <c r="A148" i="1"/>
  <c r="A149" i="1"/>
  <c r="A70" i="1"/>
  <c r="A124" i="1"/>
  <c r="A65" i="1"/>
  <c r="A143" i="1"/>
  <c r="A89" i="1"/>
  <c r="A123" i="1"/>
  <c r="A6" i="1"/>
  <c r="J1" i="16" l="1"/>
  <c r="I1" i="16" l="1"/>
  <c r="H1" i="16"/>
  <c r="A19" i="1" l="1"/>
  <c r="A67" i="1"/>
  <c r="F19" i="1"/>
  <c r="G19" i="1"/>
  <c r="H19" i="1"/>
  <c r="I19" i="1"/>
  <c r="J19" i="1"/>
  <c r="K19" i="1"/>
  <c r="F67" i="1"/>
  <c r="G67" i="1"/>
  <c r="H67" i="1"/>
  <c r="I67" i="1"/>
  <c r="J67" i="1"/>
  <c r="K67" i="1"/>
  <c r="F20" i="1" l="1"/>
  <c r="G20" i="1"/>
  <c r="H20" i="1"/>
  <c r="I20" i="1"/>
  <c r="J20" i="1"/>
  <c r="K20" i="1"/>
  <c r="F7" i="1"/>
  <c r="G7" i="1"/>
  <c r="H7" i="1"/>
  <c r="I7" i="1"/>
  <c r="J7" i="1"/>
  <c r="K7" i="1"/>
  <c r="F62" i="1"/>
  <c r="G62" i="1"/>
  <c r="H62" i="1"/>
  <c r="I62" i="1"/>
  <c r="J62" i="1"/>
  <c r="K62" i="1"/>
  <c r="F127" i="1"/>
  <c r="G127" i="1"/>
  <c r="H127" i="1"/>
  <c r="I127" i="1"/>
  <c r="J127" i="1"/>
  <c r="K127" i="1"/>
  <c r="F134" i="1"/>
  <c r="G134" i="1"/>
  <c r="H134" i="1"/>
  <c r="I134" i="1"/>
  <c r="J134" i="1"/>
  <c r="K134" i="1"/>
  <c r="F144" i="1"/>
  <c r="G144" i="1"/>
  <c r="H144" i="1"/>
  <c r="I144" i="1"/>
  <c r="J144" i="1"/>
  <c r="K144" i="1"/>
  <c r="F135" i="1"/>
  <c r="G135" i="1"/>
  <c r="H135" i="1"/>
  <c r="I135" i="1"/>
  <c r="J135" i="1"/>
  <c r="K135" i="1"/>
  <c r="F54" i="1"/>
  <c r="G54" i="1"/>
  <c r="H54" i="1"/>
  <c r="I54" i="1"/>
  <c r="J54" i="1"/>
  <c r="K54" i="1"/>
  <c r="F69" i="1"/>
  <c r="G69" i="1"/>
  <c r="H69" i="1"/>
  <c r="I69" i="1"/>
  <c r="J69" i="1"/>
  <c r="K69" i="1"/>
  <c r="F18" i="1"/>
  <c r="G18" i="1"/>
  <c r="H18" i="1"/>
  <c r="I18" i="1"/>
  <c r="J18" i="1"/>
  <c r="K18" i="1"/>
  <c r="F57" i="1"/>
  <c r="G57" i="1"/>
  <c r="H57" i="1"/>
  <c r="I57" i="1"/>
  <c r="J57" i="1"/>
  <c r="K57" i="1"/>
  <c r="F60" i="1"/>
  <c r="G60" i="1"/>
  <c r="H60" i="1"/>
  <c r="I60" i="1"/>
  <c r="J60" i="1"/>
  <c r="K60" i="1"/>
  <c r="F53" i="1"/>
  <c r="G53" i="1"/>
  <c r="H53" i="1"/>
  <c r="I53" i="1"/>
  <c r="J53" i="1"/>
  <c r="K53" i="1"/>
  <c r="F16" i="1"/>
  <c r="G16" i="1"/>
  <c r="H16" i="1"/>
  <c r="I16" i="1"/>
  <c r="J16" i="1"/>
  <c r="K16" i="1"/>
  <c r="F9" i="1"/>
  <c r="G9" i="1"/>
  <c r="H9" i="1"/>
  <c r="I9" i="1"/>
  <c r="J9" i="1"/>
  <c r="K9" i="1"/>
  <c r="F125" i="1"/>
  <c r="G125" i="1"/>
  <c r="H125" i="1"/>
  <c r="I125" i="1"/>
  <c r="J125" i="1"/>
  <c r="K125" i="1"/>
  <c r="F43" i="1"/>
  <c r="G43" i="1"/>
  <c r="H43" i="1"/>
  <c r="I43" i="1"/>
  <c r="J43" i="1"/>
  <c r="K43" i="1"/>
  <c r="F138" i="1"/>
  <c r="G138" i="1"/>
  <c r="H138" i="1"/>
  <c r="I138" i="1"/>
  <c r="J138" i="1"/>
  <c r="K138" i="1"/>
  <c r="F104" i="1"/>
  <c r="G104" i="1"/>
  <c r="H104" i="1"/>
  <c r="I104" i="1"/>
  <c r="J104" i="1"/>
  <c r="K104" i="1"/>
  <c r="F47" i="1"/>
  <c r="G47" i="1"/>
  <c r="H47" i="1"/>
  <c r="I47" i="1"/>
  <c r="J47" i="1"/>
  <c r="K47" i="1"/>
  <c r="F48" i="1"/>
  <c r="G48" i="1"/>
  <c r="H48" i="1"/>
  <c r="I48" i="1"/>
  <c r="J48" i="1"/>
  <c r="K48" i="1"/>
  <c r="F46" i="1"/>
  <c r="G46" i="1"/>
  <c r="H46" i="1"/>
  <c r="I46" i="1"/>
  <c r="J46" i="1"/>
  <c r="K46" i="1"/>
  <c r="F126" i="1"/>
  <c r="G126" i="1"/>
  <c r="H126" i="1"/>
  <c r="I126" i="1"/>
  <c r="J126" i="1"/>
  <c r="K126" i="1"/>
  <c r="F42" i="1"/>
  <c r="G42" i="1"/>
  <c r="H42" i="1"/>
  <c r="I42" i="1"/>
  <c r="J42" i="1"/>
  <c r="K42" i="1"/>
  <c r="F44" i="1"/>
  <c r="G44" i="1"/>
  <c r="H44" i="1"/>
  <c r="I44" i="1"/>
  <c r="J44" i="1"/>
  <c r="K44" i="1"/>
  <c r="F129" i="1"/>
  <c r="G129" i="1"/>
  <c r="H129" i="1"/>
  <c r="I129" i="1"/>
  <c r="J129" i="1"/>
  <c r="K129" i="1"/>
  <c r="F30" i="1"/>
  <c r="G30" i="1"/>
  <c r="H30" i="1"/>
  <c r="I30" i="1"/>
  <c r="J30" i="1"/>
  <c r="K30" i="1"/>
  <c r="A20" i="1"/>
  <c r="A7" i="1"/>
  <c r="A62" i="1"/>
  <c r="A127" i="1"/>
  <c r="A134" i="1"/>
  <c r="A144" i="1"/>
  <c r="A135" i="1"/>
  <c r="A54" i="1"/>
  <c r="A69" i="1"/>
  <c r="A18" i="1"/>
  <c r="A57" i="1"/>
  <c r="A60" i="1"/>
  <c r="A53" i="1"/>
  <c r="A16" i="1"/>
  <c r="A9" i="1"/>
  <c r="A125" i="1"/>
  <c r="A43" i="1"/>
  <c r="A138" i="1"/>
  <c r="A104" i="1"/>
  <c r="A47" i="1"/>
  <c r="A48" i="1"/>
  <c r="A46" i="1"/>
  <c r="A126" i="1"/>
  <c r="A42" i="1"/>
  <c r="A44" i="1"/>
  <c r="A129" i="1"/>
  <c r="A30" i="1"/>
  <c r="A25" i="1" l="1"/>
  <c r="A108" i="1"/>
  <c r="A55" i="1"/>
  <c r="A147" i="1"/>
  <c r="A27" i="1"/>
  <c r="A146" i="1"/>
  <c r="A64" i="1"/>
  <c r="A73" i="1"/>
  <c r="A39" i="1"/>
  <c r="A139" i="1"/>
  <c r="A128" i="1"/>
  <c r="A81" i="1"/>
  <c r="F25" i="1"/>
  <c r="G25" i="1"/>
  <c r="H25" i="1"/>
  <c r="I25" i="1"/>
  <c r="J25" i="1"/>
  <c r="K25" i="1"/>
  <c r="F108" i="1"/>
  <c r="G108" i="1"/>
  <c r="H108" i="1"/>
  <c r="I108" i="1"/>
  <c r="J108" i="1"/>
  <c r="K108" i="1"/>
  <c r="F55" i="1"/>
  <c r="G55" i="1"/>
  <c r="H55" i="1"/>
  <c r="I55" i="1"/>
  <c r="J55" i="1"/>
  <c r="K55" i="1"/>
  <c r="F147" i="1"/>
  <c r="G147" i="1"/>
  <c r="H147" i="1"/>
  <c r="I147" i="1"/>
  <c r="J147" i="1"/>
  <c r="K147" i="1"/>
  <c r="F27" i="1"/>
  <c r="G27" i="1"/>
  <c r="H27" i="1"/>
  <c r="I27" i="1"/>
  <c r="J27" i="1"/>
  <c r="K27" i="1"/>
  <c r="F146" i="1"/>
  <c r="G146" i="1"/>
  <c r="H146" i="1"/>
  <c r="I146" i="1"/>
  <c r="J146" i="1"/>
  <c r="K146" i="1"/>
  <c r="F64" i="1"/>
  <c r="G64" i="1"/>
  <c r="H64" i="1"/>
  <c r="I64" i="1"/>
  <c r="J64" i="1"/>
  <c r="K64" i="1"/>
  <c r="F73" i="1"/>
  <c r="G73" i="1"/>
  <c r="H73" i="1"/>
  <c r="I73" i="1"/>
  <c r="J73" i="1"/>
  <c r="K73" i="1"/>
  <c r="F39" i="1"/>
  <c r="G39" i="1"/>
  <c r="H39" i="1"/>
  <c r="I39" i="1"/>
  <c r="J39" i="1"/>
  <c r="K39" i="1"/>
  <c r="F139" i="1"/>
  <c r="G139" i="1"/>
  <c r="H139" i="1"/>
  <c r="I139" i="1"/>
  <c r="J139" i="1"/>
  <c r="K139" i="1"/>
  <c r="F128" i="1"/>
  <c r="G128" i="1"/>
  <c r="H128" i="1"/>
  <c r="I128" i="1"/>
  <c r="J128" i="1"/>
  <c r="K128" i="1"/>
  <c r="F81" i="1"/>
  <c r="G81" i="1"/>
  <c r="H81" i="1"/>
  <c r="I81" i="1"/>
  <c r="J81" i="1"/>
  <c r="K81" i="1"/>
  <c r="F151" i="1" l="1"/>
  <c r="G151" i="1"/>
  <c r="H151" i="1"/>
  <c r="I151" i="1"/>
  <c r="J151" i="1"/>
  <c r="K151" i="1"/>
  <c r="F152" i="1"/>
  <c r="G152" i="1"/>
  <c r="H152" i="1"/>
  <c r="I152" i="1"/>
  <c r="J152" i="1"/>
  <c r="K152" i="1"/>
  <c r="F21" i="1"/>
  <c r="G21" i="1"/>
  <c r="H21" i="1"/>
  <c r="I21" i="1"/>
  <c r="J21" i="1"/>
  <c r="K21" i="1"/>
  <c r="F76" i="1"/>
  <c r="G76" i="1"/>
  <c r="H76" i="1"/>
  <c r="I76" i="1"/>
  <c r="J76" i="1"/>
  <c r="K76" i="1"/>
  <c r="F13" i="1"/>
  <c r="G13" i="1"/>
  <c r="H13" i="1"/>
  <c r="I13" i="1"/>
  <c r="J13" i="1"/>
  <c r="K13" i="1"/>
  <c r="F8" i="1"/>
  <c r="G8" i="1"/>
  <c r="H8" i="1"/>
  <c r="I8" i="1"/>
  <c r="J8" i="1"/>
  <c r="K8" i="1"/>
  <c r="F98" i="1"/>
  <c r="G98" i="1"/>
  <c r="H98" i="1"/>
  <c r="I98" i="1"/>
  <c r="J98" i="1"/>
  <c r="K98" i="1"/>
  <c r="A151" i="1"/>
  <c r="A152" i="1"/>
  <c r="A21" i="1"/>
  <c r="A76" i="1"/>
  <c r="A13" i="1"/>
  <c r="A8" i="1"/>
  <c r="A98" i="1"/>
  <c r="A83" i="1"/>
  <c r="G35" i="1" l="1"/>
  <c r="G107" i="1"/>
  <c r="G68" i="1"/>
  <c r="G142" i="1"/>
  <c r="G106" i="1"/>
  <c r="G22" i="1"/>
  <c r="G14" i="1"/>
  <c r="G38" i="1"/>
  <c r="G141" i="1"/>
  <c r="G131" i="1"/>
  <c r="G105" i="1"/>
  <c r="G37" i="1"/>
  <c r="G40" i="1"/>
  <c r="G109" i="1"/>
  <c r="G100" i="1"/>
  <c r="G92" i="1"/>
  <c r="G96" i="1"/>
  <c r="G94" i="1"/>
  <c r="G97" i="1"/>
  <c r="G15" i="1"/>
  <c r="G84" i="1"/>
  <c r="G136" i="1"/>
  <c r="G58" i="1"/>
  <c r="G41" i="1"/>
  <c r="G36" i="1"/>
  <c r="G63" i="1"/>
  <c r="G82" i="1"/>
  <c r="G132" i="1"/>
  <c r="G31" i="1"/>
  <c r="G11" i="1"/>
  <c r="G91" i="1"/>
  <c r="G80" i="1"/>
  <c r="G74" i="1"/>
  <c r="G72" i="1"/>
  <c r="G99" i="1"/>
  <c r="G26" i="1"/>
  <c r="G115" i="1"/>
  <c r="G116" i="1"/>
  <c r="G61" i="1"/>
  <c r="G71" i="1"/>
  <c r="G85" i="1"/>
  <c r="G93" i="1"/>
  <c r="G87" i="1"/>
  <c r="G118" i="1"/>
  <c r="G117" i="1"/>
  <c r="G114" i="1"/>
  <c r="G75" i="1"/>
  <c r="G101" i="1"/>
  <c r="G83" i="1"/>
  <c r="F49" i="1"/>
  <c r="G49" i="1"/>
  <c r="H49" i="1"/>
  <c r="I49" i="1"/>
  <c r="J49" i="1"/>
  <c r="K49" i="1"/>
  <c r="F95" i="1"/>
  <c r="G95" i="1"/>
  <c r="H95" i="1"/>
  <c r="I95" i="1"/>
  <c r="J95" i="1"/>
  <c r="K95" i="1"/>
  <c r="F50" i="1"/>
  <c r="G50" i="1"/>
  <c r="H50" i="1"/>
  <c r="I50" i="1"/>
  <c r="J50" i="1"/>
  <c r="K50" i="1"/>
  <c r="F29" i="1"/>
  <c r="G29" i="1"/>
  <c r="H29" i="1"/>
  <c r="I29" i="1"/>
  <c r="J29" i="1"/>
  <c r="K29" i="1"/>
  <c r="F35" i="1"/>
  <c r="H35" i="1"/>
  <c r="I35" i="1"/>
  <c r="J35" i="1"/>
  <c r="K35" i="1"/>
  <c r="A49" i="1"/>
  <c r="A95" i="1"/>
  <c r="A50" i="1"/>
  <c r="A29" i="1"/>
  <c r="A35" i="1"/>
  <c r="F107" i="1" l="1"/>
  <c r="H107" i="1"/>
  <c r="I107" i="1"/>
  <c r="J107" i="1"/>
  <c r="K107" i="1"/>
  <c r="F68" i="1"/>
  <c r="H68" i="1"/>
  <c r="I68" i="1"/>
  <c r="J68" i="1"/>
  <c r="K68" i="1"/>
  <c r="F142" i="1"/>
  <c r="H142" i="1"/>
  <c r="I142" i="1"/>
  <c r="J142" i="1"/>
  <c r="K142" i="1"/>
  <c r="F106" i="1"/>
  <c r="H106" i="1"/>
  <c r="I106" i="1"/>
  <c r="J106" i="1"/>
  <c r="K106" i="1"/>
  <c r="F22" i="1"/>
  <c r="H22" i="1"/>
  <c r="I22" i="1"/>
  <c r="J22" i="1"/>
  <c r="K22" i="1"/>
  <c r="F14" i="1"/>
  <c r="H14" i="1"/>
  <c r="I14" i="1"/>
  <c r="J14" i="1"/>
  <c r="K14" i="1"/>
  <c r="F38" i="1"/>
  <c r="H38" i="1"/>
  <c r="I38" i="1"/>
  <c r="J38" i="1"/>
  <c r="K38" i="1"/>
  <c r="F141" i="1"/>
  <c r="H141" i="1"/>
  <c r="I141" i="1"/>
  <c r="J141" i="1"/>
  <c r="K141" i="1"/>
  <c r="F131" i="1"/>
  <c r="H131" i="1"/>
  <c r="I131" i="1"/>
  <c r="J131" i="1"/>
  <c r="K131" i="1"/>
  <c r="F105" i="1"/>
  <c r="H105" i="1"/>
  <c r="I105" i="1"/>
  <c r="J105" i="1"/>
  <c r="K105" i="1"/>
  <c r="F37" i="1"/>
  <c r="H37" i="1"/>
  <c r="I37" i="1"/>
  <c r="J37" i="1"/>
  <c r="K37" i="1"/>
  <c r="A107" i="1"/>
  <c r="A68" i="1"/>
  <c r="A142" i="1"/>
  <c r="A106" i="1"/>
  <c r="A22" i="1"/>
  <c r="A14" i="1"/>
  <c r="A38" i="1"/>
  <c r="A141" i="1"/>
  <c r="A131" i="1"/>
  <c r="A105" i="1"/>
  <c r="A37" i="1"/>
  <c r="A100" i="1" l="1"/>
  <c r="F100" i="1"/>
  <c r="H100" i="1"/>
  <c r="I100" i="1"/>
  <c r="J100" i="1"/>
  <c r="K100" i="1"/>
  <c r="A92" i="1"/>
  <c r="F92" i="1"/>
  <c r="H92" i="1"/>
  <c r="I92" i="1"/>
  <c r="J92" i="1"/>
  <c r="K92" i="1"/>
  <c r="A96" i="1"/>
  <c r="F96" i="1"/>
  <c r="H96" i="1"/>
  <c r="I96" i="1"/>
  <c r="J96" i="1"/>
  <c r="K96" i="1"/>
  <c r="A94" i="1"/>
  <c r="F94" i="1"/>
  <c r="H94" i="1"/>
  <c r="I94" i="1"/>
  <c r="J94" i="1"/>
  <c r="K94" i="1"/>
  <c r="A97" i="1"/>
  <c r="F97" i="1"/>
  <c r="H97" i="1"/>
  <c r="I97" i="1"/>
  <c r="J97" i="1"/>
  <c r="K97" i="1"/>
  <c r="A15" i="1"/>
  <c r="F15" i="1"/>
  <c r="H15" i="1"/>
  <c r="I15" i="1"/>
  <c r="J15" i="1"/>
  <c r="K15" i="1"/>
  <c r="A84" i="1"/>
  <c r="F84" i="1"/>
  <c r="H84" i="1"/>
  <c r="I84" i="1"/>
  <c r="J84" i="1"/>
  <c r="K84" i="1"/>
  <c r="A136" i="1"/>
  <c r="F136" i="1"/>
  <c r="H136" i="1"/>
  <c r="I136" i="1"/>
  <c r="J136" i="1"/>
  <c r="K136" i="1"/>
  <c r="A58" i="1"/>
  <c r="F58" i="1"/>
  <c r="H58" i="1"/>
  <c r="I58" i="1"/>
  <c r="J58" i="1"/>
  <c r="K58" i="1"/>
  <c r="A41" i="1"/>
  <c r="F41" i="1"/>
  <c r="H41" i="1"/>
  <c r="I41" i="1"/>
  <c r="J41" i="1"/>
  <c r="K41" i="1"/>
  <c r="A36" i="1"/>
  <c r="F36" i="1"/>
  <c r="H36" i="1"/>
  <c r="I36" i="1"/>
  <c r="J36" i="1"/>
  <c r="K36" i="1"/>
  <c r="A40" i="1"/>
  <c r="F40" i="1"/>
  <c r="H40" i="1"/>
  <c r="I40" i="1"/>
  <c r="J40" i="1"/>
  <c r="K40" i="1"/>
  <c r="A109" i="1"/>
  <c r="F109" i="1"/>
  <c r="H109" i="1"/>
  <c r="I109" i="1"/>
  <c r="J109" i="1"/>
  <c r="K109" i="1"/>
  <c r="A63" i="1"/>
  <c r="F63" i="1"/>
  <c r="H63" i="1"/>
  <c r="I63" i="1"/>
  <c r="J63" i="1"/>
  <c r="K63" i="1"/>
  <c r="A82" i="1"/>
  <c r="F82" i="1"/>
  <c r="H82" i="1"/>
  <c r="I82" i="1"/>
  <c r="J82" i="1"/>
  <c r="K82" i="1"/>
  <c r="A132" i="1" l="1"/>
  <c r="F132" i="1"/>
  <c r="H132" i="1"/>
  <c r="I132" i="1"/>
  <c r="J132" i="1"/>
  <c r="K132" i="1"/>
  <c r="A31" i="1"/>
  <c r="F31" i="1"/>
  <c r="H31" i="1"/>
  <c r="I31" i="1"/>
  <c r="J31" i="1"/>
  <c r="K31" i="1"/>
  <c r="A11" i="1"/>
  <c r="F11" i="1"/>
  <c r="H11" i="1"/>
  <c r="I11" i="1"/>
  <c r="J11" i="1"/>
  <c r="K11" i="1"/>
  <c r="F91" i="1" l="1"/>
  <c r="H91" i="1"/>
  <c r="I91" i="1"/>
  <c r="J91" i="1"/>
  <c r="K91" i="1"/>
  <c r="F80" i="1"/>
  <c r="H80" i="1"/>
  <c r="I80" i="1"/>
  <c r="J80" i="1"/>
  <c r="K80" i="1"/>
  <c r="F74" i="1"/>
  <c r="H74" i="1"/>
  <c r="I74" i="1"/>
  <c r="J74" i="1"/>
  <c r="K74" i="1"/>
  <c r="F72" i="1"/>
  <c r="H72" i="1"/>
  <c r="I72" i="1"/>
  <c r="J72" i="1"/>
  <c r="K72" i="1"/>
  <c r="F99" i="1"/>
  <c r="H99" i="1"/>
  <c r="I99" i="1"/>
  <c r="J99" i="1"/>
  <c r="K99" i="1"/>
  <c r="F26" i="1"/>
  <c r="H26" i="1"/>
  <c r="I26" i="1"/>
  <c r="J26" i="1"/>
  <c r="K26" i="1"/>
  <c r="A91" i="1"/>
  <c r="A80" i="1"/>
  <c r="A74" i="1"/>
  <c r="A72" i="1"/>
  <c r="A99" i="1"/>
  <c r="A26" i="1"/>
  <c r="F115" i="1" l="1"/>
  <c r="H115" i="1"/>
  <c r="I115" i="1"/>
  <c r="J115" i="1"/>
  <c r="K115" i="1"/>
  <c r="A115" i="1"/>
  <c r="F116" i="1" l="1"/>
  <c r="H116" i="1"/>
  <c r="I116" i="1"/>
  <c r="J116" i="1"/>
  <c r="K116" i="1"/>
  <c r="A116" i="1"/>
  <c r="A6" i="3" l="1"/>
  <c r="F61" i="1" l="1"/>
  <c r="H61" i="1"/>
  <c r="I61" i="1"/>
  <c r="J61" i="1"/>
  <c r="K61" i="1"/>
  <c r="F71" i="1"/>
  <c r="H71" i="1"/>
  <c r="I71" i="1"/>
  <c r="J71" i="1"/>
  <c r="K71" i="1"/>
  <c r="F85" i="1"/>
  <c r="H85" i="1"/>
  <c r="I85" i="1"/>
  <c r="J85" i="1"/>
  <c r="K85" i="1"/>
  <c r="A61" i="1"/>
  <c r="A71" i="1"/>
  <c r="A85" i="1"/>
  <c r="F93" i="1" l="1"/>
  <c r="H93" i="1"/>
  <c r="I93" i="1"/>
  <c r="J93" i="1"/>
  <c r="K93" i="1"/>
  <c r="F87" i="1"/>
  <c r="H87" i="1"/>
  <c r="I87" i="1"/>
  <c r="J87" i="1"/>
  <c r="K87" i="1"/>
  <c r="A93" i="1"/>
  <c r="A87" i="1"/>
  <c r="F118" i="1" l="1"/>
  <c r="H118" i="1"/>
  <c r="I118" i="1"/>
  <c r="J118" i="1"/>
  <c r="K118" i="1"/>
  <c r="A118" i="1"/>
  <c r="A117" i="1" l="1"/>
  <c r="F117" i="1"/>
  <c r="H117" i="1"/>
  <c r="I117" i="1"/>
  <c r="J117" i="1"/>
  <c r="K117" i="1"/>
  <c r="A114" i="1" l="1"/>
  <c r="F114" i="1"/>
  <c r="H114" i="1"/>
  <c r="I114" i="1"/>
  <c r="J114" i="1"/>
  <c r="K114" i="1"/>
  <c r="F75" i="1" l="1"/>
  <c r="H75" i="1"/>
  <c r="I75" i="1"/>
  <c r="J75" i="1"/>
  <c r="K75" i="1"/>
  <c r="A75" i="1"/>
  <c r="F83" i="1" l="1"/>
  <c r="H83" i="1"/>
  <c r="I83" i="1"/>
  <c r="J83" i="1"/>
  <c r="K4" i="16" s="1"/>
  <c r="K83" i="1"/>
  <c r="A101" i="1"/>
  <c r="F101" i="1"/>
  <c r="H101" i="1"/>
  <c r="I101" i="1"/>
  <c r="J101" i="1"/>
  <c r="K101" i="1"/>
  <c r="G4" i="3" l="1"/>
  <c r="F4" i="3"/>
  <c r="J4" i="3"/>
  <c r="I4" i="3"/>
  <c r="H4" i="3"/>
  <c r="K3" i="16" l="1"/>
  <c r="K2" i="16"/>
  <c r="I7" i="16" l="1"/>
  <c r="I2" i="16"/>
  <c r="I4" i="16"/>
  <c r="I6" i="16"/>
  <c r="I5" i="16" l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<sst xmlns="http://schemas.openxmlformats.org/spreadsheetml/2006/main" count="14012" uniqueCount="2718">
  <si>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</si>
  <si>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</si>
  <si>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</si>
  <si>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</si>
  <si>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</si>
  <si>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</si>
  <si>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</si>
  <si>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</si>
  <si>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</si>
  <si>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</si>
  <si>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</si>
  <si>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</si>
  <si>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</si>
  <si>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</si>
  <si>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</si>
  <si>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</si>
  <si>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</si>
  <si>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</si>
  <si>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</si>
  <si>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</si>
  <si>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</si>
  <si>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</si>
  <si>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</si>
  <si>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</si>
  <si>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</si>
  <si>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</si>
  <si>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</si>
  <si>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</si>
  <si>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</si>
  <si>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</si>
  <si>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</si>
  <si>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</si>
  <si>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</si>
  <si>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</si>
  <si>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</si>
  <si>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</si>
  <si>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</si>
  <si>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</si>
  <si>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</si>
  <si>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</si>
  <si>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</si>
  <si>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</si>
  <si>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</si>
  <si>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</si>
  <si>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</si>
  <si>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</si>
  <si>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</si>
  <si>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</si>
  <si>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</si>
  <si>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</si>
  <si>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</si>
  <si>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</si>
  <si>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</si>
  <si>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</si>
  <si>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</si>
  <si>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</si>
  <si>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</si>
  <si>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</si>
  <si>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</si>
  <si>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</si>
  <si>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</si>
  <si>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</si>
  <si>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</si>
  <si>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</si>
  <si>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</si>
  <si>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</si>
  <si>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</si>
  <si>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</si>
  <si>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</si>
  <si>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</si>
  <si>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</si>
  <si>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</si>
  <si>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</si>
  <si>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</si>
  <si>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</si>
  <si>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</si>
  <si>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</si>
  <si>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</si>
  <si>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</si>
  <si>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</si>
  <si>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</si>
  <si>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</si>
  <si>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</si>
  <si>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</si>
  <si>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</si>
  <si>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</si>
  <si>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</si>
  <si>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</si>
  <si>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</si>
  <si>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</si>
  <si>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</si>
  <si>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</si>
  <si>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</si>
  <si>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</si>
  <si>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</si>
  <si>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</si>
  <si>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</si>
  <si>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</si>
  <si>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</si>
  <si>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</si>
  <si>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</si>
  <si>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</si>
  <si>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</si>
  <si>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</si>
  <si>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</si>
  <si>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</si>
  <si>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</si>
  <si>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</si>
  <si>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</si>
  <si>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</si>
  <si>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</si>
  <si>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</si>
  <si>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</si>
  <si>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</si>
  <si>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</si>
  <si>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</si>
  <si>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</si>
  <si>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</si>
  <si>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</si>
  <si>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</si>
  <si>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</si>
  <si>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</si>
  <si>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</si>
  <si>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</si>
  <si>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</si>
  <si>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</si>
  <si>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</si>
  <si>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</si>
  <si>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</si>
  <si>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</si>
  <si>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</si>
  <si>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</si>
  <si>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</si>
  <si>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</si>
  <si>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</si>
  <si>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</si>
  <si>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</si>
  <si>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</si>
  <si>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</si>
  <si>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</si>
  <si>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</si>
  <si>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</si>
  <si>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</si>
  <si>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</si>
  <si>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</si>
  <si>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</si>
  <si>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</si>
  <si>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</si>
  <si>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</si>
  <si>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</si>
  <si>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</si>
  <si>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</si>
  <si>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</si>
  <si>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</si>
  <si>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</si>
  <si>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</si>
  <si>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</si>
  <si>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</si>
  <si>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</si>
  <si>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</si>
  <si>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</si>
  <si>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</si>
  <si>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</si>
  <si>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</si>
  <si>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</si>
  <si>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</si>
  <si>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</si>
  <si>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</si>
  <si>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</si>
  <si>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</si>
  <si>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</si>
  <si>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</si>
  <si>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</si>
  <si>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</si>
  <si>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</si>
  <si>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</si>
  <si>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</si>
  <si>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</si>
  <si>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</si>
  <si>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</si>
  <si>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</si>
  <si>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</si>
  <si>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</si>
  <si>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</si>
  <si>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</si>
  <si>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</si>
  <si>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</si>
  <si>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</si>
  <si>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</si>
  <si>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</si>
  <si>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</si>
  <si>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</si>
  <si>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</si>
  <si>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</si>
  <si>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</si>
  <si>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</si>
  <si>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</si>
  <si>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</si>
  <si>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</si>
  <si>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</si>
  <si>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</si>
  <si>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</si>
  <si>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</si>
  <si>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</si>
  <si>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</si>
  <si>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</si>
  <si>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</si>
  <si>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</si>
  <si>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</si>
  <si>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</si>
  <si>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</si>
  <si>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</si>
  <si>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</si>
  <si>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</si>
  <si>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</si>
  <si>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</si>
  <si>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</si>
  <si>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</si>
  <si>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</si>
  <si>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</si>
  <si>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</si>
  <si>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</si>
  <si>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</si>
  <si>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</si>
  <si>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</si>
  <si>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</si>
  <si>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</si>
  <si>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</si>
  <si>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</si>
  <si>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</si>
  <si>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</si>
  <si>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</si>
  <si>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</si>
  <si>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</si>
  <si>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</si>
  <si>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</si>
  <si>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</si>
  <si>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</si>
  <si>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</si>
  <si>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</si>
  <si>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</si>
  <si>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</si>
  <si>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</si>
  <si>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</si>
  <si>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</si>
  <si>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</si>
  <si>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</si>
  <si>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</si>
  <si>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</si>
  <si>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</si>
  <si>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</si>
  <si>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</si>
  <si>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</si>
  <si>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</si>
  <si>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</si>
  <si>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</si>
  <si>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</si>
  <si>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</si>
  <si>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</si>
  <si>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</si>
  <si>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</si>
  <si>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</si>
  <si>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</si>
  <si>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</si>
  <si>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</si>
  <si>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</si>
  <si>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</si>
  <si>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</si>
  <si>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</si>
  <si>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</si>
  <si>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</si>
  <si>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</si>
  <si>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</si>
  <si>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</si>
  <si>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</si>
  <si>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</si>
  <si>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</si>
  <si>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</si>
  <si>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</si>
  <si>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</si>
  <si>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</si>
  <si>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</si>
  <si>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</si>
  <si>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</si>
  <si>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</si>
  <si>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</si>
  <si>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</si>
  <si>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</si>
  <si>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</si>
  <si>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</si>
  <si>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</si>
  <si>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</si>
  <si>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</si>
  <si>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</si>
  <si>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</si>
  <si>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</si>
  <si>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</si>
  <si>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</si>
  <si>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</si>
  <si>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</si>
  <si>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</si>
  <si>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</si>
  <si>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</si>
  <si>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</si>
  <si>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</si>
  <si>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</si>
  <si>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</si>
  <si>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</si>
  <si>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</si>
  <si>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</si>
  <si>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</si>
  <si>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</si>
  <si>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</si>
  <si>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</si>
  <si>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</si>
  <si>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</si>
  <si>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</si>
  <si>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</si>
  <si>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</si>
  <si>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</si>
  <si>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</si>
  <si>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</si>
  <si>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</si>
  <si>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</si>
  <si>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</si>
  <si>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</si>
  <si>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</si>
  <si>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</si>
  <si>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</si>
  <si>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</si>
  <si>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</si>
  <si>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</si>
  <si>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</si>
  <si>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</si>
  <si>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</si>
  <si>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</si>
  <si>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</si>
  <si>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</si>
  <si>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</si>
  <si>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</si>
  <si>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</si>
  <si>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</si>
  <si>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</si>
  <si>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</si>
  <si>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</si>
  <si>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</si>
  <si>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</si>
  <si>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</si>
  <si>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</si>
  <si>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</si>
  <si>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</si>
  <si>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</si>
  <si>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</si>
  <si>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</si>
  <si>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</si>
  <si>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</si>
  <si>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</si>
  <si>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</si>
  <si>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</si>
  <si>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</si>
  <si>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</si>
  <si>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</si>
  <si>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</si>
  <si>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</si>
  <si>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</si>
  <si>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</si>
  <si>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</si>
  <si>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</si>
  <si>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</si>
  <si>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</si>
  <si>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</si>
  <si>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</si>
  <si>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</si>
  <si>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</si>
  <si>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</si>
  <si>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</si>
  <si>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</si>
  <si>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</si>
  <si>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</si>
  <si>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</si>
  <si>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</si>
  <si>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</si>
  <si>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</si>
  <si>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</si>
  <si>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</si>
  <si>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</si>
  <si>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</si>
  <si>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</si>
  <si>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</si>
  <si>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</si>
  <si>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</si>
  <si>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</si>
  <si>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</si>
  <si>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</si>
  <si>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</si>
  <si>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</si>
  <si>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</si>
  <si>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</si>
  <si>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</si>
  <si>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</si>
  <si>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</si>
  <si>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</si>
  <si>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</si>
  <si>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</si>
  <si>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</si>
  <si>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</si>
  <si>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</si>
  <si>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</si>
  <si>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</si>
  <si>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</si>
  <si>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</si>
  <si>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</si>
  <si>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</si>
  <si>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</si>
  <si>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</si>
  <si>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</si>
  <si>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</si>
  <si>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</si>
  <si>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</si>
  <si>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</si>
  <si>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</si>
  <si>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</si>
  <si>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</si>
  <si>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</si>
  <si>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</si>
  <si>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</si>
  <si>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</si>
  <si>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</si>
  <si>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</si>
  <si>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</si>
  <si>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</si>
  <si>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</si>
  <si>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</si>
  <si>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</si>
  <si>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</si>
  <si>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</si>
  <si>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</si>
  <si>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</si>
  <si>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</si>
  <si>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</si>
  <si>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</si>
  <si>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</si>
  <si>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</si>
  <si>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</si>
  <si>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</si>
  <si>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</si>
  <si>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</si>
  <si>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</si>
  <si>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</si>
  <si>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</si>
  <si>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</si>
  <si>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</si>
  <si>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</si>
  <si>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</si>
  <si>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</si>
  <si>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</si>
  <si>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</si>
  <si>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</si>
  <si>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</si>
  <si>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</si>
  <si>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</si>
  <si>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</si>
  <si>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</si>
  <si>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</si>
  <si>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</si>
  <si>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</si>
  <si>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</si>
  <si>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</si>
  <si>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</si>
  <si>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</si>
  <si>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</si>
  <si>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</si>
  <si>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</si>
  <si>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</si>
  <si>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</si>
  <si>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</si>
  <si>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</si>
  <si>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</si>
  <si>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</si>
  <si>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</si>
  <si>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</si>
  <si>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</si>
  <si>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</si>
  <si>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</si>
  <si>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</si>
  <si>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</si>
  <si>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</si>
  <si>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</si>
  <si>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</si>
  <si>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</si>
  <si>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</si>
  <si>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</si>
  <si>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</si>
  <si>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</si>
  <si>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</si>
  <si>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</si>
  <si>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</si>
  <si>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</si>
  <si>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</si>
  <si>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</si>
  <si>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</si>
  <si>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</si>
  <si>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</si>
  <si>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</si>
  <si>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</si>
  <si>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</si>
  <si>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</si>
  <si>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</si>
  <si>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</si>
  <si>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</si>
  <si>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</si>
  <si>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</si>
  <si>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</si>
  <si>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</si>
  <si>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</si>
  <si>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</si>
  <si>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</si>
  <si>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</si>
  <si>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</si>
  <si>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</si>
  <si>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</si>
  <si>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</si>
  <si>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</si>
  <si>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</si>
  <si>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</si>
  <si>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</si>
  <si>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</si>
  <si>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</si>
  <si>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</si>
  <si>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</si>
  <si>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</si>
  <si>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</si>
  <si>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</si>
  <si>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</si>
  <si>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</si>
  <si>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</si>
  <si>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</si>
  <si>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</si>
  <si>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</si>
  <si>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</si>
  <si>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</si>
  <si>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</si>
  <si>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</si>
  <si>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</si>
  <si>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</si>
  <si>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</si>
  <si>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</si>
  <si>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</si>
  <si>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</si>
  <si>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</si>
  <si>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</si>
  <si>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</si>
  <si>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</si>
  <si>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</si>
  <si>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</si>
  <si>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</si>
  <si>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</si>
  <si>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</si>
  <si>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</si>
  <si>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</si>
  <si>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</si>
  <si>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</si>
  <si>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</si>
  <si>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</si>
  <si>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</si>
  <si>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</si>
  <si>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</si>
  <si>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</si>
  <si>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</si>
  <si>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</si>
  <si>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</si>
  <si>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</si>
  <si>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</si>
  <si>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</si>
  <si>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</si>
  <si>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</si>
  <si>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</si>
  <si>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</si>
  <si>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</si>
  <si>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</si>
  <si>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</si>
  <si>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</si>
  <si>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</si>
  <si>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</si>
  <si>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</si>
  <si>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</si>
  <si>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</si>
  <si>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</si>
  <si>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</si>
  <si>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</si>
  <si>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</si>
  <si>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</si>
  <si>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</si>
  <si>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</si>
  <si>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</si>
  <si>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</si>
  <si>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</si>
  <si>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</si>
  <si>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</si>
  <si>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</si>
  <si>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</si>
  <si>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</si>
  <si>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</si>
  <si>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</si>
  <si>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</si>
  <si>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</si>
  <si>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</si>
  <si>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</si>
  <si>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</si>
  <si>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</si>
  <si>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</si>
  <si>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</si>
  <si>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</si>
  <si>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</si>
  <si>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</si>
  <si>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</si>
  <si>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</si>
  <si>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</si>
  <si>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</si>
  <si>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</si>
  <si>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</si>
  <si>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</si>
  <si>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</si>
  <si>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</si>
  <si>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</si>
  <si>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</si>
  <si>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</si>
  <si>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</si>
  <si>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</si>
  <si>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</si>
  <si>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</si>
  <si>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</si>
  <si>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</si>
  <si>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</si>
  <si>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</si>
  <si>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</si>
  <si>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</si>
  <si>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</si>
  <si>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</si>
  <si>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</si>
  <si>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</si>
  <si>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</si>
  <si>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</si>
  <si>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</si>
  <si>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</si>
  <si>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</si>
  <si>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</si>
  <si>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</si>
  <si>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</si>
  <si>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</si>
  <si>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</si>
  <si>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</si>
  <si>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</si>
  <si>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</si>
  <si>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</si>
  <si>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</si>
  <si>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</si>
  <si>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</si>
  <si>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</si>
  <si>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</si>
  <si>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</si>
  <si>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</si>
  <si>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</si>
  <si>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</si>
  <si>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</si>
  <si>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</si>
  <si>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</si>
  <si>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</si>
  <si>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</si>
  <si>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</si>
  <si>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</si>
  <si>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</si>
  <si>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</si>
  <si>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</si>
  <si>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</si>
  <si>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</si>
  <si>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</si>
  <si>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</si>
  <si>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</si>
  <si>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</si>
  <si>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</si>
  <si>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</si>
  <si>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</si>
  <si>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</si>
  <si>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</si>
  <si>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</si>
  <si>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</si>
  <si>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</si>
  <si>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</si>
  <si>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</si>
  <si>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</si>
  <si>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</si>
  <si>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</si>
  <si>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</si>
  <si>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</si>
  <si>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</si>
  <si>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</si>
  <si>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</si>
  <si>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</si>
  <si>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</si>
  <si>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</si>
  <si>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</si>
  <si>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</si>
  <si>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</si>
  <si>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</si>
  <si>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</si>
  <si>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</si>
  <si>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</si>
  <si>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</si>
  <si>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</si>
  <si>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</si>
  <si>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</si>
  <si>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</si>
  <si>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</si>
  <si>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</si>
  <si>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</si>
  <si>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</si>
  <si>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</si>
  <si>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</si>
  <si>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</si>
  <si>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</si>
  <si>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</si>
  <si>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</si>
  <si>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</si>
  <si>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</si>
  <si>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</si>
  <si>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</si>
  <si>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</si>
  <si>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</si>
  <si>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</si>
  <si>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</si>
  <si>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</si>
  <si>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</si>
  <si>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</si>
  <si>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</si>
  <si>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</si>
  <si>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</si>
  <si>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</si>
  <si>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</si>
  <si>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</si>
  <si>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</si>
  <si>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</si>
  <si>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</si>
  <si>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</si>
  <si>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</si>
  <si>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</si>
  <si>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</si>
  <si>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</si>
  <si>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</si>
  <si>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</si>
  <si>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</si>
  <si>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</si>
  <si>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</si>
  <si>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</si>
  <si>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</si>
  <si>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</si>
  <si>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</si>
  <si>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</si>
  <si>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</si>
  <si>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</si>
  <si>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</si>
  <si>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</si>
  <si>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</si>
  <si>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</si>
  <si>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</si>
  <si>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</si>
  <si>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</si>
  <si>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</si>
  <si>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</si>
  <si>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</si>
  <si>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</si>
  <si>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</si>
  <si>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</si>
  <si>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</si>
  <si>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</si>
  <si>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</si>
  <si>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</si>
  <si>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</si>
  <si>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</si>
  <si>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</si>
  <si>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</si>
  <si>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</si>
  <si>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</si>
  <si>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</si>
  <si>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</si>
  <si>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</si>
  <si>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</si>
  <si>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</si>
  <si>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</si>
  <si>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</si>
  <si>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</si>
  <si>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</si>
  <si>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</si>
  <si>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</si>
  <si>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</si>
  <si>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</si>
  <si>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</si>
  <si>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</si>
  <si>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</si>
  <si>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</si>
  <si>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</si>
  <si>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</si>
  <si>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</si>
  <si>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</si>
  <si>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</si>
  <si>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</si>
  <si>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</si>
  <si>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</si>
  <si>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</si>
  <si>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</si>
  <si>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</si>
  <si>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</si>
  <si>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</si>
  <si>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</si>
  <si>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</si>
  <si>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</si>
  <si>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</si>
  <si>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</si>
  <si>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</si>
  <si>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</si>
  <si>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</si>
  <si>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</si>
  <si>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</si>
  <si>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</si>
  <si>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</si>
  <si>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</si>
  <si>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</si>
  <si>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</si>
  <si>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</si>
  <si>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</si>
  <si>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</si>
  <si>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</si>
  <si>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</si>
  <si>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</si>
  <si>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</si>
  <si>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</si>
  <si>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</si>
  <si>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</si>
  <si>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</si>
  <si>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</si>
  <si>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</si>
  <si>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</si>
  <si>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</si>
  <si>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</si>
  <si>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</si>
  <si>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</si>
  <si>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</si>
  <si>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</si>
  <si>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</si>
  <si>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</si>
  <si>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</si>
  <si>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</si>
  <si>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</si>
  <si>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</si>
  <si>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</si>
  <si>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</si>
  <si>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</si>
  <si>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</si>
  <si>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</si>
  <si>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</si>
  <si>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</si>
  <si>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</si>
  <si>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</si>
  <si>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</si>
  <si>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</si>
  <si>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</si>
  <si>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</si>
  <si>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</si>
  <si>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</si>
  <si>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</si>
  <si>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</si>
  <si>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</si>
  <si>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</si>
  <si>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</si>
  <si>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</si>
  <si>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</si>
  <si>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</si>
  <si>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</si>
  <si>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</si>
  <si>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</si>
  <si>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</si>
  <si>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</si>
  <si>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</si>
  <si>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</si>
  <si>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</si>
  <si>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</si>
  <si>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</si>
  <si>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</si>
  <si>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</si>
  <si>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</si>
  <si>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</si>
  <si>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</si>
  <si>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</si>
  <si>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</si>
  <si>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</si>
  <si>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</si>
  <si>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</si>
  <si>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</si>
  <si>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</si>
  <si>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</si>
  <si>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</si>
  <si>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</si>
  <si>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</si>
  <si>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</si>
  <si>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</si>
  <si>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</si>
  <si>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</si>
  <si>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</si>
  <si>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</si>
  <si>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</si>
  <si>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</si>
  <si>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</si>
  <si>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</si>
  <si>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</si>
  <si>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</si>
  <si>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</si>
  <si>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</si>
  <si>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</si>
  <si>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</si>
  <si>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</si>
  <si>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</si>
  <si>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</si>
  <si>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</si>
  <si>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</si>
  <si>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</si>
  <si>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</si>
  <si>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</si>
  <si>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</si>
  <si>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</si>
  <si>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</si>
  <si>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</si>
  <si>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</si>
  <si>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</si>
  <si>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</si>
  <si>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</si>
  <si>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</si>
  <si>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</si>
  <si>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</si>
  <si>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</si>
  <si>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</si>
  <si>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</si>
  <si>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</si>
  <si>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</si>
  <si>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</si>
  <si>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</si>
  <si>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</si>
  <si>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</si>
  <si>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</si>
  <si>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</si>
  <si>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</si>
  <si>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</si>
  <si>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</si>
  <si>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</si>
  <si>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</si>
  <si>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</si>
  <si>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</si>
  <si>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</si>
  <si>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</si>
  <si>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</si>
  <si>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</si>
  <si>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</si>
  <si>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</si>
  <si>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</si>
  <si>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</si>
  <si>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</si>
  <si>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</si>
  <si>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</si>
  <si>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</si>
  <si>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</si>
  <si>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</si>
  <si>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</si>
  <si>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</si>
  <si>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</si>
  <si>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</si>
  <si>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</si>
  <si>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</si>
  <si>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</si>
  <si>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</si>
  <si>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</si>
  <si>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</si>
  <si>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</si>
  <si>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</si>
  <si>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</si>
  <si>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</si>
  <si>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</si>
  <si>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</si>
  <si>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</si>
  <si>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</si>
  <si>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</si>
  <si>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</si>
  <si>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</si>
  <si>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</si>
  <si>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</si>
  <si>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</si>
  <si>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</si>
  <si>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</si>
  <si>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</si>
  <si>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</si>
  <si>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</si>
  <si>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</si>
  <si>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</si>
  <si>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</si>
  <si>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</si>
  <si>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</si>
  <si>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</si>
  <si>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</si>
  <si>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</si>
  <si>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</si>
  <si>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</si>
  <si>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</si>
  <si>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</si>
  <si>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</si>
  <si>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</si>
  <si>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</si>
  <si>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</si>
  <si>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</si>
  <si>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</si>
  <si>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</si>
  <si>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</si>
  <si>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</si>
  <si>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</si>
  <si>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</si>
  <si>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</si>
  <si>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</si>
  <si>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</si>
  <si>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</si>
  <si>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</si>
  <si>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</si>
  <si>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</si>
  <si>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</si>
  <si>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</si>
  <si>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</si>
  <si>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</si>
  <si>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</si>
  <si>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</si>
  <si>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</si>
  <si>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</si>
  <si>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</si>
  <si>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</si>
  <si>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</si>
  <si>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</si>
  <si>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</si>
  <si>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</si>
  <si>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</si>
  <si>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</si>
  <si>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</si>
  <si>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</si>
  <si>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</si>
  <si>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</si>
  <si>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</si>
  <si>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</si>
  <si>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</si>
  <si>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</si>
  <si>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</si>
  <si>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</si>
  <si>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</si>
  <si>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</si>
  <si>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</si>
  <si>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</si>
  <si>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</si>
  <si>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</si>
  <si>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</si>
  <si>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</si>
  <si>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</si>
  <si>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</si>
  <si>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</si>
  <si>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</si>
  <si>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</si>
  <si>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</si>
  <si>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</si>
  <si>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</si>
  <si>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</si>
  <si>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</si>
  <si>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</si>
  <si>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</si>
  <si>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</si>
  <si>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</si>
  <si>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</si>
  <si>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</si>
  <si>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</si>
  <si>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</si>
  <si>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</si>
  <si>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</si>
  <si>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</si>
  <si>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</si>
  <si>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</si>
  <si>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</si>
  <si>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</si>
  <si>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</si>
  <si>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</si>
  <si>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</si>
  <si>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</si>
  <si>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</si>
  <si>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</si>
  <si>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</si>
  <si>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</si>
  <si>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</si>
  <si>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</si>
  <si>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</si>
  <si>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</si>
  <si>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</si>
  <si>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</si>
  <si>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</si>
  <si>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</si>
  <si>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</si>
  <si>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</si>
  <si>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</si>
  <si>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</si>
  <si>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</si>
  <si>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</si>
  <si>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</si>
  <si>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</si>
  <si>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</si>
  <si>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</si>
  <si>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</si>
  <si>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</si>
  <si>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</si>
  <si>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</si>
  <si>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</si>
  <si>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</si>
  <si>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</si>
  <si>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</si>
  <si>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</si>
  <si>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</si>
  <si>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</si>
  <si>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</si>
  <si>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</si>
  <si>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</si>
  <si>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</si>
  <si>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</si>
  <si>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</si>
  <si>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</si>
  <si>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</si>
  <si>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</si>
  <si>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</si>
  <si>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</si>
  <si>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</si>
  <si>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</si>
  <si>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</si>
  <si>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</si>
  <si>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</si>
  <si>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</si>
  <si>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</si>
  <si>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</si>
  <si>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</si>
  <si>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</si>
  <si>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</si>
  <si>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</si>
  <si>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</si>
  <si>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</si>
  <si>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</si>
  <si>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</si>
  <si>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</si>
  <si>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</si>
  <si>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</si>
  <si>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</si>
  <si>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</si>
  <si>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</si>
  <si>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</si>
  <si>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</si>
  <si>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</si>
  <si>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</si>
  <si>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</si>
  <si>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</si>
  <si>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</si>
  <si>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</si>
  <si>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</si>
  <si>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</si>
  <si>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</si>
  <si>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</si>
  <si>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</si>
  <si>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</si>
  <si>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</si>
  <si>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</si>
  <si>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</si>
  <si>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</si>
  <si>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</si>
  <si>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</si>
  <si>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</si>
  <si>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</si>
  <si>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</si>
  <si>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</si>
  <si>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</si>
  <si>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</si>
  <si>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</si>
  <si>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</si>
  <si>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</si>
  <si>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</si>
  <si>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</si>
  <si>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</si>
  <si>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</si>
  <si>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</si>
  <si>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</si>
  <si>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</si>
  <si>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</si>
  <si>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</si>
  <si>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</si>
  <si>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</si>
  <si>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</si>
  <si>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</si>
  <si>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</si>
  <si>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</si>
  <si>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</si>
  <si>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</si>
  <si>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</si>
  <si>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</si>
  <si>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</si>
  <si>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</si>
  <si>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</si>
  <si>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</si>
  <si>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</si>
  <si>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</si>
  <si>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</si>
  <si>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</si>
  <si>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</si>
  <si>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</si>
  <si>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</si>
  <si>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</si>
  <si>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</si>
  <si>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</si>
  <si>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</si>
  <si>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</si>
  <si>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</si>
  <si>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</si>
  <si>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</si>
  <si>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</si>
  <si>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</si>
  <si>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</si>
  <si>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</si>
  <si>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</si>
  <si>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</si>
  <si>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</si>
  <si>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</si>
  <si>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</si>
  <si>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</si>
  <si>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</si>
  <si>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</si>
  <si>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</si>
  <si>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</si>
  <si>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</si>
  <si>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</si>
  <si>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</si>
  <si>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</si>
  <si>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</si>
  <si>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</si>
  <si>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</si>
  <si>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</si>
  <si>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</si>
  <si>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</si>
  <si>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</si>
  <si>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</si>
  <si>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</si>
  <si>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</si>
  <si>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</si>
  <si>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</si>
  <si>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</si>
  <si>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</si>
  <si>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</si>
  <si>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</si>
  <si>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</si>
  <si>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</si>
  <si>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</si>
  <si>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</si>
  <si>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</si>
  <si>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</si>
  <si>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</si>
  <si>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</si>
  <si>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</si>
  <si>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</si>
  <si>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</si>
  <si>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</si>
  <si>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</si>
  <si>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</si>
  <si>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</si>
  <si>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</si>
  <si>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</si>
  <si>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</si>
  <si>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</si>
  <si>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</si>
  <si>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</si>
  <si>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</si>
  <si>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</si>
  <si>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</si>
  <si>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</si>
  <si>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</si>
  <si>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</si>
  <si>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</si>
  <si>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</si>
  <si>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</si>
  <si>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</si>
  <si>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</si>
  <si>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</si>
  <si>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</si>
  <si>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</si>
  <si>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</si>
  <si>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</si>
  <si>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</si>
  <si>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</si>
  <si>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</si>
  <si>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</si>
  <si>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</si>
  <si>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</si>
  <si>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</si>
  <si>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</si>
  <si>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</si>
  <si>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</si>
  <si>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</si>
  <si>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</si>
  <si>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</si>
  <si>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</si>
  <si>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</si>
  <si>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</si>
  <si>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</si>
  <si>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</si>
  <si>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</si>
  <si>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</si>
  <si>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</si>
  <si>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</si>
  <si>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</si>
  <si>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</si>
  <si>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</si>
  <si>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</si>
  <si>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</si>
  <si>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</si>
  <si>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</si>
  <si>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</si>
  <si>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</si>
  <si>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</si>
  <si>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</si>
  <si>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</si>
  <si>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</si>
  <si>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</si>
  <si>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</si>
  <si>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</si>
  <si>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</si>
  <si>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</si>
  <si>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</si>
  <si>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</si>
  <si>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</si>
  <si>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</si>
  <si>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</si>
  <si>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</si>
  <si>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</si>
  <si>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</si>
  <si>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</si>
  <si>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</si>
  <si>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</si>
  <si>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</si>
  <si>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</si>
  <si>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</si>
  <si>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</si>
  <si>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</si>
  <si>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</si>
  <si>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</si>
  <si>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</si>
  <si>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</si>
  <si>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</si>
  <si>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</si>
  <si>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</si>
  <si>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</si>
  <si>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</si>
  <si>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</si>
  <si>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</si>
  <si>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</si>
  <si>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</si>
  <si>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</si>
  <si>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</si>
  <si>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</si>
  <si>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</si>
  <si>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</si>
  <si>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</si>
  <si>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</si>
  <si>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</si>
  <si>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</si>
  <si>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</si>
  <si>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</si>
  <si>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</si>
  <si>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</si>
  <si>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</si>
  <si>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</si>
  <si>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</si>
  <si>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</si>
  <si>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</si>
  <si>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</si>
  <si>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</si>
  <si>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</si>
  <si>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</si>
  <si>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</si>
  <si>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</si>
  <si>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</si>
  <si>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</si>
  <si>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</si>
  <si>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</si>
  <si>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</si>
  <si>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</si>
  <si>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</si>
  <si>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</si>
  <si>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</si>
  <si>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</si>
  <si>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</si>
  <si>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</si>
  <si>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</si>
  <si>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</si>
  <si>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</si>
  <si>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</si>
  <si>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</si>
  <si>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</si>
  <si>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</si>
  <si>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</si>
  <si>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</si>
  <si>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</si>
  <si>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</si>
  <si>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</si>
  <si>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</si>
  <si>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</si>
  <si>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</si>
  <si>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</si>
  <si>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</si>
  <si>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</si>
  <si>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</si>
  <si>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</si>
  <si>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</si>
  <si>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</si>
  <si>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</si>
  <si>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</si>
  <si>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</si>
  <si>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</si>
  <si>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</si>
  <si>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</si>
  <si>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</si>
  <si>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</si>
  <si>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</si>
  <si>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</si>
  <si>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</si>
  <si>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</si>
  <si>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</si>
  <si>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</si>
  <si>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</si>
  <si>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</si>
  <si>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</si>
  <si>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</si>
  <si>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</si>
  <si>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</si>
  <si>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</si>
  <si>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</si>
  <si>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</si>
  <si>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</si>
  <si>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</si>
  <si>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</si>
  <si>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</si>
  <si>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</si>
  <si>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</si>
  <si>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</si>
  <si>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</si>
  <si>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</si>
  <si>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</si>
  <si>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</si>
  <si>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</si>
  <si>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</si>
  <si>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</si>
  <si>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</si>
  <si>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</si>
  <si>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</si>
  <si>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</si>
  <si>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</si>
  <si>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</si>
  <si>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</si>
  <si>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</si>
  <si>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</si>
  <si>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</si>
  <si>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</si>
  <si>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</si>
  <si>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</si>
  <si>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</si>
  <si>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</si>
  <si>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</si>
  <si>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</si>
  <si>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</si>
  <si>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</si>
  <si>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</si>
  <si>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</si>
  <si>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</si>
  <si>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</si>
  <si>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</si>
  <si>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</si>
  <si>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</si>
  <si>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</si>
  <si>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</si>
  <si>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</si>
  <si>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</si>
  <si>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</si>
  <si>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</si>
  <si>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</si>
  <si>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</si>
  <si>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</si>
  <si>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</si>
  <si>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</si>
  <si>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</si>
  <si>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</si>
  <si>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</si>
  <si>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</si>
  <si>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</si>
  <si>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</si>
  <si>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</si>
  <si>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</si>
  <si>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</si>
  <si>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</si>
  <si>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</si>
  <si>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</si>
  <si>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</si>
  <si>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</si>
  <si>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</si>
  <si>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</si>
  <si>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</si>
  <si>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</si>
  <si>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</si>
  <si>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</si>
  <si>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</si>
  <si>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</si>
  <si>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</si>
  <si>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</si>
  <si>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</si>
  <si>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</si>
  <si>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</si>
  <si>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</si>
  <si>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</si>
  <si>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</si>
  <si>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</si>
  <si>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</si>
  <si>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</si>
  <si>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</si>
  <si>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</si>
  <si>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</si>
  <si>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</si>
  <si>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</si>
  <si>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</si>
  <si>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</si>
  <si>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</si>
  <si>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</si>
  <si>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</si>
  <si>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</si>
  <si>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</si>
  <si>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</si>
  <si>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</si>
  <si>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</si>
  <si>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</si>
  <si>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</si>
  <si>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</si>
  <si>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</si>
  <si>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</si>
  <si>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</si>
  <si>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</si>
  <si>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</si>
  <si>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</si>
  <si>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</si>
  <si>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</si>
  <si>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</si>
  <si>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</si>
  <si>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</si>
  <si>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</si>
  <si>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</si>
  <si>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</si>
  <si>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</si>
  <si>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</si>
  <si>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</si>
  <si>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</si>
  <si>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</si>
  <si>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</si>
  <si>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</si>
  <si>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</si>
  <si>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</si>
  <si>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</si>
  <si>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</si>
  <si>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</si>
  <si>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</si>
  <si>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</si>
  <si>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</si>
  <si>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</si>
  <si>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</si>
  <si>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</si>
  <si>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</si>
  <si>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</si>
  <si>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</si>
  <si>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</si>
  <si>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</si>
  <si>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</si>
  <si>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</si>
  <si>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</si>
  <si>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</si>
  <si>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</si>
  <si>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</si>
  <si>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</si>
  <si>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</si>
  <si>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</si>
  <si>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</si>
  <si>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</si>
  <si>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</si>
  <si>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</si>
  <si>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</si>
  <si>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</si>
  <si>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</si>
  <si>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</si>
  <si>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</si>
  <si>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</si>
  <si>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</si>
  <si>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</si>
  <si>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</si>
  <si>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</si>
  <si>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</si>
  <si>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</si>
  <si>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</si>
  <si>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</si>
  <si>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</si>
  <si>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</si>
  <si>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</si>
  <si>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</si>
  <si>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</si>
  <si>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</si>
  <si>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</si>
  <si>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</si>
  <si>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</si>
  <si>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</si>
  <si>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</si>
  <si>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</si>
  <si>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</si>
  <si>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</si>
  <si>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</si>
  <si>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</si>
  <si>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</si>
  <si>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</si>
  <si>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</si>
  <si>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</si>
  <si>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</si>
  <si>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</si>
  <si>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</si>
  <si>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</si>
  <si>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</si>
  <si>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</si>
  <si>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</si>
  <si>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</si>
  <si>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</si>
  <si>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</si>
  <si>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</si>
  <si>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</si>
  <si>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</si>
  <si>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</si>
  <si>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</si>
  <si>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</si>
  <si>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</si>
  <si>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</si>
  <si>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</si>
  <si>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</si>
  <si>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</si>
  <si>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</si>
  <si>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</si>
  <si>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</si>
  <si>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</si>
  <si>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</si>
  <si>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</si>
  <si>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</si>
  <si>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</si>
  <si>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</si>
  <si>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</si>
  <si>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</si>
  <si>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</si>
  <si>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</si>
  <si>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</si>
  <si>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</si>
  <si>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</si>
  <si>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</si>
  <si>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</si>
  <si>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</si>
  <si>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</si>
  <si>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</si>
  <si>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</si>
  <si>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</si>
  <si>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</si>
  <si>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</si>
  <si>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</si>
  <si>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</si>
  <si>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</si>
  <si>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</si>
  <si>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</si>
  <si>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</si>
  <si>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</si>
  <si>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</si>
  <si>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</si>
  <si>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</si>
  <si>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</si>
  <si>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</si>
  <si>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</si>
  <si>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</si>
  <si>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</si>
  <si>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</si>
  <si>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</si>
  <si>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</si>
  <si>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</si>
  <si>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</si>
  <si>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</si>
  <si>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</si>
  <si>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</si>
  <si>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</si>
  <si>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</si>
  <si>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</si>
  <si>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</si>
  <si>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</si>
  <si>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</si>
  <si>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</si>
  <si>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</si>
  <si>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</si>
  <si>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</si>
  <si>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</si>
  <si>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</si>
  <si>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</si>
  <si>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</si>
  <si>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</si>
  <si>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</si>
  <si>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</si>
  <si>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</si>
  <si>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</si>
  <si>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</si>
  <si>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</si>
  <si>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</si>
  <si>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</si>
  <si>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</si>
  <si>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</si>
  <si>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</si>
  <si>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</si>
  <si>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</si>
  <si>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</si>
  <si>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</si>
  <si>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</si>
  <si>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</si>
  <si>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</si>
  <si>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</si>
  <si>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</si>
  <si>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</si>
  <si>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</si>
  <si>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</si>
  <si>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</si>
  <si>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</si>
  <si>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</si>
  <si>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</si>
  <si>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</si>
  <si>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</si>
  <si>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</si>
  <si>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</si>
  <si>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</si>
  <si>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</si>
  <si>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</si>
  <si>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</si>
  <si>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</si>
  <si>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</si>
  <si>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</si>
  <si>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</si>
  <si>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</si>
  <si>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</si>
  <si>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</si>
  <si>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</si>
  <si>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</si>
  <si>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</si>
  <si>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</si>
  <si>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</si>
  <si>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</si>
  <si>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</si>
  <si>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</si>
  <si>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</si>
  <si>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</si>
  <si>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</si>
  <si>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</si>
  <si>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</si>
  <si>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</si>
  <si>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</si>
  <si>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</si>
  <si>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</si>
  <si>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</si>
  <si>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</si>
  <si>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</si>
  <si>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</si>
  <si>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</si>
  <si>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</si>
  <si>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</si>
  <si>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</si>
  <si>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</si>
  <si>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</si>
  <si>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</si>
  <si>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</si>
  <si>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</si>
  <si>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</si>
  <si>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</si>
  <si>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</si>
  <si>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</si>
  <si>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</si>
  <si>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</si>
  <si>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</si>
  <si>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</si>
  <si>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</si>
  <si>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</si>
  <si>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</si>
  <si>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</si>
  <si>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</si>
  <si>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</si>
  <si>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</si>
  <si>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</si>
  <si>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</si>
  <si>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</si>
  <si>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</si>
  <si>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</si>
  <si>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</si>
  <si>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</si>
  <si>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</si>
  <si>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</si>
  <si>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</si>
  <si>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</si>
  <si>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</si>
  <si>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</si>
  <si>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</si>
  <si>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</si>
  <si>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</si>
  <si>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</si>
  <si>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</si>
  <si>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</si>
  <si>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</si>
  <si>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</si>
  <si>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</si>
  <si>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</si>
  <si>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</si>
  <si>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</si>
  <si>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</si>
  <si>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</si>
  <si>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</si>
  <si>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</si>
  <si>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</si>
  <si>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</si>
  <si>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</si>
  <si>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</si>
  <si>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</si>
  <si>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</si>
  <si>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</si>
  <si>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</si>
  <si>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</si>
  <si>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</si>
  <si>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</si>
  <si>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</si>
  <si>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</si>
  <si>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</si>
  <si>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</si>
  <si>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</si>
  <si>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</si>
  <si>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</si>
  <si>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</si>
  <si>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</si>
  <si>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</si>
  <si>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</si>
  <si>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</si>
  <si>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</si>
  <si>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</si>
  <si>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</si>
  <si>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</si>
  <si>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</si>
  <si>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</si>
  <si>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</si>
  <si>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</si>
  <si>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</si>
  <si>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</si>
  <si>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</si>
  <si>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</si>
  <si>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</si>
  <si>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</si>
  <si>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</si>
  <si>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</si>
  <si>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</si>
  <si>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</si>
  <si>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</si>
  <si>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</si>
  <si>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</si>
  <si>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</si>
  <si>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</si>
  <si>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</si>
  <si>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</si>
  <si>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</si>
  <si>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</si>
  <si>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</si>
  <si>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</si>
  <si>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</si>
  <si>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</si>
  <si>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</si>
  <si>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</si>
  <si>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</si>
  <si>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</si>
  <si>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</si>
  <si>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</si>
  <si>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</si>
  <si>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</si>
  <si>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</si>
  <si>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</si>
  <si>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</si>
  <si>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</si>
  <si>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</si>
  <si>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</si>
  <si>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</si>
  <si>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</si>
  <si>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</si>
  <si>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</si>
  <si>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</si>
  <si>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</si>
  <si>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</si>
  <si>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</si>
  <si>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</si>
  <si>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</si>
  <si>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</si>
  <si>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</si>
  <si>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</si>
  <si>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</si>
  <si>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</si>
  <si>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</si>
  <si>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</si>
  <si>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</si>
  <si>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</si>
  <si>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</si>
  <si>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</si>
  <si>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</si>
  <si>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</si>
  <si>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</si>
  <si>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</si>
  <si>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</si>
  <si>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</si>
  <si>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</si>
  <si>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</si>
  <si>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</si>
  <si>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</si>
  <si>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</si>
  <si>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</si>
  <si>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</si>
  <si>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</si>
  <si>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</si>
  <si>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</si>
  <si>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</si>
  <si>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</si>
  <si>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</si>
  <si>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</si>
  <si>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</si>
  <si>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</si>
  <si>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</si>
  <si>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</si>
  <si>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</si>
  <si>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</si>
  <si>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</si>
  <si>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</si>
  <si>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</si>
  <si>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</si>
  <si>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</si>
  <si>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</si>
  <si>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</si>
  <si>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</si>
  <si>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</si>
  <si>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</si>
  <si>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</si>
  <si>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</si>
  <si>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</si>
  <si>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</si>
  <si>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</si>
  <si>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</si>
  <si>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</si>
  <si>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</si>
  <si>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</si>
  <si>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</si>
  <si>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</si>
  <si>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</si>
  <si>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</si>
  <si>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</si>
  <si>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</si>
  <si>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</si>
  <si>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</si>
  <si>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</si>
  <si>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</si>
  <si>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</si>
  <si>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</si>
  <si>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</si>
  <si>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</si>
  <si>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</si>
  <si>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</si>
  <si>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</si>
  <si>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</si>
  <si>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</si>
  <si>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</si>
  <si>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</si>
  <si>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</si>
  <si>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</si>
  <si>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</si>
  <si>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</si>
  <si>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</si>
  <si>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</si>
  <si>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</si>
  <si>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</si>
  <si>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</si>
  <si>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</si>
  <si>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</si>
  <si>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</si>
  <si>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</si>
  <si>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</si>
  <si>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</si>
  <si>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</si>
  <si>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</si>
  <si>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</si>
  <si>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</si>
  <si>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</si>
  <si>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</si>
  <si>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</si>
  <si>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</si>
  <si>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</si>
  <si>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</si>
  <si>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</si>
  <si>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</si>
  <si>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</si>
  <si>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</si>
  <si>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</si>
  <si>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</si>
  <si>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</si>
  <si>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</si>
  <si>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</si>
  <si>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</si>
  <si>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</si>
  <si>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</si>
  <si>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</si>
  <si>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</si>
  <si>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</si>
  <si>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</si>
  <si>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</si>
  <si>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</si>
  <si>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</si>
  <si>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</si>
  <si>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</si>
  <si>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</si>
  <si>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</si>
  <si>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</si>
  <si>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</si>
  <si>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</si>
  <si>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</si>
  <si>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</si>
  <si>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</si>
  <si>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</si>
  <si>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</si>
  <si>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</si>
  <si>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</si>
  <si>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</si>
  <si>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</si>
  <si>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</si>
  <si>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</si>
  <si>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</si>
  <si>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</si>
  <si>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</si>
  <si>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</si>
  <si>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</si>
  <si>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</si>
  <si>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</si>
  <si>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</si>
  <si>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</si>
  <si>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</si>
  <si>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</si>
  <si>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</si>
  <si>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</si>
  <si>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</si>
  <si>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</si>
  <si>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</si>
  <si>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</si>
  <si>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</si>
  <si>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</si>
  <si>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</si>
  <si>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</si>
  <si>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</si>
  <si>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</si>
  <si>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</si>
  <si>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</si>
  <si>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</si>
  <si>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</si>
  <si>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</si>
  <si>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</si>
  <si>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</si>
  <si>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</si>
  <si>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</si>
  <si>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</si>
  <si>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</si>
  <si>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</si>
  <si>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</si>
  <si>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</si>
  <si>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</si>
  <si>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</si>
  <si>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</si>
  <si>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</si>
  <si>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</si>
  <si>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</si>
  <si>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</si>
  <si>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</si>
  <si>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</si>
  <si>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</si>
  <si>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</si>
  <si>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</si>
  <si>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</si>
  <si>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</si>
  <si>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</si>
  <si>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</si>
  <si>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</si>
  <si>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</si>
  <si>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</si>
  <si>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</si>
  <si>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</si>
  <si>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</si>
  <si>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</si>
  <si>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</si>
  <si>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</si>
  <si>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</si>
  <si>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</si>
  <si>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</si>
  <si>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</si>
  <si>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</si>
  <si>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</si>
  <si>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</si>
  <si>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</si>
  <si>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</si>
  <si>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</si>
  <si>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</si>
  <si>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</si>
  <si>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</si>
  <si>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</si>
  <si>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</si>
  <si>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</si>
  <si>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</si>
  <si>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</si>
  <si>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</si>
  <si>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</si>
  <si>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</si>
  <si>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</si>
  <si>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</si>
  <si>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</si>
  <si>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</si>
  <si>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</si>
  <si>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</si>
  <si>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</si>
  <si>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</si>
  <si>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</si>
  <si>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</si>
  <si>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</si>
  <si>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</si>
  <si>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</si>
  <si>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</si>
  <si>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</si>
  <si>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</si>
  <si>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</si>
  <si>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</si>
  <si>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</si>
  <si>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</si>
  <si>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</si>
  <si>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</si>
  <si>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</si>
  <si>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</si>
  <si>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</si>
  <si>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</si>
  <si>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</si>
  <si>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</si>
  <si>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</si>
  <si>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</si>
  <si>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</si>
  <si>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</si>
  <si>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</si>
  <si>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</si>
  <si>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</si>
  <si>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</si>
  <si>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</si>
  <si>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</si>
  <si>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</si>
  <si>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</si>
  <si>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</si>
  <si>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</si>
  <si>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</si>
  <si>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</si>
  <si>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</si>
  <si>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</si>
  <si>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</si>
  <si>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</si>
  <si>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</si>
  <si>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</si>
  <si>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</si>
  <si>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</si>
  <si>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</si>
  <si>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</si>
  <si>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</si>
  <si>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</si>
  <si>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</si>
  <si>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</si>
  <si>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</si>
  <si>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</si>
  <si>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</si>
  <si>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</si>
  <si>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</si>
  <si>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</si>
  <si>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</si>
  <si>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</si>
  <si>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</si>
  <si>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</si>
  <si>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</si>
  <si>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</si>
  <si>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</si>
  <si>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</si>
  <si>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</si>
  <si>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</si>
  <si>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</si>
  <si>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</si>
  <si>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</si>
  <si>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</si>
  <si>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</si>
  <si>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</si>
  <si>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</si>
  <si>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</si>
  <si>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</si>
  <si>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</si>
  <si>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</si>
  <si>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</si>
  <si>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</si>
  <si>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</si>
  <si>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</si>
  <si>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</si>
  <si>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</si>
  <si>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</si>
  <si>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</si>
  <si>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</si>
  <si>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</si>
  <si>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</si>
  <si>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</si>
  <si>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</si>
  <si>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</si>
  <si>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</si>
  <si>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</si>
  <si>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</si>
  <si>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</si>
  <si>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</si>
  <si>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</si>
  <si>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</si>
  <si>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</si>
  <si>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</si>
  <si>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</si>
  <si>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</si>
  <si>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</si>
  <si>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</si>
  <si>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</si>
  <si>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</si>
  <si>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</si>
  <si>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</si>
  <si>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</si>
  <si>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</si>
  <si>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</si>
  <si>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</si>
  <si>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</si>
  <si>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</si>
  <si>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</si>
  <si>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</si>
  <si>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</si>
  <si>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</si>
  <si>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</si>
  <si>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</si>
  <si>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</si>
  <si>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</si>
  <si>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</si>
  <si>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</si>
  <si>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</si>
  <si>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</si>
  <si>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</si>
  <si>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</si>
  <si>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</si>
  <si>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</si>
  <si>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</si>
  <si>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</si>
  <si>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</si>
  <si>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</si>
  <si>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</si>
  <si>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</si>
  <si>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</si>
  <si>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</si>
  <si>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</si>
  <si>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</si>
  <si>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</si>
  <si>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</si>
  <si>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</si>
  <si>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</si>
  <si>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</si>
  <si>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</si>
  <si>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</si>
  <si>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</si>
  <si>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</si>
  <si>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</si>
  <si>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</si>
  <si>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</si>
  <si>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</si>
  <si>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</si>
  <si>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</si>
  <si>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</si>
  <si>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</si>
  <si>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</si>
  <si>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</si>
  <si>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</si>
  <si>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</si>
  <si>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</si>
  <si>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</si>
  <si>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</si>
  <si>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</si>
  <si>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</si>
  <si>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</si>
  <si>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</si>
  <si>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</si>
  <si>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</si>
  <si>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</si>
  <si>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</si>
  <si>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</si>
  <si>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</si>
  <si>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</si>
  <si>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</si>
  <si>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</si>
  <si>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</si>
  <si>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</si>
  <si>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</si>
  <si>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</si>
  <si>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</si>
  <si>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</si>
  <si>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</si>
  <si>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</si>
  <si>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</si>
  <si>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</si>
  <si>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</si>
  <si>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</si>
  <si>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</si>
  <si>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</si>
  <si>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</si>
  <si>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</si>
  <si>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</si>
  <si>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</si>
  <si>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</si>
  <si>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</si>
  <si>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</si>
  <si>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</si>
  <si>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</si>
  <si>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</si>
  <si>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</si>
  <si>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</si>
  <si>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</si>
  <si>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</si>
  <si>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</si>
  <si>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</si>
  <si>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</si>
  <si>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</si>
  <si>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</si>
  <si>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</si>
  <si>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</si>
  <si>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</si>
  <si>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</si>
  <si>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</si>
  <si>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</si>
  <si>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</si>
  <si>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</si>
  <si>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</si>
  <si>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</si>
  <si>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</si>
  <si>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</si>
  <si>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</si>
  <si>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</si>
  <si>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</si>
  <si>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</si>
  <si>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</si>
  <si>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</si>
  <si>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</si>
  <si>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</si>
  <si>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</si>
  <si>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</si>
  <si>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</si>
  <si>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</si>
  <si>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</si>
  <si>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</si>
  <si>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</si>
  <si>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</si>
  <si>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</si>
  <si>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</si>
  <si>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</si>
  <si>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</si>
  <si>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</si>
  <si>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</si>
  <si>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</si>
  <si>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</si>
  <si>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</si>
  <si>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</si>
  <si>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</si>
  <si>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</si>
  <si>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</si>
  <si>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</si>
  <si>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</si>
  <si>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</si>
  <si>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</si>
  <si>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</si>
  <si>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</si>
  <si>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</si>
  <si>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</si>
  <si>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</si>
  <si>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</si>
  <si>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</si>
  <si>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</si>
  <si>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</si>
  <si>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</si>
  <si>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</si>
  <si>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</si>
  <si>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</si>
  <si>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</si>
  <si>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</si>
  <si>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</si>
  <si>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</si>
  <si>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</si>
  <si>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</si>
  <si>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</si>
  <si>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</si>
  <si>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</si>
  <si>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</si>
  <si>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</si>
  <si>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</si>
  <si>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</si>
  <si>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</si>
  <si>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</si>
  <si>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</si>
  <si>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</si>
  <si>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</si>
  <si>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</si>
  <si>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</si>
  <si>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</si>
  <si>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</si>
  <si>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</si>
  <si>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</si>
  <si>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</si>
  <si>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</si>
  <si>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</si>
  <si>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</si>
  <si>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</si>
  <si>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</si>
  <si>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</si>
  <si>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</si>
  <si>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</si>
  <si>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</si>
  <si>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</si>
  <si>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</si>
  <si>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</si>
  <si>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</si>
  <si>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</si>
  <si>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</si>
  <si>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</si>
  <si>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</si>
  <si>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</si>
  <si>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</si>
  <si>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</si>
  <si>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</si>
  <si>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</si>
  <si>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</si>
  <si>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</si>
  <si>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</si>
  <si>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</si>
  <si>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</si>
  <si>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</si>
  <si>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</si>
  <si>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</si>
  <si>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</si>
  <si>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</si>
  <si>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</si>
  <si>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</si>
  <si>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</si>
  <si>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</si>
  <si>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</si>
  <si>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</si>
  <si>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</si>
  <si>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</si>
  <si>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</si>
  <si>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</si>
  <si>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</si>
  <si>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</si>
  <si>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</si>
  <si>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</si>
  <si>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</si>
  <si>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</si>
  <si>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</si>
  <si>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</si>
  <si>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</si>
  <si>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</si>
  <si>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</si>
  <si>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</si>
  <si>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</si>
  <si>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</si>
  <si>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</si>
  <si>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</si>
  <si>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</si>
  <si>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</si>
  <si>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</si>
  <si>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</si>
  <si>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</si>
  <si>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</si>
  <si>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</si>
  <si>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</si>
  <si>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</si>
  <si>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</si>
  <si>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</si>
  <si>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</si>
  <si>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</si>
  <si>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</si>
  <si>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</si>
  <si>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</si>
  <si>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</si>
  <si>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</si>
  <si>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</si>
  <si>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</si>
  <si>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</si>
  <si>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</si>
  <si>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</si>
  <si>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</si>
  <si>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</si>
  <si>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</si>
  <si>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</si>
  <si>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</si>
  <si>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</si>
  <si>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</si>
  <si>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</si>
  <si>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</si>
  <si>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</si>
  <si>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</si>
  <si>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</si>
  <si>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</si>
  <si>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</si>
  <si>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</si>
  <si>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</si>
  <si>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</si>
  <si>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</si>
  <si>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</si>
  <si>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</si>
  <si>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</si>
  <si>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</si>
  <si>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</si>
  <si>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</si>
  <si>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</si>
  <si>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</si>
  <si>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</si>
  <si>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</si>
  <si>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</si>
  <si>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</si>
  <si>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</si>
  <si>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</si>
  <si>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</si>
  <si>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</si>
  <si>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</si>
  <si>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</si>
  <si>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</si>
  <si>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</si>
  <si>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</si>
  <si>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</si>
  <si>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</si>
  <si>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</si>
  <si>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</si>
  <si>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</si>
  <si>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</si>
  <si>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</si>
  <si>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</si>
  <si>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</si>
  <si>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</si>
  <si>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</si>
  <si>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</si>
  <si>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</si>
  <si>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</si>
  <si>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</si>
  <si>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</si>
  <si>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</si>
  <si>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</si>
  <si>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</si>
  <si>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</si>
  <si>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</si>
  <si>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</si>
  <si>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</si>
  <si>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</si>
  <si>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</si>
  <si>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</si>
  <si>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</si>
  <si>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</si>
  <si>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</si>
  <si>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</si>
  <si>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</si>
  <si>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</si>
  <si>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LECTOR</t>
  </si>
  <si>
    <t>PIN KEY PAD ERROR</t>
  </si>
  <si>
    <t>CARGA FALLIDA POR LECTOR</t>
  </si>
  <si>
    <t>CARGA FALLIDA</t>
  </si>
  <si>
    <t>INHIBIDO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</si>
  <si>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</si>
  <si>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</si>
  <si>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</si>
  <si>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</si>
  <si>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3335941437</t>
  </si>
  <si>
    <t>3335941436</t>
  </si>
  <si>
    <t>3335941433</t>
  </si>
  <si>
    <t>3335941432</t>
  </si>
  <si>
    <t>3335941420</t>
  </si>
  <si>
    <t>3335941419</t>
  </si>
  <si>
    <t>3335941462</t>
  </si>
  <si>
    <t>ReservaC Norte</t>
  </si>
  <si>
    <t>3335941461</t>
  </si>
  <si>
    <t>3335941457</t>
  </si>
  <si>
    <t>3335941456</t>
  </si>
  <si>
    <t>3335941455</t>
  </si>
  <si>
    <t>3335941454</t>
  </si>
  <si>
    <t>3335941451</t>
  </si>
  <si>
    <t>3335941449</t>
  </si>
  <si>
    <t>3335941445</t>
  </si>
  <si>
    <t>3335941444</t>
  </si>
  <si>
    <t>3335941443</t>
  </si>
  <si>
    <t>3335941441</t>
  </si>
  <si>
    <t>Maria Pichardo, Glaufo Rafael</t>
  </si>
  <si>
    <t>3335941486</t>
  </si>
  <si>
    <t>3335941485</t>
  </si>
  <si>
    <t>3335941484</t>
  </si>
  <si>
    <t>3335941483</t>
  </si>
  <si>
    <t>3335941480</t>
  </si>
  <si>
    <t>3335941479</t>
  </si>
  <si>
    <t>3335941478</t>
  </si>
  <si>
    <t>3335941477</t>
  </si>
  <si>
    <t>3335941476</t>
  </si>
  <si>
    <t>3335941475</t>
  </si>
  <si>
    <t>3335941474</t>
  </si>
  <si>
    <t>3335941473</t>
  </si>
  <si>
    <t>3335941472</t>
  </si>
  <si>
    <t>3335941471</t>
  </si>
  <si>
    <t>3335941470</t>
  </si>
  <si>
    <t>3335941469</t>
  </si>
  <si>
    <t>3335941468</t>
  </si>
  <si>
    <t>3335941467</t>
  </si>
  <si>
    <t>3335941466</t>
  </si>
  <si>
    <t>3335941465</t>
  </si>
  <si>
    <t xml:space="preserve">De Leon Morillo, Nelson </t>
  </si>
  <si>
    <t>3335941496</t>
  </si>
  <si>
    <t>3335941495</t>
  </si>
  <si>
    <t>3335941493</t>
  </si>
  <si>
    <t>3335941491</t>
  </si>
  <si>
    <t>3335941490</t>
  </si>
  <si>
    <t>3335941489</t>
  </si>
  <si>
    <t>3335941488</t>
  </si>
  <si>
    <t>SIN EFECTIVO.</t>
  </si>
  <si>
    <t>3335941504</t>
  </si>
  <si>
    <t>3335941500</t>
  </si>
  <si>
    <t>05 Julio de 2021</t>
  </si>
  <si>
    <t>3335941610</t>
  </si>
  <si>
    <t>3335941596</t>
  </si>
  <si>
    <t>3335941593</t>
  </si>
  <si>
    <t>3335941591</t>
  </si>
  <si>
    <t>3335941586</t>
  </si>
  <si>
    <t>3335941583</t>
  </si>
  <si>
    <t>GAVETAS VACIAS + GAVETAS FAL...</t>
  </si>
  <si>
    <t>3335941578</t>
  </si>
  <si>
    <t>PRINTER</t>
  </si>
  <si>
    <t>3335941574</t>
  </si>
  <si>
    <t>3335941572</t>
  </si>
  <si>
    <t>3335941570</t>
  </si>
  <si>
    <t>3335941568</t>
  </si>
  <si>
    <t>3335941564</t>
  </si>
  <si>
    <t>Morales Payano, Wilfredy Leandro</t>
  </si>
  <si>
    <t>3335941560</t>
  </si>
  <si>
    <t>3335941540</t>
  </si>
  <si>
    <t>GAVETA RECHAZO LLENA</t>
  </si>
  <si>
    <t>3335941534</t>
  </si>
  <si>
    <t>3335941533</t>
  </si>
  <si>
    <t>3335941530</t>
  </si>
  <si>
    <t>3335941528</t>
  </si>
  <si>
    <t>SIN EFECTIV...</t>
  </si>
  <si>
    <t>3335941526</t>
  </si>
  <si>
    <t>3335941524</t>
  </si>
  <si>
    <t>SIN EFECTIVO PENDIENTE (3335933627)</t>
  </si>
  <si>
    <t>3335941516</t>
  </si>
  <si>
    <t>3335941515</t>
  </si>
  <si>
    <t>REINICIO FALLIDO POR INHIBIDO</t>
  </si>
  <si>
    <t>3335941475 </t>
  </si>
  <si>
    <t>3335941489 </t>
  </si>
  <si>
    <t>3335941524 </t>
  </si>
  <si>
    <t>PRINTER DEPOSITO</t>
  </si>
  <si>
    <t>2 Gavetas Vacias Y 1 Fallando</t>
  </si>
  <si>
    <t>3335942436</t>
  </si>
  <si>
    <t>3335942434</t>
  </si>
  <si>
    <t>3335942431</t>
  </si>
  <si>
    <t>3335942405</t>
  </si>
  <si>
    <t>TAREJTA TRABADA</t>
  </si>
  <si>
    <t>3335942404</t>
  </si>
  <si>
    <t>3335942393</t>
  </si>
  <si>
    <t>3335942392</t>
  </si>
  <si>
    <t>FUERA DE SERVICIO</t>
  </si>
  <si>
    <t>Closed</t>
  </si>
  <si>
    <t>Peguero Solano, Victor Manuel</t>
  </si>
  <si>
    <t>3335942375</t>
  </si>
  <si>
    <t>REINICIO POR INHIBIDO</t>
  </si>
  <si>
    <t>3335942370</t>
  </si>
  <si>
    <t>3335942338</t>
  </si>
  <si>
    <t>3335942335</t>
  </si>
  <si>
    <t>3335942269</t>
  </si>
  <si>
    <t>3335942178</t>
  </si>
  <si>
    <t>3335942104</t>
  </si>
  <si>
    <t>3335942095</t>
  </si>
  <si>
    <t>REINICIO EXITOSO POR LECTOR</t>
  </si>
  <si>
    <t>Moreta, Christian Aury</t>
  </si>
  <si>
    <t>3335942082</t>
  </si>
  <si>
    <t>3335942034</t>
  </si>
  <si>
    <t>3335942014</t>
  </si>
  <si>
    <t>3335942011</t>
  </si>
  <si>
    <t>3335941937</t>
  </si>
  <si>
    <t>GAVETA VACIAS + GAVETAS FALLANDO</t>
  </si>
  <si>
    <t>3335941828</t>
  </si>
  <si>
    <t>3335941816</t>
  </si>
  <si>
    <t>3335941707</t>
  </si>
  <si>
    <t>3335941567</t>
  </si>
  <si>
    <t>CARGA EXITOSA POR INHIBIDO</t>
  </si>
  <si>
    <t>3335941514</t>
  </si>
  <si>
    <t>CARGA EXITOSA</t>
  </si>
  <si>
    <t>REINICIO EXITOSO</t>
  </si>
  <si>
    <t>REINICIO FALLIDO</t>
  </si>
  <si>
    <t>3335941937 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</si>
</sst>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11" fillId="40" borderId="67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2"/>
      <tableStyleElement type="headerRow" dxfId="231"/>
      <tableStyleElement type="totalRow" dxfId="230"/>
      <tableStyleElement type="firstColumn" dxfId="229"/>
      <tableStyleElement type="lastColumn" dxfId="228"/>
      <tableStyleElement type="firstRowStripe" dxfId="227"/>
      <tableStyleElement type="firstColumnStripe" dxfId="22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56.8324421296275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30.3409722222204 días</v>
      </c>
      <c r="B4" s="119">
        <v>3335910002</v>
      </c>
      <c r="C4" s="110">
        <v>44351.65902777778</v>
      </c>
      <c r="D4" s="110" t="s">
        <v>2180</v>
      </c>
      <c r="E4" s="118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20" t="s">
        <v>2245</v>
      </c>
    </row>
    <row r="5" spans="1:11" ht="18" x14ac:dyDescent="0.25">
      <c r="A5" s="68" t="str">
        <f t="shared" ca="1" si="0"/>
        <v>19.4985879629603 días</v>
      </c>
      <c r="B5" s="119">
        <v>3335920777</v>
      </c>
      <c r="C5" s="110">
        <v>44362.50141203704</v>
      </c>
      <c r="D5" s="110" t="s">
        <v>2180</v>
      </c>
      <c r="E5" s="118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20" t="s">
        <v>2245</v>
      </c>
    </row>
    <row r="6" spans="1:11" ht="18" x14ac:dyDescent="0.25">
      <c r="A6" s="68" t="str">
        <f ca="1">CONCATENATE(TODAY()-C6," días")</f>
        <v>9.4985879629603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20" t="s">
        <v>2245</v>
      </c>
    </row>
    <row r="7" spans="1:11" ht="18" x14ac:dyDescent="0.25">
      <c r="A7" s="68" t="str">
        <f t="shared" ca="1" si="0"/>
        <v>44382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44382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44382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90" priority="99295"/>
  </conditionalFormatting>
  <conditionalFormatting sqref="B7">
    <cfRule type="duplicateValues" dxfId="89" priority="79"/>
    <cfRule type="duplicateValues" dxfId="88" priority="80"/>
    <cfRule type="duplicateValues" dxfId="87" priority="81"/>
  </conditionalFormatting>
  <conditionalFormatting sqref="B7">
    <cfRule type="duplicateValues" dxfId="86" priority="78"/>
  </conditionalFormatting>
  <conditionalFormatting sqref="B7">
    <cfRule type="duplicateValues" dxfId="85" priority="76"/>
    <cfRule type="duplicateValues" dxfId="84" priority="77"/>
  </conditionalFormatting>
  <conditionalFormatting sqref="B7">
    <cfRule type="duplicateValues" dxfId="83" priority="73"/>
    <cfRule type="duplicateValues" dxfId="82" priority="74"/>
    <cfRule type="duplicateValues" dxfId="81" priority="75"/>
  </conditionalFormatting>
  <conditionalFormatting sqref="B7">
    <cfRule type="duplicateValues" dxfId="80" priority="72"/>
  </conditionalFormatting>
  <conditionalFormatting sqref="B7">
    <cfRule type="duplicateValues" dxfId="79" priority="70"/>
    <cfRule type="duplicateValues" dxfId="78" priority="71"/>
  </conditionalFormatting>
  <conditionalFormatting sqref="B7">
    <cfRule type="duplicateValues" dxfId="77" priority="69"/>
  </conditionalFormatting>
  <conditionalFormatting sqref="B7">
    <cfRule type="duplicateValues" dxfId="76" priority="66"/>
    <cfRule type="duplicateValues" dxfId="75" priority="67"/>
    <cfRule type="duplicateValues" dxfId="74" priority="68"/>
  </conditionalFormatting>
  <conditionalFormatting sqref="B7">
    <cfRule type="duplicateValues" dxfId="73" priority="65"/>
  </conditionalFormatting>
  <conditionalFormatting sqref="B7">
    <cfRule type="duplicateValues" dxfId="72" priority="64"/>
  </conditionalFormatting>
  <conditionalFormatting sqref="B9">
    <cfRule type="duplicateValues" dxfId="71" priority="63"/>
  </conditionalFormatting>
  <conditionalFormatting sqref="B9">
    <cfRule type="duplicateValues" dxfId="70" priority="60"/>
    <cfRule type="duplicateValues" dxfId="69" priority="61"/>
    <cfRule type="duplicateValues" dxfId="68" priority="62"/>
  </conditionalFormatting>
  <conditionalFormatting sqref="B9">
    <cfRule type="duplicateValues" dxfId="67" priority="58"/>
    <cfRule type="duplicateValues" dxfId="66" priority="59"/>
  </conditionalFormatting>
  <conditionalFormatting sqref="B9">
    <cfRule type="duplicateValues" dxfId="65" priority="55"/>
    <cfRule type="duplicateValues" dxfId="64" priority="56"/>
    <cfRule type="duplicateValues" dxfId="63" priority="57"/>
  </conditionalFormatting>
  <conditionalFormatting sqref="B9">
    <cfRule type="duplicateValues" dxfId="62" priority="54"/>
  </conditionalFormatting>
  <conditionalFormatting sqref="B9">
    <cfRule type="duplicateValues" dxfId="61" priority="53"/>
  </conditionalFormatting>
  <conditionalFormatting sqref="B9">
    <cfRule type="duplicateValues" dxfId="60" priority="52"/>
  </conditionalFormatting>
  <conditionalFormatting sqref="B9">
    <cfRule type="duplicateValues" dxfId="59" priority="49"/>
    <cfRule type="duplicateValues" dxfId="58" priority="50"/>
    <cfRule type="duplicateValues" dxfId="57" priority="51"/>
  </conditionalFormatting>
  <conditionalFormatting sqref="B9">
    <cfRule type="duplicateValues" dxfId="56" priority="47"/>
    <cfRule type="duplicateValues" dxfId="55" priority="48"/>
  </conditionalFormatting>
  <conditionalFormatting sqref="C9">
    <cfRule type="duplicateValues" dxfId="54" priority="46"/>
  </conditionalFormatting>
  <conditionalFormatting sqref="E3">
    <cfRule type="duplicateValues" dxfId="53" priority="121658"/>
  </conditionalFormatting>
  <conditionalFormatting sqref="E3">
    <cfRule type="duplicateValues" dxfId="52" priority="121659"/>
    <cfRule type="duplicateValues" dxfId="51" priority="121660"/>
  </conditionalFormatting>
  <conditionalFormatting sqref="E3">
    <cfRule type="duplicateValues" dxfId="50" priority="121661"/>
    <cfRule type="duplicateValues" dxfId="49" priority="121662"/>
    <cfRule type="duplicateValues" dxfId="48" priority="121663"/>
    <cfRule type="duplicateValues" dxfId="47" priority="121664"/>
  </conditionalFormatting>
  <conditionalFormatting sqref="B3">
    <cfRule type="duplicateValues" dxfId="46" priority="121665"/>
  </conditionalFormatting>
  <conditionalFormatting sqref="E4">
    <cfRule type="duplicateValues" dxfId="45" priority="20"/>
  </conditionalFormatting>
  <conditionalFormatting sqref="E4">
    <cfRule type="duplicateValues" dxfId="44" priority="17"/>
    <cfRule type="duplicateValues" dxfId="43" priority="18"/>
    <cfRule type="duplicateValues" dxfId="42" priority="19"/>
  </conditionalFormatting>
  <conditionalFormatting sqref="E4">
    <cfRule type="duplicateValues" dxfId="41" priority="16"/>
  </conditionalFormatting>
  <conditionalFormatting sqref="E4">
    <cfRule type="duplicateValues" dxfId="40" priority="13"/>
    <cfRule type="duplicateValues" dxfId="39" priority="14"/>
    <cfRule type="duplicateValues" dxfId="38" priority="15"/>
  </conditionalFormatting>
  <conditionalFormatting sqref="B4">
    <cfRule type="duplicateValues" dxfId="37" priority="12"/>
  </conditionalFormatting>
  <conditionalFormatting sqref="E4">
    <cfRule type="duplicateValues" dxfId="36" priority="11"/>
  </conditionalFormatting>
  <conditionalFormatting sqref="E5">
    <cfRule type="duplicateValues" dxfId="35" priority="10"/>
  </conditionalFormatting>
  <conditionalFormatting sqref="E5">
    <cfRule type="duplicateValues" dxfId="34" priority="7"/>
    <cfRule type="duplicateValues" dxfId="33" priority="8"/>
    <cfRule type="duplicateValues" dxfId="32" priority="9"/>
  </conditionalFormatting>
  <conditionalFormatting sqref="E5">
    <cfRule type="duplicateValues" dxfId="31" priority="6"/>
  </conditionalFormatting>
  <conditionalFormatting sqref="E5">
    <cfRule type="duplicateValues" dxfId="30" priority="3"/>
    <cfRule type="duplicateValues" dxfId="29" priority="4"/>
    <cfRule type="duplicateValues" dxfId="28" priority="5"/>
  </conditionalFormatting>
  <conditionalFormatting sqref="B5">
    <cfRule type="duplicateValues" dxfId="27" priority="2"/>
  </conditionalFormatting>
  <conditionalFormatting sqref="E5">
    <cfRule type="duplicateValues" dxfId="26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2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5" priority="2"/>
  </conditionalFormatting>
  <conditionalFormatting sqref="B1:B1048576">
    <cfRule type="duplicateValues" dxfId="2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52"/>
  <sheetViews>
    <sheetView tabSelected="1" topLeftCell="J1" zoomScale="70" zoomScaleNormal="70" workbookViewId="0">
      <pane ySplit="4" topLeftCell="A122" activePane="bottomLeft" state="frozen"/>
      <selection pane="bottomLeft" activeCell="P132" sqref="P132"/>
    </sheetView>
  </sheetViews>
  <sheetFormatPr baseColWidth="10"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bestFit="1" customWidth="1"/>
    <col min="5" max="5" width="13.42578125" style="82" bestFit="1" customWidth="1"/>
    <col min="6" max="6" width="12.140625" style="45" bestFit="1" customWidth="1"/>
    <col min="7" max="7" width="53.5703125" style="45" bestFit="1" customWidth="1"/>
    <col min="8" max="11" width="5.85546875" style="45" bestFit="1" customWidth="1"/>
    <col min="12" max="12" width="52" style="45" bestFit="1" customWidth="1"/>
    <col min="13" max="13" width="20.140625" style="117" bestFit="1" customWidth="1"/>
    <col min="14" max="14" width="18.85546875" style="117" bestFit="1" customWidth="1"/>
    <col min="15" max="15" width="42.5703125" style="117" bestFit="1" customWidth="1"/>
    <col min="16" max="16" width="22.42578125" style="89" bestFit="1" customWidth="1"/>
    <col min="17" max="17" width="52" style="75" bestFit="1" customWidth="1"/>
    <col min="18" max="16384" width="20.2851562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2645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 t="s">
        <v>12</v>
      </c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17" s="121" customFormat="1" ht="18" x14ac:dyDescent="0.25">
      <c r="A5" s="150" t="str">
        <f>VLOOKUP(E5,'LISTADO ATM'!$A$2:$C$898,3,0)</f>
        <v>DISTRITO NACIONAL</v>
      </c>
      <c r="B5" s="145" t="s">
        <v>2711</v>
      </c>
      <c r="C5" s="110">
        <v>44382.323101851849</v>
      </c>
      <c r="D5" s="110" t="s">
        <v>2469</v>
      </c>
      <c r="E5" s="140">
        <v>43</v>
      </c>
      <c r="F5" s="150" t="str">
        <f>VLOOKUP(E5,VIP!$A$2:$O14079,2,0)</f>
        <v>DRBR043</v>
      </c>
      <c r="G5" s="150" t="str">
        <f>VLOOKUP(E5,'LISTADO ATM'!$A$2:$B$897,2,0)</f>
        <v xml:space="preserve">ATM Zona Franca San Isidro </v>
      </c>
      <c r="H5" s="150" t="str">
        <f>VLOOKUP(E5,VIP!$A$2:$O19040,7,FALSE)</f>
        <v>Si</v>
      </c>
      <c r="I5" s="150" t="str">
        <f>VLOOKUP(E5,VIP!$A$2:$O11005,8,FALSE)</f>
        <v>No</v>
      </c>
      <c r="J5" s="150" t="str">
        <f>VLOOKUP(E5,VIP!$A$2:$O10955,8,FALSE)</f>
        <v>No</v>
      </c>
      <c r="K5" s="150" t="str">
        <f>VLOOKUP(E5,VIP!$A$2:$O14529,6,0)</f>
        <v>NO</v>
      </c>
      <c r="L5" s="154" t="s">
        <v>2712</v>
      </c>
      <c r="M5" s="202" t="s">
        <v>2546</v>
      </c>
      <c r="N5" s="109" t="s">
        <v>2689</v>
      </c>
      <c r="O5" s="150" t="s">
        <v>2701</v>
      </c>
      <c r="P5" s="150" t="s">
        <v>2714</v>
      </c>
      <c r="Q5" s="201">
        <v>44323.459027777775</v>
      </c>
    </row>
    <row r="6" spans="1:17" s="121" customFormat="1" ht="18" x14ac:dyDescent="0.25">
      <c r="A6" s="150" t="str">
        <f>VLOOKUP(E6,'LISTADO ATM'!$A$2:$C$898,3,0)</f>
        <v>ESTE</v>
      </c>
      <c r="B6" s="145" t="s">
        <v>2713</v>
      </c>
      <c r="C6" s="110">
        <v>44382.30940972222</v>
      </c>
      <c r="D6" s="110" t="s">
        <v>2469</v>
      </c>
      <c r="E6" s="140">
        <v>330</v>
      </c>
      <c r="F6" s="150" t="str">
        <f>VLOOKUP(E6,VIP!$A$2:$O14091,2,0)</f>
        <v>DRBR330</v>
      </c>
      <c r="G6" s="150" t="str">
        <f>VLOOKUP(E6,'LISTADO ATM'!$A$2:$B$897,2,0)</f>
        <v xml:space="preserve">ATM Oficina Boulevard (Higuey) </v>
      </c>
      <c r="H6" s="150" t="str">
        <f>VLOOKUP(E6,VIP!$A$2:$O19052,7,FALSE)</f>
        <v>Si</v>
      </c>
      <c r="I6" s="150" t="str">
        <f>VLOOKUP(E6,VIP!$A$2:$O11017,8,FALSE)</f>
        <v>Si</v>
      </c>
      <c r="J6" s="150" t="str">
        <f>VLOOKUP(E6,VIP!$A$2:$O10967,8,FALSE)</f>
        <v>Si</v>
      </c>
      <c r="K6" s="150" t="str">
        <f>VLOOKUP(E6,VIP!$A$2:$O14541,6,0)</f>
        <v>SI</v>
      </c>
      <c r="L6" s="154" t="s">
        <v>2712</v>
      </c>
      <c r="M6" s="202" t="s">
        <v>2546</v>
      </c>
      <c r="N6" s="109" t="s">
        <v>2689</v>
      </c>
      <c r="O6" s="150" t="s">
        <v>2701</v>
      </c>
      <c r="P6" s="150" t="s">
        <v>2714</v>
      </c>
      <c r="Q6" s="201">
        <v>44323.477777777778</v>
      </c>
    </row>
    <row r="7" spans="1:17" s="121" customFormat="1" ht="18" x14ac:dyDescent="0.25">
      <c r="A7" s="150" t="str">
        <f>VLOOKUP(E7,'LISTADO ATM'!$A$2:$C$898,3,0)</f>
        <v>DISTRITO NACIONAL</v>
      </c>
      <c r="B7" s="145" t="s">
        <v>2636</v>
      </c>
      <c r="C7" s="110">
        <v>44381.948379629626</v>
      </c>
      <c r="D7" s="110" t="s">
        <v>2180</v>
      </c>
      <c r="E7" s="140">
        <v>866</v>
      </c>
      <c r="F7" s="150" t="str">
        <f>VLOOKUP(E7,VIP!$A$2:$O14046,2,0)</f>
        <v>DRBR866</v>
      </c>
      <c r="G7" s="150" t="str">
        <f>VLOOKUP(E7,'LISTADO ATM'!$A$2:$B$897,2,0)</f>
        <v xml:space="preserve">ATM CARDNET </v>
      </c>
      <c r="H7" s="150" t="str">
        <f>VLOOKUP(E7,VIP!$A$2:$O19007,7,FALSE)</f>
        <v>Si</v>
      </c>
      <c r="I7" s="150" t="str">
        <f>VLOOKUP(E7,VIP!$A$2:$O10972,8,FALSE)</f>
        <v>No</v>
      </c>
      <c r="J7" s="150" t="str">
        <f>VLOOKUP(E7,VIP!$A$2:$O10922,8,FALSE)</f>
        <v>No</v>
      </c>
      <c r="K7" s="150" t="str">
        <f>VLOOKUP(E7,VIP!$A$2:$O14496,6,0)</f>
        <v>NO</v>
      </c>
      <c r="L7" s="154" t="s">
        <v>2219</v>
      </c>
      <c r="M7" s="202" t="s">
        <v>2546</v>
      </c>
      <c r="N7" s="109" t="s">
        <v>2452</v>
      </c>
      <c r="O7" s="150" t="s">
        <v>2454</v>
      </c>
      <c r="P7" s="150"/>
      <c r="Q7" s="201">
        <v>44323.45416666667</v>
      </c>
    </row>
    <row r="8" spans="1:17" s="121" customFormat="1" ht="18" x14ac:dyDescent="0.25">
      <c r="A8" s="150" t="str">
        <f>VLOOKUP(E8,'LISTADO ATM'!$A$2:$C$898,3,0)</f>
        <v>DISTRITO NACIONAL</v>
      </c>
      <c r="B8" s="145" t="s">
        <v>2598</v>
      </c>
      <c r="C8" s="110">
        <v>44380.969375000001</v>
      </c>
      <c r="D8" s="110" t="s">
        <v>2180</v>
      </c>
      <c r="E8" s="140">
        <v>23</v>
      </c>
      <c r="F8" s="150" t="str">
        <f>VLOOKUP(E8,VIP!$A$2:$O14051,2,0)</f>
        <v>DRBR023</v>
      </c>
      <c r="G8" s="150" t="str">
        <f>VLOOKUP(E8,'LISTADO ATM'!$A$2:$B$897,2,0)</f>
        <v xml:space="preserve">ATM Oficina México </v>
      </c>
      <c r="H8" s="150" t="str">
        <f>VLOOKUP(E8,VIP!$A$2:$O19012,7,FALSE)</f>
        <v>Si</v>
      </c>
      <c r="I8" s="150" t="str">
        <f>VLOOKUP(E8,VIP!$A$2:$O10977,8,FALSE)</f>
        <v>Si</v>
      </c>
      <c r="J8" s="150" t="str">
        <f>VLOOKUP(E8,VIP!$A$2:$O10927,8,FALSE)</f>
        <v>Si</v>
      </c>
      <c r="K8" s="150" t="str">
        <f>VLOOKUP(E8,VIP!$A$2:$O14501,6,0)</f>
        <v>NO</v>
      </c>
      <c r="L8" s="154" t="s">
        <v>2219</v>
      </c>
      <c r="M8" s="202" t="s">
        <v>2546</v>
      </c>
      <c r="N8" s="109" t="s">
        <v>2452</v>
      </c>
      <c r="O8" s="150" t="s">
        <v>2454</v>
      </c>
      <c r="P8" s="150"/>
      <c r="Q8" s="201">
        <v>44323.470138888886</v>
      </c>
    </row>
    <row r="9" spans="1:17" s="121" customFormat="1" ht="18" x14ac:dyDescent="0.25">
      <c r="A9" s="150" t="str">
        <f>VLOOKUP(E9,'LISTADO ATM'!$A$2:$C$898,3,0)</f>
        <v>NORTE</v>
      </c>
      <c r="B9" s="145" t="s">
        <v>2621</v>
      </c>
      <c r="C9" s="110">
        <v>44381.742511574077</v>
      </c>
      <c r="D9" s="110" t="s">
        <v>2180</v>
      </c>
      <c r="E9" s="140">
        <v>144</v>
      </c>
      <c r="F9" s="150" t="str">
        <f>VLOOKUP(E9,VIP!$A$2:$O14061,2,0)</f>
        <v>DRBR144</v>
      </c>
      <c r="G9" s="150" t="str">
        <f>VLOOKUP(E9,'LISTADO ATM'!$A$2:$B$897,2,0)</f>
        <v xml:space="preserve">ATM Oficina Villa Altagracia </v>
      </c>
      <c r="H9" s="150" t="str">
        <f>VLOOKUP(E9,VIP!$A$2:$O19022,7,FALSE)</f>
        <v>Si</v>
      </c>
      <c r="I9" s="150" t="str">
        <f>VLOOKUP(E9,VIP!$A$2:$O10987,8,FALSE)</f>
        <v>Si</v>
      </c>
      <c r="J9" s="150" t="str">
        <f>VLOOKUP(E9,VIP!$A$2:$O10937,8,FALSE)</f>
        <v>Si</v>
      </c>
      <c r="K9" s="150" t="str">
        <f>VLOOKUP(E9,VIP!$A$2:$O14511,6,0)</f>
        <v>SI</v>
      </c>
      <c r="L9" s="154" t="s">
        <v>2219</v>
      </c>
      <c r="M9" s="202" t="s">
        <v>2546</v>
      </c>
      <c r="N9" s="109" t="s">
        <v>2452</v>
      </c>
      <c r="O9" s="150" t="s">
        <v>2454</v>
      </c>
      <c r="P9" s="150"/>
      <c r="Q9" s="201">
        <v>44323.472916666666</v>
      </c>
    </row>
    <row r="10" spans="1:17" s="121" customFormat="1" ht="18" x14ac:dyDescent="0.25">
      <c r="A10" s="150" t="str">
        <f>VLOOKUP(E10,'LISTADO ATM'!$A$2:$C$898,3,0)</f>
        <v>DISTRITO NACIONAL</v>
      </c>
      <c r="B10" s="145" t="s">
        <v>2697</v>
      </c>
      <c r="C10" s="110">
        <v>44382.406597222223</v>
      </c>
      <c r="D10" s="110" t="s">
        <v>2180</v>
      </c>
      <c r="E10" s="140">
        <v>551</v>
      </c>
      <c r="F10" s="150" t="str">
        <f>VLOOKUP(E10,VIP!$A$2:$O14057,2,0)</f>
        <v>DRBR01C</v>
      </c>
      <c r="G10" s="150" t="str">
        <f>VLOOKUP(E10,'LISTADO ATM'!$A$2:$B$897,2,0)</f>
        <v xml:space="preserve">ATM Oficina Padre Castellanos </v>
      </c>
      <c r="H10" s="150" t="str">
        <f>VLOOKUP(E10,VIP!$A$2:$O19018,7,FALSE)</f>
        <v>Si</v>
      </c>
      <c r="I10" s="150" t="str">
        <f>VLOOKUP(E10,VIP!$A$2:$O10983,8,FALSE)</f>
        <v>Si</v>
      </c>
      <c r="J10" s="150" t="str">
        <f>VLOOKUP(E10,VIP!$A$2:$O10933,8,FALSE)</f>
        <v>Si</v>
      </c>
      <c r="K10" s="150" t="str">
        <f>VLOOKUP(E10,VIP!$A$2:$O14507,6,0)</f>
        <v>NO</v>
      </c>
      <c r="L10" s="154" t="s">
        <v>2219</v>
      </c>
      <c r="M10" s="202" t="s">
        <v>2546</v>
      </c>
      <c r="N10" s="109" t="s">
        <v>2452</v>
      </c>
      <c r="O10" s="150" t="s">
        <v>2454</v>
      </c>
      <c r="P10" s="150"/>
      <c r="Q10" s="201">
        <v>44323.475694444445</v>
      </c>
    </row>
    <row r="11" spans="1:17" s="121" customFormat="1" ht="18" x14ac:dyDescent="0.25">
      <c r="A11" s="150" t="str">
        <f>VLOOKUP(E11,'LISTADO ATM'!$A$2:$C$898,3,0)</f>
        <v>NORTE</v>
      </c>
      <c r="B11" s="145">
        <v>3335940723</v>
      </c>
      <c r="C11" s="110">
        <v>44379.634884259256</v>
      </c>
      <c r="D11" s="110" t="s">
        <v>2181</v>
      </c>
      <c r="E11" s="140">
        <v>633</v>
      </c>
      <c r="F11" s="150" t="str">
        <f>VLOOKUP(E11,VIP!$A$2:$O14057,2,0)</f>
        <v>DRBR260</v>
      </c>
      <c r="G11" s="150" t="str">
        <f>VLOOKUP(E11,'LISTADO ATM'!$A$2:$B$897,2,0)</f>
        <v xml:space="preserve">ATM Autobanco Las Colinas </v>
      </c>
      <c r="H11" s="150" t="str">
        <f>VLOOKUP(E11,VIP!$A$2:$O19018,7,FALSE)</f>
        <v>Si</v>
      </c>
      <c r="I11" s="150" t="str">
        <f>VLOOKUP(E11,VIP!$A$2:$O10983,8,FALSE)</f>
        <v>Si</v>
      </c>
      <c r="J11" s="150" t="str">
        <f>VLOOKUP(E11,VIP!$A$2:$O10933,8,FALSE)</f>
        <v>Si</v>
      </c>
      <c r="K11" s="150" t="str">
        <f>VLOOKUP(E11,VIP!$A$2:$O14507,6,0)</f>
        <v>SI</v>
      </c>
      <c r="L11" s="154" t="s">
        <v>2219</v>
      </c>
      <c r="M11" s="202" t="s">
        <v>2546</v>
      </c>
      <c r="N11" s="109" t="s">
        <v>2452</v>
      </c>
      <c r="O11" s="150" t="s">
        <v>2580</v>
      </c>
      <c r="P11" s="150"/>
      <c r="Q11" s="201">
        <v>44323.477777777778</v>
      </c>
    </row>
    <row r="12" spans="1:17" s="121" customFormat="1" ht="18" x14ac:dyDescent="0.25">
      <c r="A12" s="150" t="str">
        <f>VLOOKUP(E12,'LISTADO ATM'!$A$2:$C$898,3,0)</f>
        <v>SUR</v>
      </c>
      <c r="B12" s="145" t="s">
        <v>2649</v>
      </c>
      <c r="C12" s="110">
        <v>44382.327592592592</v>
      </c>
      <c r="D12" s="110" t="s">
        <v>2180</v>
      </c>
      <c r="E12" s="140">
        <v>870</v>
      </c>
      <c r="F12" s="150" t="str">
        <f>VLOOKUP(E12,VIP!$A$2:$O14071,2,0)</f>
        <v>DRBR870</v>
      </c>
      <c r="G12" s="150" t="str">
        <f>VLOOKUP(E12,'LISTADO ATM'!$A$2:$B$897,2,0)</f>
        <v xml:space="preserve">ATM Willbes Dominicana (Barahona) </v>
      </c>
      <c r="H12" s="150" t="str">
        <f>VLOOKUP(E12,VIP!$A$2:$O19032,7,FALSE)</f>
        <v>Si</v>
      </c>
      <c r="I12" s="150" t="str">
        <f>VLOOKUP(E12,VIP!$A$2:$O10997,8,FALSE)</f>
        <v>Si</v>
      </c>
      <c r="J12" s="150" t="str">
        <f>VLOOKUP(E12,VIP!$A$2:$O10947,8,FALSE)</f>
        <v>Si</v>
      </c>
      <c r="K12" s="150" t="str">
        <f>VLOOKUP(E12,VIP!$A$2:$O14521,6,0)</f>
        <v>NO</v>
      </c>
      <c r="L12" s="154" t="s">
        <v>2219</v>
      </c>
      <c r="M12" s="202" t="s">
        <v>2546</v>
      </c>
      <c r="N12" s="109" t="s">
        <v>2554</v>
      </c>
      <c r="O12" s="150" t="s">
        <v>2454</v>
      </c>
      <c r="P12" s="150"/>
      <c r="Q12" s="201">
        <v>44323.478472222225</v>
      </c>
    </row>
    <row r="13" spans="1:17" s="121" customFormat="1" ht="18" x14ac:dyDescent="0.25">
      <c r="A13" s="150" t="str">
        <f>VLOOKUP(E13,'LISTADO ATM'!$A$2:$C$898,3,0)</f>
        <v>NORTE</v>
      </c>
      <c r="B13" s="145" t="s">
        <v>2597</v>
      </c>
      <c r="C13" s="110">
        <v>44381.425868055558</v>
      </c>
      <c r="D13" s="110" t="s">
        <v>2181</v>
      </c>
      <c r="E13" s="140">
        <v>388</v>
      </c>
      <c r="F13" s="150" t="str">
        <f>VLOOKUP(E13,VIP!$A$2:$O14049,2,0)</f>
        <v>DRBR388</v>
      </c>
      <c r="G13" s="150" t="str">
        <f>VLOOKUP(E13,'LISTADO ATM'!$A$2:$B$897,2,0)</f>
        <v xml:space="preserve">ATM Multicentro La Sirena Puerto Plata </v>
      </c>
      <c r="H13" s="150" t="str">
        <f>VLOOKUP(E13,VIP!$A$2:$O19010,7,FALSE)</f>
        <v>Si</v>
      </c>
      <c r="I13" s="150" t="str">
        <f>VLOOKUP(E13,VIP!$A$2:$O10975,8,FALSE)</f>
        <v>Si</v>
      </c>
      <c r="J13" s="150" t="str">
        <f>VLOOKUP(E13,VIP!$A$2:$O10925,8,FALSE)</f>
        <v>Si</v>
      </c>
      <c r="K13" s="150" t="str">
        <f>VLOOKUP(E13,VIP!$A$2:$O14499,6,0)</f>
        <v>NO</v>
      </c>
      <c r="L13" s="154" t="s">
        <v>2219</v>
      </c>
      <c r="M13" s="202" t="s">
        <v>2546</v>
      </c>
      <c r="N13" s="109" t="s">
        <v>2452</v>
      </c>
      <c r="O13" s="150" t="s">
        <v>2563</v>
      </c>
      <c r="P13" s="150"/>
      <c r="Q13" s="201">
        <v>44323.479861111111</v>
      </c>
    </row>
    <row r="14" spans="1:17" s="121" customFormat="1" ht="18" x14ac:dyDescent="0.25">
      <c r="A14" s="150" t="str">
        <f>VLOOKUP(E14,'LISTADO ATM'!$A$2:$C$898,3,0)</f>
        <v>DISTRITO NACIONAL</v>
      </c>
      <c r="B14" s="145">
        <v>3335941386</v>
      </c>
      <c r="C14" s="110">
        <v>44380.711145833331</v>
      </c>
      <c r="D14" s="110" t="s">
        <v>2180</v>
      </c>
      <c r="E14" s="140">
        <v>541</v>
      </c>
      <c r="F14" s="150" t="str">
        <f>VLOOKUP(E14,VIP!$A$2:$O14027,2,0)</f>
        <v>DRBR541</v>
      </c>
      <c r="G14" s="150" t="str">
        <f>VLOOKUP(E14,'LISTADO ATM'!$A$2:$B$897,2,0)</f>
        <v xml:space="preserve">ATM Oficina Sambil II </v>
      </c>
      <c r="H14" s="150" t="str">
        <f>VLOOKUP(E14,VIP!$A$2:$O18988,7,FALSE)</f>
        <v>Si</v>
      </c>
      <c r="I14" s="150" t="str">
        <f>VLOOKUP(E14,VIP!$A$2:$O10953,8,FALSE)</f>
        <v>Si</v>
      </c>
      <c r="J14" s="150" t="str">
        <f>VLOOKUP(E14,VIP!$A$2:$O10903,8,FALSE)</f>
        <v>Si</v>
      </c>
      <c r="K14" s="150" t="str">
        <f>VLOOKUP(E14,VIP!$A$2:$O14477,6,0)</f>
        <v>SI</v>
      </c>
      <c r="L14" s="154" t="s">
        <v>2219</v>
      </c>
      <c r="M14" s="202" t="s">
        <v>2546</v>
      </c>
      <c r="N14" s="109" t="s">
        <v>2452</v>
      </c>
      <c r="O14" s="150" t="s">
        <v>2454</v>
      </c>
      <c r="P14" s="150"/>
      <c r="Q14" s="201">
        <v>44323.480555555558</v>
      </c>
    </row>
    <row r="15" spans="1:17" s="121" customFormat="1" ht="18" x14ac:dyDescent="0.25">
      <c r="A15" s="150" t="str">
        <f>VLOOKUP(E15,'LISTADO ATM'!$A$2:$C$898,3,0)</f>
        <v>ESTE</v>
      </c>
      <c r="B15" s="145">
        <v>3335941351</v>
      </c>
      <c r="C15" s="110">
        <v>44380.605983796297</v>
      </c>
      <c r="D15" s="110" t="s">
        <v>2180</v>
      </c>
      <c r="E15" s="140">
        <v>630</v>
      </c>
      <c r="F15" s="150" t="str">
        <f>VLOOKUP(E15,VIP!$A$2:$O14030,2,0)</f>
        <v>DRBR112</v>
      </c>
      <c r="G15" s="150" t="str">
        <f>VLOOKUP(E15,'LISTADO ATM'!$A$2:$B$897,2,0)</f>
        <v xml:space="preserve">ATM Oficina Plaza Zaglul (SPM) </v>
      </c>
      <c r="H15" s="150" t="str">
        <f>VLOOKUP(E15,VIP!$A$2:$O18991,7,FALSE)</f>
        <v>Si</v>
      </c>
      <c r="I15" s="150" t="str">
        <f>VLOOKUP(E15,VIP!$A$2:$O10956,8,FALSE)</f>
        <v>Si</v>
      </c>
      <c r="J15" s="150" t="str">
        <f>VLOOKUP(E15,VIP!$A$2:$O10906,8,FALSE)</f>
        <v>Si</v>
      </c>
      <c r="K15" s="150" t="str">
        <f>VLOOKUP(E15,VIP!$A$2:$O14480,6,0)</f>
        <v>NO</v>
      </c>
      <c r="L15" s="154" t="s">
        <v>2219</v>
      </c>
      <c r="M15" s="202" t="s">
        <v>2546</v>
      </c>
      <c r="N15" s="109" t="s">
        <v>2452</v>
      </c>
      <c r="O15" s="150" t="s">
        <v>2454</v>
      </c>
      <c r="P15" s="150"/>
      <c r="Q15" s="201">
        <v>44323.48333333333</v>
      </c>
    </row>
    <row r="16" spans="1:17" s="121" customFormat="1" ht="18" x14ac:dyDescent="0.25">
      <c r="A16" s="150" t="str">
        <f>VLOOKUP(E16,'LISTADO ATM'!$A$2:$C$898,3,0)</f>
        <v>DISTRITO NACIONAL</v>
      </c>
      <c r="B16" s="145" t="s">
        <v>2620</v>
      </c>
      <c r="C16" s="110">
        <v>44381.743564814817</v>
      </c>
      <c r="D16" s="110" t="s">
        <v>2180</v>
      </c>
      <c r="E16" s="140">
        <v>861</v>
      </c>
      <c r="F16" s="150" t="str">
        <f>VLOOKUP(E16,VIP!$A$2:$O14060,2,0)</f>
        <v>DRBR861</v>
      </c>
      <c r="G16" s="150" t="str">
        <f>VLOOKUP(E16,'LISTADO ATM'!$A$2:$B$897,2,0)</f>
        <v xml:space="preserve">ATM Oficina Bella Vista 27 de Febrero II </v>
      </c>
      <c r="H16" s="150" t="str">
        <f>VLOOKUP(E16,VIP!$A$2:$O19021,7,FALSE)</f>
        <v>Si</v>
      </c>
      <c r="I16" s="150" t="str">
        <f>VLOOKUP(E16,VIP!$A$2:$O10986,8,FALSE)</f>
        <v>Si</v>
      </c>
      <c r="J16" s="150" t="str">
        <f>VLOOKUP(E16,VIP!$A$2:$O10936,8,FALSE)</f>
        <v>Si</v>
      </c>
      <c r="K16" s="150" t="str">
        <f>VLOOKUP(E16,VIP!$A$2:$O14510,6,0)</f>
        <v>NO</v>
      </c>
      <c r="L16" s="154" t="s">
        <v>2219</v>
      </c>
      <c r="M16" s="202" t="s">
        <v>2546</v>
      </c>
      <c r="N16" s="109" t="s">
        <v>2452</v>
      </c>
      <c r="O16" s="150" t="s">
        <v>2454</v>
      </c>
      <c r="P16" s="150"/>
      <c r="Q16" s="201">
        <v>44323.484722222223</v>
      </c>
    </row>
    <row r="17" spans="1:17" s="121" customFormat="1" ht="18" x14ac:dyDescent="0.25">
      <c r="A17" s="150" t="str">
        <f>VLOOKUP(E17,'LISTADO ATM'!$A$2:$C$898,3,0)</f>
        <v>ESTE</v>
      </c>
      <c r="B17" s="145" t="s">
        <v>2694</v>
      </c>
      <c r="C17" s="110">
        <v>44382.436678240738</v>
      </c>
      <c r="D17" s="110" t="s">
        <v>2180</v>
      </c>
      <c r="E17" s="140">
        <v>933</v>
      </c>
      <c r="F17" s="150" t="str">
        <f>VLOOKUP(E17,VIP!$A$2:$O14054,2,0)</f>
        <v>DRBR933</v>
      </c>
      <c r="G17" s="150" t="str">
        <f>VLOOKUP(E17,'LISTADO ATM'!$A$2:$B$897,2,0)</f>
        <v>ATM Hotel Dreams Punta Cana II</v>
      </c>
      <c r="H17" s="150" t="str">
        <f>VLOOKUP(E17,VIP!$A$2:$O19015,7,FALSE)</f>
        <v>Si</v>
      </c>
      <c r="I17" s="150" t="str">
        <f>VLOOKUP(E17,VIP!$A$2:$O10980,8,FALSE)</f>
        <v>Si</v>
      </c>
      <c r="J17" s="150" t="str">
        <f>VLOOKUP(E17,VIP!$A$2:$O10930,8,FALSE)</f>
        <v>Si</v>
      </c>
      <c r="K17" s="150" t="str">
        <f>VLOOKUP(E17,VIP!$A$2:$O14504,6,0)</f>
        <v>NO</v>
      </c>
      <c r="L17" s="154" t="s">
        <v>2245</v>
      </c>
      <c r="M17" s="202" t="s">
        <v>2546</v>
      </c>
      <c r="N17" s="109" t="s">
        <v>2452</v>
      </c>
      <c r="O17" s="150" t="s">
        <v>2454</v>
      </c>
      <c r="P17" s="150"/>
      <c r="Q17" s="201">
        <v>44323.42083333333</v>
      </c>
    </row>
    <row r="18" spans="1:17" s="121" customFormat="1" ht="18" x14ac:dyDescent="0.25">
      <c r="A18" s="150" t="str">
        <f>VLOOKUP(E18,'LISTADO ATM'!$A$2:$C$898,3,0)</f>
        <v>NORTE</v>
      </c>
      <c r="B18" s="145" t="s">
        <v>2616</v>
      </c>
      <c r="C18" s="110">
        <v>44381.778726851851</v>
      </c>
      <c r="D18" s="110" t="s">
        <v>2180</v>
      </c>
      <c r="E18" s="140">
        <v>9</v>
      </c>
      <c r="F18" s="150" t="str">
        <f>VLOOKUP(E18,VIP!$A$2:$O14055,2,0)</f>
        <v>DRBR009</v>
      </c>
      <c r="G18" s="150" t="str">
        <f>VLOOKUP(E18,'LISTADO ATM'!$A$2:$B$897,2,0)</f>
        <v>ATM Hispañiola Fresh Fruit</v>
      </c>
      <c r="H18" s="150" t="str">
        <f>VLOOKUP(E18,VIP!$A$2:$O19016,7,FALSE)</f>
        <v>Si</v>
      </c>
      <c r="I18" s="150" t="str">
        <f>VLOOKUP(E18,VIP!$A$2:$O10981,8,FALSE)</f>
        <v>Si</v>
      </c>
      <c r="J18" s="150" t="str">
        <f>VLOOKUP(E18,VIP!$A$2:$O10931,8,FALSE)</f>
        <v>Si</v>
      </c>
      <c r="K18" s="150" t="str">
        <f>VLOOKUP(E18,VIP!$A$2:$O14505,6,0)</f>
        <v>NO</v>
      </c>
      <c r="L18" s="154" t="s">
        <v>2245</v>
      </c>
      <c r="M18" s="202" t="s">
        <v>2546</v>
      </c>
      <c r="N18" s="109" t="s">
        <v>2452</v>
      </c>
      <c r="O18" s="150" t="s">
        <v>2454</v>
      </c>
      <c r="P18" s="150"/>
      <c r="Q18" s="201">
        <v>44323.449305555558</v>
      </c>
    </row>
    <row r="19" spans="1:17" s="121" customFormat="1" ht="18" x14ac:dyDescent="0.25">
      <c r="A19" s="150" t="str">
        <f>VLOOKUP(E19,'LISTADO ATM'!$A$2:$C$898,3,0)</f>
        <v>ESTE</v>
      </c>
      <c r="B19" s="145" t="s">
        <v>2643</v>
      </c>
      <c r="C19" s="110">
        <v>44382.072025462963</v>
      </c>
      <c r="D19" s="110" t="s">
        <v>2180</v>
      </c>
      <c r="E19" s="140">
        <v>681</v>
      </c>
      <c r="F19" s="150" t="str">
        <f>VLOOKUP(E19,VIP!$A$2:$O14046,2,0)</f>
        <v>DRBR681</v>
      </c>
      <c r="G19" s="150" t="str">
        <f>VLOOKUP(E19,'LISTADO ATM'!$A$2:$B$897,2,0)</f>
        <v xml:space="preserve">ATM Hotel Royalton II </v>
      </c>
      <c r="H19" s="150" t="str">
        <f>VLOOKUP(E19,VIP!$A$2:$O19007,7,FALSE)</f>
        <v>Si</v>
      </c>
      <c r="I19" s="150" t="str">
        <f>VLOOKUP(E19,VIP!$A$2:$O10972,8,FALSE)</f>
        <v>Si</v>
      </c>
      <c r="J19" s="150" t="str">
        <f>VLOOKUP(E19,VIP!$A$2:$O10922,8,FALSE)</f>
        <v>Si</v>
      </c>
      <c r="K19" s="150" t="str">
        <f>VLOOKUP(E19,VIP!$A$2:$O14496,6,0)</f>
        <v>NO</v>
      </c>
      <c r="L19" s="154" t="s">
        <v>2245</v>
      </c>
      <c r="M19" s="202" t="s">
        <v>2546</v>
      </c>
      <c r="N19" s="109" t="s">
        <v>2452</v>
      </c>
      <c r="O19" s="150" t="s">
        <v>2454</v>
      </c>
      <c r="P19" s="150"/>
      <c r="Q19" s="201">
        <v>44323.458333333336</v>
      </c>
    </row>
    <row r="20" spans="1:17" s="121" customFormat="1" ht="18" x14ac:dyDescent="0.25">
      <c r="A20" s="150" t="str">
        <f>VLOOKUP(E20,'LISTADO ATM'!$A$2:$C$898,3,0)</f>
        <v>SUR</v>
      </c>
      <c r="B20" s="145" t="s">
        <v>2635</v>
      </c>
      <c r="C20" s="110">
        <v>44381.9533912037</v>
      </c>
      <c r="D20" s="110" t="s">
        <v>2180</v>
      </c>
      <c r="E20" s="140">
        <v>512</v>
      </c>
      <c r="F20" s="150" t="str">
        <f>VLOOKUP(E20,VIP!$A$2:$O14045,2,0)</f>
        <v>DRBR512</v>
      </c>
      <c r="G20" s="150" t="str">
        <f>VLOOKUP(E20,'LISTADO ATM'!$A$2:$B$897,2,0)</f>
        <v>ATM Plaza Jesús Ferreira</v>
      </c>
      <c r="H20" s="150" t="str">
        <f>VLOOKUP(E20,VIP!$A$2:$O19006,7,FALSE)</f>
        <v>N/A</v>
      </c>
      <c r="I20" s="150" t="str">
        <f>VLOOKUP(E20,VIP!$A$2:$O10971,8,FALSE)</f>
        <v>N/A</v>
      </c>
      <c r="J20" s="150" t="str">
        <f>VLOOKUP(E20,VIP!$A$2:$O10921,8,FALSE)</f>
        <v>N/A</v>
      </c>
      <c r="K20" s="150" t="str">
        <f>VLOOKUP(E20,VIP!$A$2:$O14495,6,0)</f>
        <v>N/A</v>
      </c>
      <c r="L20" s="154" t="s">
        <v>2245</v>
      </c>
      <c r="M20" s="202" t="s">
        <v>2546</v>
      </c>
      <c r="N20" s="109" t="s">
        <v>2452</v>
      </c>
      <c r="O20" s="150" t="s">
        <v>2454</v>
      </c>
      <c r="P20" s="150"/>
      <c r="Q20" s="201">
        <v>44323.479861111111</v>
      </c>
    </row>
    <row r="21" spans="1:17" s="121" customFormat="1" ht="18" x14ac:dyDescent="0.25">
      <c r="A21" s="150" t="str">
        <f>VLOOKUP(E21,'LISTADO ATM'!$A$2:$C$898,3,0)</f>
        <v>SUR</v>
      </c>
      <c r="B21" s="145" t="s">
        <v>2595</v>
      </c>
      <c r="C21" s="110">
        <v>44381.43068287037</v>
      </c>
      <c r="D21" s="110" t="s">
        <v>2180</v>
      </c>
      <c r="E21" s="140">
        <v>619</v>
      </c>
      <c r="F21" s="150" t="str">
        <f>VLOOKUP(E21,VIP!$A$2:$O14045,2,0)</f>
        <v>DRBR619</v>
      </c>
      <c r="G21" s="150" t="str">
        <f>VLOOKUP(E21,'LISTADO ATM'!$A$2:$B$897,2,0)</f>
        <v xml:space="preserve">ATM Academia P.N. Hatillo (San Cristóbal) </v>
      </c>
      <c r="H21" s="150" t="str">
        <f>VLOOKUP(E21,VIP!$A$2:$O19006,7,FALSE)</f>
        <v>Si</v>
      </c>
      <c r="I21" s="150" t="str">
        <f>VLOOKUP(E21,VIP!$A$2:$O10971,8,FALSE)</f>
        <v>Si</v>
      </c>
      <c r="J21" s="150" t="str">
        <f>VLOOKUP(E21,VIP!$A$2:$O10921,8,FALSE)</f>
        <v>Si</v>
      </c>
      <c r="K21" s="150" t="str">
        <f>VLOOKUP(E21,VIP!$A$2:$O14495,6,0)</f>
        <v>NO</v>
      </c>
      <c r="L21" s="154" t="s">
        <v>2245</v>
      </c>
      <c r="M21" s="202" t="s">
        <v>2546</v>
      </c>
      <c r="N21" s="109" t="s">
        <v>2452</v>
      </c>
      <c r="O21" s="150" t="s">
        <v>2454</v>
      </c>
      <c r="P21" s="150"/>
      <c r="Q21" s="201">
        <v>44323.484027777777</v>
      </c>
    </row>
    <row r="22" spans="1:17" s="121" customFormat="1" ht="18" x14ac:dyDescent="0.25">
      <c r="A22" s="150" t="str">
        <f>VLOOKUP(E22,'LISTADO ATM'!$A$2:$C$898,3,0)</f>
        <v>SUR</v>
      </c>
      <c r="B22" s="145">
        <v>3335941387</v>
      </c>
      <c r="C22" s="110">
        <v>44380.713831018518</v>
      </c>
      <c r="D22" s="110" t="s">
        <v>2180</v>
      </c>
      <c r="E22" s="140">
        <v>783</v>
      </c>
      <c r="F22" s="150" t="str">
        <f>VLOOKUP(E22,VIP!$A$2:$O14026,2,0)</f>
        <v>DRBR303</v>
      </c>
      <c r="G22" s="150" t="str">
        <f>VLOOKUP(E22,'LISTADO ATM'!$A$2:$B$897,2,0)</f>
        <v xml:space="preserve">ATM Autobanco Alfa y Omega (Barahona) </v>
      </c>
      <c r="H22" s="150" t="str">
        <f>VLOOKUP(E22,VIP!$A$2:$O18987,7,FALSE)</f>
        <v>Si</v>
      </c>
      <c r="I22" s="150" t="str">
        <f>VLOOKUP(E22,VIP!$A$2:$O10952,8,FALSE)</f>
        <v>Si</v>
      </c>
      <c r="J22" s="150" t="str">
        <f>VLOOKUP(E22,VIP!$A$2:$O10902,8,FALSE)</f>
        <v>Si</v>
      </c>
      <c r="K22" s="150" t="str">
        <f>VLOOKUP(E22,VIP!$A$2:$O14476,6,0)</f>
        <v>NO</v>
      </c>
      <c r="L22" s="154" t="s">
        <v>2245</v>
      </c>
      <c r="M22" s="202" t="s">
        <v>2546</v>
      </c>
      <c r="N22" s="109" t="s">
        <v>2452</v>
      </c>
      <c r="O22" s="150" t="s">
        <v>2454</v>
      </c>
      <c r="P22" s="150"/>
      <c r="Q22" s="201">
        <v>44323.486111111109</v>
      </c>
    </row>
    <row r="23" spans="1:17" s="121" customFormat="1" ht="18" x14ac:dyDescent="0.25">
      <c r="A23" s="150" t="str">
        <f>VLOOKUP(E23,'LISTADO ATM'!$A$2:$C$898,3,0)</f>
        <v>NORTE</v>
      </c>
      <c r="B23" s="145" t="s">
        <v>2695</v>
      </c>
      <c r="C23" s="110">
        <v>44382.435185185182</v>
      </c>
      <c r="D23" s="110" t="s">
        <v>2181</v>
      </c>
      <c r="E23" s="140">
        <v>944</v>
      </c>
      <c r="F23" s="150" t="str">
        <f>VLOOKUP(E23,VIP!$A$2:$O14055,2,0)</f>
        <v>DRBR944</v>
      </c>
      <c r="G23" s="150" t="str">
        <f>VLOOKUP(E23,'LISTADO ATM'!$A$2:$B$897,2,0)</f>
        <v xml:space="preserve">ATM UNP Mao </v>
      </c>
      <c r="H23" s="150" t="str">
        <f>VLOOKUP(E23,VIP!$A$2:$O19016,7,FALSE)</f>
        <v>Si</v>
      </c>
      <c r="I23" s="150" t="str">
        <f>VLOOKUP(E23,VIP!$A$2:$O10981,8,FALSE)</f>
        <v>Si</v>
      </c>
      <c r="J23" s="150" t="str">
        <f>VLOOKUP(E23,VIP!$A$2:$O10931,8,FALSE)</f>
        <v>Si</v>
      </c>
      <c r="K23" s="150" t="str">
        <f>VLOOKUP(E23,VIP!$A$2:$O14505,6,0)</f>
        <v>NO</v>
      </c>
      <c r="L23" s="154" t="s">
        <v>2245</v>
      </c>
      <c r="M23" s="202" t="s">
        <v>2546</v>
      </c>
      <c r="N23" s="109" t="s">
        <v>2452</v>
      </c>
      <c r="O23" s="150" t="s">
        <v>2563</v>
      </c>
      <c r="P23" s="150"/>
      <c r="Q23" s="201">
        <v>44323.488888888889</v>
      </c>
    </row>
    <row r="24" spans="1:17" s="121" customFormat="1" ht="18" x14ac:dyDescent="0.25">
      <c r="A24" s="150" t="str">
        <f>VLOOKUP(E24,'LISTADO ATM'!$A$2:$C$898,3,0)</f>
        <v>SUR</v>
      </c>
      <c r="B24" s="145" t="s">
        <v>2693</v>
      </c>
      <c r="C24" s="110">
        <v>44382.443541666667</v>
      </c>
      <c r="D24" s="110" t="s">
        <v>2469</v>
      </c>
      <c r="E24" s="140">
        <v>764</v>
      </c>
      <c r="F24" s="150" t="str">
        <f>VLOOKUP(E24,VIP!$A$2:$O14053,2,0)</f>
        <v>DRBR451</v>
      </c>
      <c r="G24" s="150" t="str">
        <f>VLOOKUP(E24,'LISTADO ATM'!$A$2:$B$897,2,0)</f>
        <v xml:space="preserve">ATM Oficina Elías Piña </v>
      </c>
      <c r="H24" s="150" t="str">
        <f>VLOOKUP(E24,VIP!$A$2:$O19014,7,FALSE)</f>
        <v>Si</v>
      </c>
      <c r="I24" s="150" t="str">
        <f>VLOOKUP(E24,VIP!$A$2:$O10979,8,FALSE)</f>
        <v>Si</v>
      </c>
      <c r="J24" s="150" t="str">
        <f>VLOOKUP(E24,VIP!$A$2:$O10929,8,FALSE)</f>
        <v>Si</v>
      </c>
      <c r="K24" s="150" t="str">
        <f>VLOOKUP(E24,VIP!$A$2:$O14503,6,0)</f>
        <v>NO</v>
      </c>
      <c r="L24" s="154" t="s">
        <v>2688</v>
      </c>
      <c r="M24" s="202" t="s">
        <v>2546</v>
      </c>
      <c r="N24" s="109" t="s">
        <v>2689</v>
      </c>
      <c r="O24" s="150" t="s">
        <v>2690</v>
      </c>
      <c r="P24" s="150" t="s">
        <v>2714</v>
      </c>
      <c r="Q24" s="201">
        <v>44323.482638888891</v>
      </c>
    </row>
    <row r="25" spans="1:17" s="121" customFormat="1" ht="18" x14ac:dyDescent="0.25">
      <c r="A25" s="150" t="str">
        <f>VLOOKUP(E25,'LISTADO ATM'!$A$2:$C$898,3,0)</f>
        <v>NORTE</v>
      </c>
      <c r="B25" s="145" t="s">
        <v>2600</v>
      </c>
      <c r="C25" s="110">
        <v>44381.610682870371</v>
      </c>
      <c r="D25" s="110" t="s">
        <v>2601</v>
      </c>
      <c r="E25" s="140">
        <v>288</v>
      </c>
      <c r="F25" s="150" t="str">
        <f>VLOOKUP(E25,VIP!$A$2:$O14044,2,0)</f>
        <v>DRBR288</v>
      </c>
      <c r="G25" s="150" t="str">
        <f>VLOOKUP(E25,'LISTADO ATM'!$A$2:$B$897,2,0)</f>
        <v xml:space="preserve">ATM Oficina Camino Real II (Puerto Plata) </v>
      </c>
      <c r="H25" s="150" t="str">
        <f>VLOOKUP(E25,VIP!$A$2:$O19005,7,FALSE)</f>
        <v>N/A</v>
      </c>
      <c r="I25" s="150" t="str">
        <f>VLOOKUP(E25,VIP!$A$2:$O10970,8,FALSE)</f>
        <v>N/A</v>
      </c>
      <c r="J25" s="150" t="str">
        <f>VLOOKUP(E25,VIP!$A$2:$O10920,8,FALSE)</f>
        <v>N/A</v>
      </c>
      <c r="K25" s="150" t="str">
        <f>VLOOKUP(E25,VIP!$A$2:$O14494,6,0)</f>
        <v>N/A</v>
      </c>
      <c r="L25" s="154" t="s">
        <v>2564</v>
      </c>
      <c r="M25" s="202" t="s">
        <v>2546</v>
      </c>
      <c r="N25" s="109" t="s">
        <v>2452</v>
      </c>
      <c r="O25" s="150" t="s">
        <v>2613</v>
      </c>
      <c r="P25" s="150"/>
      <c r="Q25" s="201">
        <v>44323.468055555553</v>
      </c>
    </row>
    <row r="26" spans="1:17" s="121" customFormat="1" ht="18" x14ac:dyDescent="0.25">
      <c r="A26" s="150" t="str">
        <f>VLOOKUP(E26,'LISTADO ATM'!$A$2:$C$898,3,0)</f>
        <v>DISTRITO NACIONAL</v>
      </c>
      <c r="B26" s="145">
        <v>3335940555</v>
      </c>
      <c r="C26" s="110">
        <v>44379.567384259259</v>
      </c>
      <c r="D26" s="110" t="s">
        <v>2448</v>
      </c>
      <c r="E26" s="140">
        <v>165</v>
      </c>
      <c r="F26" s="150" t="str">
        <f>VLOOKUP(E26,VIP!$A$2:$O14056,2,0)</f>
        <v>DRBR165</v>
      </c>
      <c r="G26" s="150" t="str">
        <f>VLOOKUP(E26,'LISTADO ATM'!$A$2:$B$897,2,0)</f>
        <v>ATM Autoservicio Megacentro</v>
      </c>
      <c r="H26" s="150" t="str">
        <f>VLOOKUP(E26,VIP!$A$2:$O19017,7,FALSE)</f>
        <v>Si</v>
      </c>
      <c r="I26" s="150" t="str">
        <f>VLOOKUP(E26,VIP!$A$2:$O10982,8,FALSE)</f>
        <v>Si</v>
      </c>
      <c r="J26" s="150" t="str">
        <f>VLOOKUP(E26,VIP!$A$2:$O10932,8,FALSE)</f>
        <v>Si</v>
      </c>
      <c r="K26" s="150" t="str">
        <f>VLOOKUP(E26,VIP!$A$2:$O14506,6,0)</f>
        <v>SI</v>
      </c>
      <c r="L26" s="154" t="s">
        <v>2564</v>
      </c>
      <c r="M26" s="202" t="s">
        <v>2546</v>
      </c>
      <c r="N26" s="109" t="s">
        <v>2452</v>
      </c>
      <c r="O26" s="150" t="s">
        <v>2453</v>
      </c>
      <c r="P26" s="150"/>
      <c r="Q26" s="201">
        <v>44323.474305555559</v>
      </c>
    </row>
    <row r="27" spans="1:17" s="121" customFormat="1" ht="18" x14ac:dyDescent="0.25">
      <c r="A27" s="150" t="str">
        <f>VLOOKUP(E27,'LISTADO ATM'!$A$2:$C$898,3,0)</f>
        <v>NORTE</v>
      </c>
      <c r="B27" s="145" t="s">
        <v>2605</v>
      </c>
      <c r="C27" s="110">
        <v>44381.535254629627</v>
      </c>
      <c r="D27" s="110" t="s">
        <v>2448</v>
      </c>
      <c r="E27" s="140">
        <v>228</v>
      </c>
      <c r="F27" s="150" t="str">
        <f>VLOOKUP(E27,VIP!$A$2:$O14050,2,0)</f>
        <v>DRBR228</v>
      </c>
      <c r="G27" s="150" t="str">
        <f>VLOOKUP(E27,'LISTADO ATM'!$A$2:$B$897,2,0)</f>
        <v xml:space="preserve">ATM Oficina SAJOMA </v>
      </c>
      <c r="H27" s="150" t="str">
        <f>VLOOKUP(E27,VIP!$A$2:$O19011,7,FALSE)</f>
        <v>Si</v>
      </c>
      <c r="I27" s="150" t="str">
        <f>VLOOKUP(E27,VIP!$A$2:$O10976,8,FALSE)</f>
        <v>Si</v>
      </c>
      <c r="J27" s="150" t="str">
        <f>VLOOKUP(E27,VIP!$A$2:$O10926,8,FALSE)</f>
        <v>Si</v>
      </c>
      <c r="K27" s="150" t="str">
        <f>VLOOKUP(E27,VIP!$A$2:$O14500,6,0)</f>
        <v>NO</v>
      </c>
      <c r="L27" s="154" t="s">
        <v>2562</v>
      </c>
      <c r="M27" s="202" t="s">
        <v>2546</v>
      </c>
      <c r="N27" s="109" t="s">
        <v>2452</v>
      </c>
      <c r="O27" s="150" t="s">
        <v>2453</v>
      </c>
      <c r="P27" s="150"/>
      <c r="Q27" s="201">
        <v>44323.476388888892</v>
      </c>
    </row>
    <row r="28" spans="1:17" s="121" customFormat="1" ht="18" x14ac:dyDescent="0.25">
      <c r="A28" s="150" t="str">
        <f>VLOOKUP(E28,'LISTADO ATM'!$A$2:$C$898,3,0)</f>
        <v>SUR</v>
      </c>
      <c r="B28" s="145" t="s">
        <v>2706</v>
      </c>
      <c r="C28" s="110">
        <v>44382.364212962966</v>
      </c>
      <c r="D28" s="110" t="s">
        <v>2448</v>
      </c>
      <c r="E28" s="140">
        <v>616</v>
      </c>
      <c r="F28" s="150" t="str">
        <f>VLOOKUP(E28,VIP!$A$2:$O14064,2,0)</f>
        <v>DRBR187</v>
      </c>
      <c r="G28" s="150" t="str">
        <f>VLOOKUP(E28,'LISTADO ATM'!$A$2:$B$897,2,0)</f>
        <v xml:space="preserve">ATM 5ta. Brigada Barahona </v>
      </c>
      <c r="H28" s="150" t="str">
        <f>VLOOKUP(E28,VIP!$A$2:$O19025,7,FALSE)</f>
        <v>Si</v>
      </c>
      <c r="I28" s="150" t="str">
        <f>VLOOKUP(E28,VIP!$A$2:$O10990,8,FALSE)</f>
        <v>Si</v>
      </c>
      <c r="J28" s="150" t="str">
        <f>VLOOKUP(E28,VIP!$A$2:$O10940,8,FALSE)</f>
        <v>Si</v>
      </c>
      <c r="K28" s="150" t="str">
        <f>VLOOKUP(E28,VIP!$A$2:$O14514,6,0)</f>
        <v>NO</v>
      </c>
      <c r="L28" s="154" t="s">
        <v>2707</v>
      </c>
      <c r="M28" s="202" t="s">
        <v>2546</v>
      </c>
      <c r="N28" s="109" t="s">
        <v>2452</v>
      </c>
      <c r="O28" s="150" t="s">
        <v>2453</v>
      </c>
      <c r="P28" s="150"/>
      <c r="Q28" s="201">
        <v>44323.478472222225</v>
      </c>
    </row>
    <row r="29" spans="1:17" s="121" customFormat="1" ht="18" x14ac:dyDescent="0.25">
      <c r="A29" s="150" t="str">
        <f>VLOOKUP(E29,'LISTADO ATM'!$A$2:$C$898,3,0)</f>
        <v>ESTE</v>
      </c>
      <c r="B29" s="145">
        <v>3335941410</v>
      </c>
      <c r="C29" s="110">
        <v>44380.841805555552</v>
      </c>
      <c r="D29" s="110" t="s">
        <v>2448</v>
      </c>
      <c r="E29" s="140">
        <v>385</v>
      </c>
      <c r="F29" s="150" t="str">
        <f>VLOOKUP(E29,VIP!$A$2:$O14050,2,0)</f>
        <v>DRBR385</v>
      </c>
      <c r="G29" s="150" t="str">
        <f>VLOOKUP(E29,'LISTADO ATM'!$A$2:$B$897,2,0)</f>
        <v xml:space="preserve">ATM Plaza Verón I </v>
      </c>
      <c r="H29" s="150" t="str">
        <f>VLOOKUP(E29,VIP!$A$2:$O19011,7,FALSE)</f>
        <v>Si</v>
      </c>
      <c r="I29" s="150" t="str">
        <f>VLOOKUP(E29,VIP!$A$2:$O10976,8,FALSE)</f>
        <v>Si</v>
      </c>
      <c r="J29" s="150" t="str">
        <f>VLOOKUP(E29,VIP!$A$2:$O10926,8,FALSE)</f>
        <v>Si</v>
      </c>
      <c r="K29" s="150" t="str">
        <f>VLOOKUP(E29,VIP!$A$2:$O14500,6,0)</f>
        <v>NO</v>
      </c>
      <c r="L29" s="154" t="s">
        <v>2441</v>
      </c>
      <c r="M29" s="202" t="s">
        <v>2546</v>
      </c>
      <c r="N29" s="109" t="s">
        <v>2452</v>
      </c>
      <c r="O29" s="150" t="s">
        <v>2453</v>
      </c>
      <c r="P29" s="150"/>
      <c r="Q29" s="201">
        <v>44323.477083333331</v>
      </c>
    </row>
    <row r="30" spans="1:17" s="121" customFormat="1" ht="18" x14ac:dyDescent="0.25">
      <c r="A30" s="150" t="str">
        <f>VLOOKUP(E30,'LISTADO ATM'!$A$2:$C$898,3,0)</f>
        <v>ESTE</v>
      </c>
      <c r="B30" s="145" t="s">
        <v>2633</v>
      </c>
      <c r="C30" s="110">
        <v>44381.682372685187</v>
      </c>
      <c r="D30" s="110" t="s">
        <v>2469</v>
      </c>
      <c r="E30" s="140">
        <v>912</v>
      </c>
      <c r="F30" s="150" t="str">
        <f>VLOOKUP(E30,VIP!$A$2:$O14073,2,0)</f>
        <v>DRBR973</v>
      </c>
      <c r="G30" s="150" t="str">
        <f>VLOOKUP(E30,'LISTADO ATM'!$A$2:$B$897,2,0)</f>
        <v xml:space="preserve">ATM Oficina San Pedro II </v>
      </c>
      <c r="H30" s="150" t="str">
        <f>VLOOKUP(E30,VIP!$A$2:$O19034,7,FALSE)</f>
        <v>Si</v>
      </c>
      <c r="I30" s="150" t="str">
        <f>VLOOKUP(E30,VIP!$A$2:$O10999,8,FALSE)</f>
        <v>Si</v>
      </c>
      <c r="J30" s="150" t="str">
        <f>VLOOKUP(E30,VIP!$A$2:$O10949,8,FALSE)</f>
        <v>Si</v>
      </c>
      <c r="K30" s="150" t="str">
        <f>VLOOKUP(E30,VIP!$A$2:$O14523,6,0)</f>
        <v>SI</v>
      </c>
      <c r="L30" s="154" t="s">
        <v>2441</v>
      </c>
      <c r="M30" s="202" t="s">
        <v>2546</v>
      </c>
      <c r="N30" s="109" t="s">
        <v>2452</v>
      </c>
      <c r="O30" s="150" t="s">
        <v>2470</v>
      </c>
      <c r="P30" s="150"/>
      <c r="Q30" s="201">
        <v>44323.486805555556</v>
      </c>
    </row>
    <row r="31" spans="1:17" s="121" customFormat="1" ht="18" x14ac:dyDescent="0.25">
      <c r="A31" s="150" t="str">
        <f>VLOOKUP(E31,'LISTADO ATM'!$A$2:$C$898,3,0)</f>
        <v>SUR</v>
      </c>
      <c r="B31" s="145">
        <v>3335940980</v>
      </c>
      <c r="C31" s="110">
        <v>44379.73201388889</v>
      </c>
      <c r="D31" s="110" t="s">
        <v>2180</v>
      </c>
      <c r="E31" s="140">
        <v>249</v>
      </c>
      <c r="F31" s="150" t="str">
        <f>VLOOKUP(E31,VIP!$A$2:$O14044,2,0)</f>
        <v>DRBR249</v>
      </c>
      <c r="G31" s="150" t="str">
        <f>VLOOKUP(E31,'LISTADO ATM'!$A$2:$B$897,2,0)</f>
        <v xml:space="preserve">ATM Banco Agrícola Neiba </v>
      </c>
      <c r="H31" s="150" t="str">
        <f>VLOOKUP(E31,VIP!$A$2:$O19005,7,FALSE)</f>
        <v>Si</v>
      </c>
      <c r="I31" s="150" t="str">
        <f>VLOOKUP(E31,VIP!$A$2:$O10970,8,FALSE)</f>
        <v>Si</v>
      </c>
      <c r="J31" s="150" t="str">
        <f>VLOOKUP(E31,VIP!$A$2:$O10920,8,FALSE)</f>
        <v>Si</v>
      </c>
      <c r="K31" s="150" t="str">
        <f>VLOOKUP(E31,VIP!$A$2:$O14494,6,0)</f>
        <v>NO</v>
      </c>
      <c r="L31" s="154" t="s">
        <v>2585</v>
      </c>
      <c r="M31" s="202" t="s">
        <v>2546</v>
      </c>
      <c r="N31" s="109" t="s">
        <v>2452</v>
      </c>
      <c r="O31" s="150" t="s">
        <v>2454</v>
      </c>
      <c r="P31" s="150"/>
      <c r="Q31" s="201">
        <v>44323.477083333331</v>
      </c>
    </row>
    <row r="32" spans="1:17" s="121" customFormat="1" ht="18" x14ac:dyDescent="0.25">
      <c r="A32" s="150" t="str">
        <f>VLOOKUP(E32,'LISTADO ATM'!$A$2:$C$898,3,0)</f>
        <v>NORTE</v>
      </c>
      <c r="B32" s="145" t="s">
        <v>2655</v>
      </c>
      <c r="C32" s="110">
        <v>44382.325324074074</v>
      </c>
      <c r="D32" s="110" t="s">
        <v>2181</v>
      </c>
      <c r="E32" s="140">
        <v>52</v>
      </c>
      <c r="F32" s="150" t="str">
        <f>VLOOKUP(E32,VIP!$A$2:$O14075,2,0)</f>
        <v>DRBR052</v>
      </c>
      <c r="G32" s="150" t="str">
        <f>VLOOKUP(E32,'LISTADO ATM'!$A$2:$B$897,2,0)</f>
        <v xml:space="preserve">ATM Oficina Jarabacoa </v>
      </c>
      <c r="H32" s="150" t="str">
        <f>VLOOKUP(E32,VIP!$A$2:$O19036,7,FALSE)</f>
        <v>Si</v>
      </c>
      <c r="I32" s="150" t="str">
        <f>VLOOKUP(E32,VIP!$A$2:$O11001,8,FALSE)</f>
        <v>Si</v>
      </c>
      <c r="J32" s="150" t="str">
        <f>VLOOKUP(E32,VIP!$A$2:$O10951,8,FALSE)</f>
        <v>Si</v>
      </c>
      <c r="K32" s="150" t="str">
        <f>VLOOKUP(E32,VIP!$A$2:$O14525,6,0)</f>
        <v>NO</v>
      </c>
      <c r="L32" s="154" t="s">
        <v>2654</v>
      </c>
      <c r="M32" s="202" t="s">
        <v>2546</v>
      </c>
      <c r="N32" s="109" t="s">
        <v>2452</v>
      </c>
      <c r="O32" s="150" t="s">
        <v>2563</v>
      </c>
      <c r="P32" s="150"/>
      <c r="Q32" s="201">
        <v>44323.455555555556</v>
      </c>
    </row>
    <row r="33" spans="1:17" s="121" customFormat="1" ht="18" x14ac:dyDescent="0.25">
      <c r="A33" s="150" t="str">
        <f>VLOOKUP(E33,'LISTADO ATM'!$A$2:$C$898,3,0)</f>
        <v>ESTE</v>
      </c>
      <c r="B33" s="145" t="s">
        <v>2699</v>
      </c>
      <c r="C33" s="110">
        <v>44382.391400462962</v>
      </c>
      <c r="D33" s="110" t="s">
        <v>2469</v>
      </c>
      <c r="E33" s="140">
        <v>1</v>
      </c>
      <c r="F33" s="150" t="str">
        <f>VLOOKUP(E33,VIP!$A$2:$O14059,2,0)</f>
        <v>DRBR001</v>
      </c>
      <c r="G33" s="150" t="str">
        <f>VLOOKUP(E33,'LISTADO ATM'!$A$2:$B$897,2,0)</f>
        <v>ATM S/M San Rafael del Yuma</v>
      </c>
      <c r="H33" s="150" t="str">
        <f>VLOOKUP(E33,VIP!$A$2:$O19020,7,FALSE)</f>
        <v>Si</v>
      </c>
      <c r="I33" s="150" t="str">
        <f>VLOOKUP(E33,VIP!$A$2:$O10985,8,FALSE)</f>
        <v>Si</v>
      </c>
      <c r="J33" s="150" t="str">
        <f>VLOOKUP(E33,VIP!$A$2:$O10935,8,FALSE)</f>
        <v>Si</v>
      </c>
      <c r="K33" s="150" t="str">
        <f>VLOOKUP(E33,VIP!$A$2:$O14509,6,0)</f>
        <v>NO</v>
      </c>
      <c r="L33" s="154" t="s">
        <v>2700</v>
      </c>
      <c r="M33" s="202" t="s">
        <v>2546</v>
      </c>
      <c r="N33" s="109" t="s">
        <v>2689</v>
      </c>
      <c r="O33" s="150" t="s">
        <v>2701</v>
      </c>
      <c r="P33" s="150" t="s">
        <v>2715</v>
      </c>
      <c r="Q33" s="201">
        <v>44323.456944444442</v>
      </c>
    </row>
    <row r="34" spans="1:17" s="121" customFormat="1" ht="18" x14ac:dyDescent="0.25">
      <c r="A34" s="150" t="str">
        <f>VLOOKUP(E34,'LISTADO ATM'!$A$2:$C$898,3,0)</f>
        <v>NORTE</v>
      </c>
      <c r="B34" s="145" t="s">
        <v>2691</v>
      </c>
      <c r="C34" s="110">
        <v>44382.444652777776</v>
      </c>
      <c r="D34" s="110" t="s">
        <v>2469</v>
      </c>
      <c r="E34" s="140">
        <v>775</v>
      </c>
      <c r="F34" s="150" t="str">
        <f>VLOOKUP(E34,VIP!$A$2:$O14052,2,0)</f>
        <v>DRBR450</v>
      </c>
      <c r="G34" s="150" t="str">
        <f>VLOOKUP(E34,'LISTADO ATM'!$A$2:$B$897,2,0)</f>
        <v xml:space="preserve">ATM S/M Lilo (Montecristi) </v>
      </c>
      <c r="H34" s="150" t="str">
        <f>VLOOKUP(E34,VIP!$A$2:$O19013,7,FALSE)</f>
        <v>Si</v>
      </c>
      <c r="I34" s="150" t="str">
        <f>VLOOKUP(E34,VIP!$A$2:$O10978,8,FALSE)</f>
        <v>Si</v>
      </c>
      <c r="J34" s="150" t="str">
        <f>VLOOKUP(E34,VIP!$A$2:$O10928,8,FALSE)</f>
        <v>Si</v>
      </c>
      <c r="K34" s="150" t="str">
        <f>VLOOKUP(E34,VIP!$A$2:$O14502,6,0)</f>
        <v>NO</v>
      </c>
      <c r="L34" s="154" t="s">
        <v>2692</v>
      </c>
      <c r="M34" s="202" t="s">
        <v>2546</v>
      </c>
      <c r="N34" s="109" t="s">
        <v>2689</v>
      </c>
      <c r="O34" s="150" t="s">
        <v>2690</v>
      </c>
      <c r="P34" s="150" t="s">
        <v>2715</v>
      </c>
      <c r="Q34" s="201">
        <v>44323.48333333333</v>
      </c>
    </row>
    <row r="35" spans="1:17" s="121" customFormat="1" ht="18" x14ac:dyDescent="0.25">
      <c r="A35" s="150" t="str">
        <f>VLOOKUP(E35,'LISTADO ATM'!$A$2:$C$898,3,0)</f>
        <v>NORTE</v>
      </c>
      <c r="B35" s="145">
        <v>3335941407</v>
      </c>
      <c r="C35" s="110">
        <v>44380.80914351852</v>
      </c>
      <c r="D35" s="110" t="s">
        <v>2469</v>
      </c>
      <c r="E35" s="140">
        <v>63</v>
      </c>
      <c r="F35" s="150" t="str">
        <f>VLOOKUP(E35,VIP!$A$2:$O14051,2,0)</f>
        <v>DRBR063</v>
      </c>
      <c r="G35" s="150" t="str">
        <f>VLOOKUP(E35,'LISTADO ATM'!$A$2:$B$897,2,0)</f>
        <v xml:space="preserve">ATM Oficina Villa Vásquez (Montecristi) </v>
      </c>
      <c r="H35" s="150" t="str">
        <f>VLOOKUP(E35,VIP!$A$2:$O19012,7,FALSE)</f>
        <v>Si</v>
      </c>
      <c r="I35" s="150" t="str">
        <f>VLOOKUP(E35,VIP!$A$2:$O10977,8,FALSE)</f>
        <v>Si</v>
      </c>
      <c r="J35" s="150" t="str">
        <f>VLOOKUP(E35,VIP!$A$2:$O10927,8,FALSE)</f>
        <v>Si</v>
      </c>
      <c r="K35" s="150" t="str">
        <f>VLOOKUP(E35,VIP!$A$2:$O14501,6,0)</f>
        <v>NO</v>
      </c>
      <c r="L35" s="154" t="s">
        <v>2417</v>
      </c>
      <c r="M35" s="202" t="s">
        <v>2546</v>
      </c>
      <c r="N35" s="109" t="s">
        <v>2452</v>
      </c>
      <c r="O35" s="150" t="s">
        <v>2470</v>
      </c>
      <c r="P35" s="150"/>
      <c r="Q35" s="201">
        <v>44323.46875</v>
      </c>
    </row>
    <row r="36" spans="1:17" s="121" customFormat="1" ht="18" x14ac:dyDescent="0.25">
      <c r="A36" s="150" t="str">
        <f>VLOOKUP(E36,'LISTADO ATM'!$A$2:$C$898,3,0)</f>
        <v>SUR</v>
      </c>
      <c r="B36" s="145">
        <v>3335941270</v>
      </c>
      <c r="C36" s="110">
        <v>44380.48715277778</v>
      </c>
      <c r="D36" s="110" t="s">
        <v>2448</v>
      </c>
      <c r="E36" s="140">
        <v>252</v>
      </c>
      <c r="F36" s="150" t="str">
        <f>VLOOKUP(E36,VIP!$A$2:$O14010,2,0)</f>
        <v>DRBR252</v>
      </c>
      <c r="G36" s="150" t="str">
        <f>VLOOKUP(E36,'LISTADO ATM'!$A$2:$B$897,2,0)</f>
        <v xml:space="preserve">ATM Banco Agrícola (Barahona) </v>
      </c>
      <c r="H36" s="150" t="str">
        <f>VLOOKUP(E36,VIP!$A$2:$O18971,7,FALSE)</f>
        <v>Si</v>
      </c>
      <c r="I36" s="150" t="str">
        <f>VLOOKUP(E36,VIP!$A$2:$O10936,8,FALSE)</f>
        <v>Si</v>
      </c>
      <c r="J36" s="150" t="str">
        <f>VLOOKUP(E36,VIP!$A$2:$O10886,8,FALSE)</f>
        <v>Si</v>
      </c>
      <c r="K36" s="150" t="str">
        <f>VLOOKUP(E36,VIP!$A$2:$O14460,6,0)</f>
        <v>NO</v>
      </c>
      <c r="L36" s="154" t="s">
        <v>2417</v>
      </c>
      <c r="M36" s="202" t="s">
        <v>2546</v>
      </c>
      <c r="N36" s="109" t="s">
        <v>2452</v>
      </c>
      <c r="O36" s="150" t="s">
        <v>2453</v>
      </c>
      <c r="P36" s="150"/>
      <c r="Q36" s="201">
        <v>44323.46875</v>
      </c>
    </row>
    <row r="37" spans="1:17" s="121" customFormat="1" ht="18" x14ac:dyDescent="0.25">
      <c r="A37" s="150" t="str">
        <f>VLOOKUP(E37,'LISTADO ATM'!$A$2:$C$898,3,0)</f>
        <v>ESTE</v>
      </c>
      <c r="B37" s="145">
        <v>3335941371</v>
      </c>
      <c r="C37" s="110">
        <v>44380.668032407404</v>
      </c>
      <c r="D37" s="110" t="s">
        <v>2448</v>
      </c>
      <c r="E37" s="140">
        <v>353</v>
      </c>
      <c r="F37" s="150" t="str">
        <f>VLOOKUP(E37,VIP!$A$2:$O14040,2,0)</f>
        <v>DRBR353</v>
      </c>
      <c r="G37" s="150" t="str">
        <f>VLOOKUP(E37,'LISTADO ATM'!$A$2:$B$897,2,0)</f>
        <v xml:space="preserve">ATM Estación Boulevard Juan Dolio </v>
      </c>
      <c r="H37" s="150" t="str">
        <f>VLOOKUP(E37,VIP!$A$2:$O19001,7,FALSE)</f>
        <v>Si</v>
      </c>
      <c r="I37" s="150" t="str">
        <f>VLOOKUP(E37,VIP!$A$2:$O10966,8,FALSE)</f>
        <v>Si</v>
      </c>
      <c r="J37" s="150" t="str">
        <f>VLOOKUP(E37,VIP!$A$2:$O10916,8,FALSE)</f>
        <v>Si</v>
      </c>
      <c r="K37" s="150" t="str">
        <f>VLOOKUP(E37,VIP!$A$2:$O14490,6,0)</f>
        <v>NO</v>
      </c>
      <c r="L37" s="154" t="s">
        <v>2417</v>
      </c>
      <c r="M37" s="202" t="s">
        <v>2546</v>
      </c>
      <c r="N37" s="109" t="s">
        <v>2452</v>
      </c>
      <c r="O37" s="150" t="s">
        <v>2453</v>
      </c>
      <c r="P37" s="150"/>
      <c r="Q37" s="201">
        <v>44323.469444444447</v>
      </c>
    </row>
    <row r="38" spans="1:17" s="121" customFormat="1" ht="18" x14ac:dyDescent="0.25">
      <c r="A38" s="150" t="str">
        <f>VLOOKUP(E38,'LISTADO ATM'!$A$2:$C$898,3,0)</f>
        <v>ESTE</v>
      </c>
      <c r="B38" s="145">
        <v>3335941382</v>
      </c>
      <c r="C38" s="110">
        <v>44380.698055555556</v>
      </c>
      <c r="D38" s="110" t="s">
        <v>2448</v>
      </c>
      <c r="E38" s="140">
        <v>211</v>
      </c>
      <c r="F38" s="150" t="str">
        <f>VLOOKUP(E38,VIP!$A$2:$O14031,2,0)</f>
        <v>DRBR211</v>
      </c>
      <c r="G38" s="150" t="str">
        <f>VLOOKUP(E38,'LISTADO ATM'!$A$2:$B$897,2,0)</f>
        <v xml:space="preserve">ATM Oficina La Romana I </v>
      </c>
      <c r="H38" s="150" t="str">
        <f>VLOOKUP(E38,VIP!$A$2:$O18992,7,FALSE)</f>
        <v>Si</v>
      </c>
      <c r="I38" s="150" t="str">
        <f>VLOOKUP(E38,VIP!$A$2:$O10957,8,FALSE)</f>
        <v>Si</v>
      </c>
      <c r="J38" s="150" t="str">
        <f>VLOOKUP(E38,VIP!$A$2:$O10907,8,FALSE)</f>
        <v>Si</v>
      </c>
      <c r="K38" s="150" t="str">
        <f>VLOOKUP(E38,VIP!$A$2:$O14481,6,0)</f>
        <v>NO</v>
      </c>
      <c r="L38" s="154" t="s">
        <v>2417</v>
      </c>
      <c r="M38" s="202" t="s">
        <v>2546</v>
      </c>
      <c r="N38" s="109" t="s">
        <v>2452</v>
      </c>
      <c r="O38" s="150" t="s">
        <v>2453</v>
      </c>
      <c r="P38" s="150"/>
      <c r="Q38" s="201">
        <v>44323.474999999999</v>
      </c>
    </row>
    <row r="39" spans="1:17" s="121" customFormat="1" ht="18" x14ac:dyDescent="0.25">
      <c r="A39" s="150" t="str">
        <f>VLOOKUP(E39,'LISTADO ATM'!$A$2:$C$898,3,0)</f>
        <v>DISTRITO NACIONAL</v>
      </c>
      <c r="B39" s="145" t="s">
        <v>2609</v>
      </c>
      <c r="C39" s="110">
        <v>44381.507118055553</v>
      </c>
      <c r="D39" s="110" t="s">
        <v>2448</v>
      </c>
      <c r="E39" s="140">
        <v>409</v>
      </c>
      <c r="F39" s="150" t="str">
        <f>VLOOKUP(E39,VIP!$A$2:$O14055,2,0)</f>
        <v>DRBR409</v>
      </c>
      <c r="G39" s="150" t="str">
        <f>VLOOKUP(E39,'LISTADO ATM'!$A$2:$B$897,2,0)</f>
        <v xml:space="preserve">ATM Oficina Las Palmas de Herrera I </v>
      </c>
      <c r="H39" s="150" t="str">
        <f>VLOOKUP(E39,VIP!$A$2:$O19016,7,FALSE)</f>
        <v>Si</v>
      </c>
      <c r="I39" s="150" t="str">
        <f>VLOOKUP(E39,VIP!$A$2:$O10981,8,FALSE)</f>
        <v>Si</v>
      </c>
      <c r="J39" s="150" t="str">
        <f>VLOOKUP(E39,VIP!$A$2:$O10931,8,FALSE)</f>
        <v>Si</v>
      </c>
      <c r="K39" s="150" t="str">
        <f>VLOOKUP(E39,VIP!$A$2:$O14505,6,0)</f>
        <v>NO</v>
      </c>
      <c r="L39" s="154" t="s">
        <v>2417</v>
      </c>
      <c r="M39" s="202" t="s">
        <v>2546</v>
      </c>
      <c r="N39" s="109" t="s">
        <v>2452</v>
      </c>
      <c r="O39" s="150" t="s">
        <v>2453</v>
      </c>
      <c r="P39" s="150"/>
      <c r="Q39" s="201">
        <v>44323.476388888892</v>
      </c>
    </row>
    <row r="40" spans="1:17" s="121" customFormat="1" ht="18" x14ac:dyDescent="0.25">
      <c r="A40" s="150" t="str">
        <f>VLOOKUP(E40,'LISTADO ATM'!$A$2:$C$898,3,0)</f>
        <v>DISTRITO NACIONAL</v>
      </c>
      <c r="B40" s="145">
        <v>3335941368</v>
      </c>
      <c r="C40" s="110">
        <v>44380.638564814813</v>
      </c>
      <c r="D40" s="110" t="s">
        <v>2469</v>
      </c>
      <c r="E40" s="140">
        <v>410</v>
      </c>
      <c r="F40" s="150" t="str">
        <f>VLOOKUP(E40,VIP!$A$2:$O14011,2,0)</f>
        <v>DRBR410</v>
      </c>
      <c r="G40" s="150" t="str">
        <f>VLOOKUP(E40,'LISTADO ATM'!$A$2:$B$897,2,0)</f>
        <v xml:space="preserve">ATM Oficina Las Palmas de Herrera II </v>
      </c>
      <c r="H40" s="150" t="str">
        <f>VLOOKUP(E40,VIP!$A$2:$O18972,7,FALSE)</f>
        <v>Si</v>
      </c>
      <c r="I40" s="150" t="str">
        <f>VLOOKUP(E40,VIP!$A$2:$O10937,8,FALSE)</f>
        <v>Si</v>
      </c>
      <c r="J40" s="150" t="str">
        <f>VLOOKUP(E40,VIP!$A$2:$O10887,8,FALSE)</f>
        <v>Si</v>
      </c>
      <c r="K40" s="150" t="str">
        <f>VLOOKUP(E40,VIP!$A$2:$O14461,6,0)</f>
        <v>NO</v>
      </c>
      <c r="L40" s="154" t="s">
        <v>2417</v>
      </c>
      <c r="M40" s="202" t="s">
        <v>2546</v>
      </c>
      <c r="N40" s="109" t="s">
        <v>2452</v>
      </c>
      <c r="O40" s="150" t="s">
        <v>2470</v>
      </c>
      <c r="P40" s="150"/>
      <c r="Q40" s="201">
        <v>44323.476388888892</v>
      </c>
    </row>
    <row r="41" spans="1:17" s="121" customFormat="1" ht="18" x14ac:dyDescent="0.25">
      <c r="A41" s="150" t="str">
        <f>VLOOKUP(E41,'LISTADO ATM'!$A$2:$C$898,3,0)</f>
        <v>DISTRITO NACIONAL</v>
      </c>
      <c r="B41" s="145">
        <v>3335941289</v>
      </c>
      <c r="C41" s="110">
        <v>44380.509467592594</v>
      </c>
      <c r="D41" s="110" t="s">
        <v>2469</v>
      </c>
      <c r="E41" s="140">
        <v>314</v>
      </c>
      <c r="F41" s="150" t="str">
        <f>VLOOKUP(E41,VIP!$A$2:$O14007,2,0)</f>
        <v>DRBR314</v>
      </c>
      <c r="G41" s="150" t="str">
        <f>VLOOKUP(E41,'LISTADO ATM'!$A$2:$B$897,2,0)</f>
        <v xml:space="preserve">ATM UNP Cambita Garabito (San Cristóbal) </v>
      </c>
      <c r="H41" s="150" t="str">
        <f>VLOOKUP(E41,VIP!$A$2:$O18968,7,FALSE)</f>
        <v>Si</v>
      </c>
      <c r="I41" s="150" t="str">
        <f>VLOOKUP(E41,VIP!$A$2:$O10933,8,FALSE)</f>
        <v>Si</v>
      </c>
      <c r="J41" s="150" t="str">
        <f>VLOOKUP(E41,VIP!$A$2:$O10883,8,FALSE)</f>
        <v>Si</v>
      </c>
      <c r="K41" s="150" t="str">
        <f>VLOOKUP(E41,VIP!$A$2:$O14457,6,0)</f>
        <v>NO</v>
      </c>
      <c r="L41" s="154" t="s">
        <v>2417</v>
      </c>
      <c r="M41" s="202" t="s">
        <v>2546</v>
      </c>
      <c r="N41" s="109" t="s">
        <v>2452</v>
      </c>
      <c r="O41" s="150" t="s">
        <v>2470</v>
      </c>
      <c r="P41" s="150"/>
      <c r="Q41" s="201">
        <v>44323.477083333331</v>
      </c>
    </row>
    <row r="42" spans="1:17" s="121" customFormat="1" ht="18" x14ac:dyDescent="0.25">
      <c r="A42" s="150" t="str">
        <f>VLOOKUP(E42,'LISTADO ATM'!$A$2:$C$898,3,0)</f>
        <v>SUR</v>
      </c>
      <c r="B42" s="145" t="s">
        <v>2630</v>
      </c>
      <c r="C42" s="110">
        <v>44381.689803240741</v>
      </c>
      <c r="D42" s="110" t="s">
        <v>2469</v>
      </c>
      <c r="E42" s="140">
        <v>615</v>
      </c>
      <c r="F42" s="150" t="str">
        <f>VLOOKUP(E42,VIP!$A$2:$O14070,2,0)</f>
        <v>DRBR418</v>
      </c>
      <c r="G42" s="150" t="str">
        <f>VLOOKUP(E42,'LISTADO ATM'!$A$2:$B$897,2,0)</f>
        <v xml:space="preserve">ATM Estación Sunix Cabral (Barahona) </v>
      </c>
      <c r="H42" s="150" t="str">
        <f>VLOOKUP(E42,VIP!$A$2:$O19031,7,FALSE)</f>
        <v>Si</v>
      </c>
      <c r="I42" s="150" t="str">
        <f>VLOOKUP(E42,VIP!$A$2:$O10996,8,FALSE)</f>
        <v>Si</v>
      </c>
      <c r="J42" s="150" t="str">
        <f>VLOOKUP(E42,VIP!$A$2:$O10946,8,FALSE)</f>
        <v>Si</v>
      </c>
      <c r="K42" s="150" t="str">
        <f>VLOOKUP(E42,VIP!$A$2:$O14520,6,0)</f>
        <v>NO</v>
      </c>
      <c r="L42" s="154" t="s">
        <v>2417</v>
      </c>
      <c r="M42" s="202" t="s">
        <v>2546</v>
      </c>
      <c r="N42" s="109" t="s">
        <v>2452</v>
      </c>
      <c r="O42" s="150" t="s">
        <v>2470</v>
      </c>
      <c r="P42" s="150"/>
      <c r="Q42" s="201">
        <v>44323.484027777777</v>
      </c>
    </row>
    <row r="43" spans="1:17" s="121" customFormat="1" ht="18" x14ac:dyDescent="0.25">
      <c r="A43" s="150" t="str">
        <f>VLOOKUP(E43,'LISTADO ATM'!$A$2:$C$898,3,0)</f>
        <v>DISTRITO NACIONAL</v>
      </c>
      <c r="B43" s="145" t="s">
        <v>2623</v>
      </c>
      <c r="C43" s="110">
        <v>44381.708182870374</v>
      </c>
      <c r="D43" s="110" t="s">
        <v>2448</v>
      </c>
      <c r="E43" s="140">
        <v>629</v>
      </c>
      <c r="F43" s="150" t="str">
        <f>VLOOKUP(E43,VIP!$A$2:$O14063,2,0)</f>
        <v>DRBR24M</v>
      </c>
      <c r="G43" s="150" t="str">
        <f>VLOOKUP(E43,'LISTADO ATM'!$A$2:$B$897,2,0)</f>
        <v xml:space="preserve">ATM Oficina Americana Independencia I </v>
      </c>
      <c r="H43" s="150" t="str">
        <f>VLOOKUP(E43,VIP!$A$2:$O19024,7,FALSE)</f>
        <v>Si</v>
      </c>
      <c r="I43" s="150" t="str">
        <f>VLOOKUP(E43,VIP!$A$2:$O10989,8,FALSE)</f>
        <v>Si</v>
      </c>
      <c r="J43" s="150" t="str">
        <f>VLOOKUP(E43,VIP!$A$2:$O10939,8,FALSE)</f>
        <v>Si</v>
      </c>
      <c r="K43" s="150" t="str">
        <f>VLOOKUP(E43,VIP!$A$2:$O14513,6,0)</f>
        <v>SI</v>
      </c>
      <c r="L43" s="154" t="s">
        <v>2417</v>
      </c>
      <c r="M43" s="202" t="s">
        <v>2546</v>
      </c>
      <c r="N43" s="109" t="s">
        <v>2452</v>
      </c>
      <c r="O43" s="150" t="s">
        <v>2453</v>
      </c>
      <c r="P43" s="150"/>
      <c r="Q43" s="201">
        <v>44323.484027777777</v>
      </c>
    </row>
    <row r="44" spans="1:17" s="121" customFormat="1" ht="18" x14ac:dyDescent="0.25">
      <c r="A44" s="150" t="str">
        <f>VLOOKUP(E44,'LISTADO ATM'!$A$2:$C$898,3,0)</f>
        <v>DISTRITO NACIONAL</v>
      </c>
      <c r="B44" s="145" t="s">
        <v>2631</v>
      </c>
      <c r="C44" s="110">
        <v>44381.687893518516</v>
      </c>
      <c r="D44" s="110" t="s">
        <v>2448</v>
      </c>
      <c r="E44" s="140">
        <v>713</v>
      </c>
      <c r="F44" s="150" t="str">
        <f>VLOOKUP(E44,VIP!$A$2:$O14071,2,0)</f>
        <v>DRBR016</v>
      </c>
      <c r="G44" s="150" t="str">
        <f>VLOOKUP(E44,'LISTADO ATM'!$A$2:$B$897,2,0)</f>
        <v xml:space="preserve">ATM Oficina Las Américas </v>
      </c>
      <c r="H44" s="150" t="str">
        <f>VLOOKUP(E44,VIP!$A$2:$O19032,7,FALSE)</f>
        <v>Si</v>
      </c>
      <c r="I44" s="150" t="str">
        <f>VLOOKUP(E44,VIP!$A$2:$O10997,8,FALSE)</f>
        <v>Si</v>
      </c>
      <c r="J44" s="150" t="str">
        <f>VLOOKUP(E44,VIP!$A$2:$O10947,8,FALSE)</f>
        <v>Si</v>
      </c>
      <c r="K44" s="150" t="str">
        <f>VLOOKUP(E44,VIP!$A$2:$O14521,6,0)</f>
        <v>NO</v>
      </c>
      <c r="L44" s="154" t="s">
        <v>2417</v>
      </c>
      <c r="M44" s="202" t="s">
        <v>2546</v>
      </c>
      <c r="N44" s="109" t="s">
        <v>2452</v>
      </c>
      <c r="O44" s="150" t="s">
        <v>2453</v>
      </c>
      <c r="P44" s="150"/>
      <c r="Q44" s="201">
        <v>44323.48541666667</v>
      </c>
    </row>
    <row r="45" spans="1:17" s="121" customFormat="1" ht="18" x14ac:dyDescent="0.25">
      <c r="A45" s="150" t="str">
        <f>VLOOKUP(E45,'LISTADO ATM'!$A$2:$C$898,3,0)</f>
        <v>ESTE</v>
      </c>
      <c r="B45" s="145" t="s">
        <v>2708</v>
      </c>
      <c r="C45" s="110">
        <v>44382.348738425928</v>
      </c>
      <c r="D45" s="110" t="s">
        <v>2448</v>
      </c>
      <c r="E45" s="140">
        <v>742</v>
      </c>
      <c r="F45" s="150" t="str">
        <f>VLOOKUP(E45,VIP!$A$2:$O14065,2,0)</f>
        <v>DRBR990</v>
      </c>
      <c r="G45" s="150" t="str">
        <f>VLOOKUP(E45,'LISTADO ATM'!$A$2:$B$897,2,0)</f>
        <v xml:space="preserve">ATM Oficina Plaza del Rey (La Romana) </v>
      </c>
      <c r="H45" s="150" t="str">
        <f>VLOOKUP(E45,VIP!$A$2:$O19026,7,FALSE)</f>
        <v>Si</v>
      </c>
      <c r="I45" s="150" t="str">
        <f>VLOOKUP(E45,VIP!$A$2:$O10991,8,FALSE)</f>
        <v>Si</v>
      </c>
      <c r="J45" s="150" t="str">
        <f>VLOOKUP(E45,VIP!$A$2:$O10941,8,FALSE)</f>
        <v>Si</v>
      </c>
      <c r="K45" s="150" t="str">
        <f>VLOOKUP(E45,VIP!$A$2:$O14515,6,0)</f>
        <v>NO</v>
      </c>
      <c r="L45" s="154" t="s">
        <v>2417</v>
      </c>
      <c r="M45" s="202" t="s">
        <v>2546</v>
      </c>
      <c r="N45" s="109" t="s">
        <v>2452</v>
      </c>
      <c r="O45" s="150" t="s">
        <v>2453</v>
      </c>
      <c r="P45" s="150"/>
      <c r="Q45" s="201">
        <v>44323.486111111109</v>
      </c>
    </row>
    <row r="46" spans="1:17" s="121" customFormat="1" ht="18" x14ac:dyDescent="0.25">
      <c r="A46" s="150" t="str">
        <f>VLOOKUP(E46,'LISTADO ATM'!$A$2:$C$898,3,0)</f>
        <v>NORTE</v>
      </c>
      <c r="B46" s="145" t="s">
        <v>2628</v>
      </c>
      <c r="C46" s="110">
        <v>44381.69321759259</v>
      </c>
      <c r="D46" s="110" t="s">
        <v>2601</v>
      </c>
      <c r="E46" s="140">
        <v>796</v>
      </c>
      <c r="F46" s="150" t="str">
        <f>VLOOKUP(E46,VIP!$A$2:$O14068,2,0)</f>
        <v>DRBR155</v>
      </c>
      <c r="G46" s="150" t="str">
        <f>VLOOKUP(E46,'LISTADO ATM'!$A$2:$B$897,2,0)</f>
        <v xml:space="preserve">ATM Oficina Plaza Ventura (Nagua) </v>
      </c>
      <c r="H46" s="150" t="str">
        <f>VLOOKUP(E46,VIP!$A$2:$O19029,7,FALSE)</f>
        <v>Si</v>
      </c>
      <c r="I46" s="150" t="str">
        <f>VLOOKUP(E46,VIP!$A$2:$O10994,8,FALSE)</f>
        <v>Si</v>
      </c>
      <c r="J46" s="150" t="str">
        <f>VLOOKUP(E46,VIP!$A$2:$O10944,8,FALSE)</f>
        <v>Si</v>
      </c>
      <c r="K46" s="150" t="str">
        <f>VLOOKUP(E46,VIP!$A$2:$O14518,6,0)</f>
        <v>SI</v>
      </c>
      <c r="L46" s="154" t="s">
        <v>2417</v>
      </c>
      <c r="M46" s="202" t="s">
        <v>2546</v>
      </c>
      <c r="N46" s="109" t="s">
        <v>2452</v>
      </c>
      <c r="O46" s="150" t="s">
        <v>2634</v>
      </c>
      <c r="P46" s="150"/>
      <c r="Q46" s="201">
        <v>44323.486111111109</v>
      </c>
    </row>
    <row r="47" spans="1:17" s="121" customFormat="1" ht="18" x14ac:dyDescent="0.25">
      <c r="A47" s="150" t="str">
        <f>VLOOKUP(E47,'LISTADO ATM'!$A$2:$C$898,3,0)</f>
        <v>ESTE</v>
      </c>
      <c r="B47" s="145" t="s">
        <v>2626</v>
      </c>
      <c r="C47" s="110">
        <v>44381.698842592596</v>
      </c>
      <c r="D47" s="110" t="s">
        <v>2469</v>
      </c>
      <c r="E47" s="140">
        <v>838</v>
      </c>
      <c r="F47" s="150" t="str">
        <f>VLOOKUP(E47,VIP!$A$2:$O14066,2,0)</f>
        <v>DRBR838</v>
      </c>
      <c r="G47" s="150" t="str">
        <f>VLOOKUP(E47,'LISTADO ATM'!$A$2:$B$897,2,0)</f>
        <v xml:space="preserve">ATM UNP Consuelo </v>
      </c>
      <c r="H47" s="150" t="str">
        <f>VLOOKUP(E47,VIP!$A$2:$O19027,7,FALSE)</f>
        <v>Si</v>
      </c>
      <c r="I47" s="150" t="str">
        <f>VLOOKUP(E47,VIP!$A$2:$O10992,8,FALSE)</f>
        <v>Si</v>
      </c>
      <c r="J47" s="150" t="str">
        <f>VLOOKUP(E47,VIP!$A$2:$O10942,8,FALSE)</f>
        <v>Si</v>
      </c>
      <c r="K47" s="150" t="str">
        <f>VLOOKUP(E47,VIP!$A$2:$O14516,6,0)</f>
        <v>NO</v>
      </c>
      <c r="L47" s="154" t="s">
        <v>2417</v>
      </c>
      <c r="M47" s="202" t="s">
        <v>2546</v>
      </c>
      <c r="N47" s="109" t="s">
        <v>2452</v>
      </c>
      <c r="O47" s="150" t="s">
        <v>2470</v>
      </c>
      <c r="P47" s="150"/>
      <c r="Q47" s="201">
        <v>44323.486111111109</v>
      </c>
    </row>
    <row r="48" spans="1:17" s="121" customFormat="1" ht="18" x14ac:dyDescent="0.25">
      <c r="A48" s="150" t="str">
        <f>VLOOKUP(E48,'LISTADO ATM'!$A$2:$C$898,3,0)</f>
        <v>ESTE</v>
      </c>
      <c r="B48" s="145" t="s">
        <v>2627</v>
      </c>
      <c r="C48" s="110">
        <v>44381.695648148147</v>
      </c>
      <c r="D48" s="110" t="s">
        <v>2469</v>
      </c>
      <c r="E48" s="140">
        <v>843</v>
      </c>
      <c r="F48" s="150" t="str">
        <f>VLOOKUP(E48,VIP!$A$2:$O14067,2,0)</f>
        <v>DRBR843</v>
      </c>
      <c r="G48" s="150" t="str">
        <f>VLOOKUP(E48,'LISTADO ATM'!$A$2:$B$897,2,0)</f>
        <v xml:space="preserve">ATM Oficina Romana Centro </v>
      </c>
      <c r="H48" s="150" t="str">
        <f>VLOOKUP(E48,VIP!$A$2:$O19028,7,FALSE)</f>
        <v>Si</v>
      </c>
      <c r="I48" s="150" t="str">
        <f>VLOOKUP(E48,VIP!$A$2:$O10993,8,FALSE)</f>
        <v>Si</v>
      </c>
      <c r="J48" s="150" t="str">
        <f>VLOOKUP(E48,VIP!$A$2:$O10943,8,FALSE)</f>
        <v>Si</v>
      </c>
      <c r="K48" s="150" t="str">
        <f>VLOOKUP(E48,VIP!$A$2:$O14517,6,0)</f>
        <v>NO</v>
      </c>
      <c r="L48" s="154" t="s">
        <v>2417</v>
      </c>
      <c r="M48" s="202" t="s">
        <v>2546</v>
      </c>
      <c r="N48" s="109" t="s">
        <v>2452</v>
      </c>
      <c r="O48" s="150" t="s">
        <v>2470</v>
      </c>
      <c r="P48" s="150"/>
      <c r="Q48" s="201">
        <v>44323.486805555556</v>
      </c>
    </row>
    <row r="49" spans="1:17" s="121" customFormat="1" ht="18" x14ac:dyDescent="0.25">
      <c r="A49" s="150" t="str">
        <f>VLOOKUP(E49,'LISTADO ATM'!$A$2:$C$898,3,0)</f>
        <v>DISTRITO NACIONAL</v>
      </c>
      <c r="B49" s="145">
        <v>3335941417</v>
      </c>
      <c r="C49" s="110">
        <v>44380.889409722222</v>
      </c>
      <c r="D49" s="110" t="s">
        <v>2469</v>
      </c>
      <c r="E49" s="140">
        <v>957</v>
      </c>
      <c r="F49" s="150" t="str">
        <f>VLOOKUP(E49,VIP!$A$2:$O14043,2,0)</f>
        <v>DRBR23F</v>
      </c>
      <c r="G49" s="150" t="str">
        <f>VLOOKUP(E49,'LISTADO ATM'!$A$2:$B$897,2,0)</f>
        <v xml:space="preserve">ATM Oficina Venezuela </v>
      </c>
      <c r="H49" s="150" t="str">
        <f>VLOOKUP(E49,VIP!$A$2:$O19004,7,FALSE)</f>
        <v>Si</v>
      </c>
      <c r="I49" s="150" t="str">
        <f>VLOOKUP(E49,VIP!$A$2:$O10969,8,FALSE)</f>
        <v>Si</v>
      </c>
      <c r="J49" s="150" t="str">
        <f>VLOOKUP(E49,VIP!$A$2:$O10919,8,FALSE)</f>
        <v>Si</v>
      </c>
      <c r="K49" s="150" t="str">
        <f>VLOOKUP(E49,VIP!$A$2:$O14493,6,0)</f>
        <v>SI</v>
      </c>
      <c r="L49" s="154" t="s">
        <v>2417</v>
      </c>
      <c r="M49" s="202" t="s">
        <v>2546</v>
      </c>
      <c r="N49" s="109" t="s">
        <v>2452</v>
      </c>
      <c r="O49" s="150" t="s">
        <v>2470</v>
      </c>
      <c r="P49" s="150"/>
      <c r="Q49" s="201">
        <v>44323.488888888889</v>
      </c>
    </row>
    <row r="50" spans="1:17" s="121" customFormat="1" ht="18" x14ac:dyDescent="0.25">
      <c r="A50" s="150" t="str">
        <f>VLOOKUP(E50,'LISTADO ATM'!$A$2:$C$898,3,0)</f>
        <v>DISTRITO NACIONAL</v>
      </c>
      <c r="B50" s="145">
        <v>3335941411</v>
      </c>
      <c r="C50" s="110">
        <v>44380.846828703703</v>
      </c>
      <c r="D50" s="110" t="s">
        <v>2448</v>
      </c>
      <c r="E50" s="140">
        <v>949</v>
      </c>
      <c r="F50" s="150" t="str">
        <f>VLOOKUP(E50,VIP!$A$2:$O14049,2,0)</f>
        <v>DRBR23D</v>
      </c>
      <c r="G50" s="150" t="str">
        <f>VLOOKUP(E50,'LISTADO ATM'!$A$2:$B$897,2,0)</f>
        <v xml:space="preserve">ATM S/M Bravo San Isidro Coral Mall </v>
      </c>
      <c r="H50" s="150" t="str">
        <f>VLOOKUP(E50,VIP!$A$2:$O19010,7,FALSE)</f>
        <v>Si</v>
      </c>
      <c r="I50" s="150" t="str">
        <f>VLOOKUP(E50,VIP!$A$2:$O10975,8,FALSE)</f>
        <v>No</v>
      </c>
      <c r="J50" s="150" t="str">
        <f>VLOOKUP(E50,VIP!$A$2:$O10925,8,FALSE)</f>
        <v>No</v>
      </c>
      <c r="K50" s="150" t="str">
        <f>VLOOKUP(E50,VIP!$A$2:$O14499,6,0)</f>
        <v>NO</v>
      </c>
      <c r="L50" s="154" t="s">
        <v>2417</v>
      </c>
      <c r="M50" s="202" t="s">
        <v>2546</v>
      </c>
      <c r="N50" s="109" t="s">
        <v>2452</v>
      </c>
      <c r="O50" s="150" t="s">
        <v>2453</v>
      </c>
      <c r="P50" s="150"/>
      <c r="Q50" s="201">
        <v>44323.489583333336</v>
      </c>
    </row>
    <row r="51" spans="1:17" s="121" customFormat="1" ht="18" x14ac:dyDescent="0.25">
      <c r="A51" s="150" t="str">
        <f>VLOOKUP(E51,'LISTADO ATM'!$A$2:$C$898,3,0)</f>
        <v>DISTRITO NACIONAL</v>
      </c>
      <c r="B51" s="145" t="s">
        <v>2702</v>
      </c>
      <c r="C51" s="110">
        <v>44382.388182870367</v>
      </c>
      <c r="D51" s="110" t="s">
        <v>2448</v>
      </c>
      <c r="E51" s="140">
        <v>955</v>
      </c>
      <c r="F51" s="150" t="str">
        <f>VLOOKUP(E51,VIP!$A$2:$O14060,2,0)</f>
        <v>DRBR955</v>
      </c>
      <c r="G51" s="150" t="str">
        <f>VLOOKUP(E51,'LISTADO ATM'!$A$2:$B$897,2,0)</f>
        <v xml:space="preserve">ATM Oficina Americana Independencia II </v>
      </c>
      <c r="H51" s="150" t="str">
        <f>VLOOKUP(E51,VIP!$A$2:$O19021,7,FALSE)</f>
        <v>Si</v>
      </c>
      <c r="I51" s="150" t="str">
        <f>VLOOKUP(E51,VIP!$A$2:$O10986,8,FALSE)</f>
        <v>Si</v>
      </c>
      <c r="J51" s="150" t="str">
        <f>VLOOKUP(E51,VIP!$A$2:$O10936,8,FALSE)</f>
        <v>Si</v>
      </c>
      <c r="K51" s="150" t="str">
        <f>VLOOKUP(E51,VIP!$A$2:$O14510,6,0)</f>
        <v>NO</v>
      </c>
      <c r="L51" s="154" t="s">
        <v>2642</v>
      </c>
      <c r="M51" s="202" t="s">
        <v>2546</v>
      </c>
      <c r="N51" s="109" t="s">
        <v>2452</v>
      </c>
      <c r="O51" s="150" t="s">
        <v>2453</v>
      </c>
      <c r="P51" s="150"/>
      <c r="Q51" s="201">
        <v>44323.477083333331</v>
      </c>
    </row>
    <row r="52" spans="1:17" s="121" customFormat="1" ht="18" x14ac:dyDescent="0.25">
      <c r="A52" s="150" t="str">
        <f>VLOOKUP(E52,'LISTADO ATM'!$A$2:$C$898,3,0)</f>
        <v>NORTE</v>
      </c>
      <c r="B52" s="145" t="s">
        <v>2685</v>
      </c>
      <c r="C52" s="110">
        <v>44382.448935185188</v>
      </c>
      <c r="D52" s="110" t="s">
        <v>2180</v>
      </c>
      <c r="E52" s="140">
        <v>285</v>
      </c>
      <c r="F52" s="150" t="str">
        <f>VLOOKUP(E52,VIP!$A$2:$O14049,2,0)</f>
        <v>DRBR285</v>
      </c>
      <c r="G52" s="150" t="str">
        <f>VLOOKUP(E52,'LISTADO ATM'!$A$2:$B$897,2,0)</f>
        <v xml:space="preserve">ATM Oficina Camino Real (Puerto Plata) </v>
      </c>
      <c r="H52" s="150" t="str">
        <f>VLOOKUP(E52,VIP!$A$2:$O19010,7,FALSE)</f>
        <v>Si</v>
      </c>
      <c r="I52" s="150" t="str">
        <f>VLOOKUP(E52,VIP!$A$2:$O10975,8,FALSE)</f>
        <v>Si</v>
      </c>
      <c r="J52" s="150" t="str">
        <f>VLOOKUP(E52,VIP!$A$2:$O10925,8,FALSE)</f>
        <v>Si</v>
      </c>
      <c r="K52" s="150" t="str">
        <f>VLOOKUP(E52,VIP!$A$2:$O14499,6,0)</f>
        <v>NO</v>
      </c>
      <c r="L52" s="154" t="s">
        <v>2465</v>
      </c>
      <c r="M52" s="202" t="s">
        <v>2546</v>
      </c>
      <c r="N52" s="109" t="s">
        <v>2452</v>
      </c>
      <c r="O52" s="150" t="s">
        <v>2454</v>
      </c>
      <c r="P52" s="150"/>
      <c r="Q52" s="201">
        <v>44323.425694444442</v>
      </c>
    </row>
    <row r="53" spans="1:17" s="121" customFormat="1" ht="18" x14ac:dyDescent="0.25">
      <c r="A53" s="150" t="str">
        <f>VLOOKUP(E53,'LISTADO ATM'!$A$2:$C$898,3,0)</f>
        <v>DISTRITO NACIONAL</v>
      </c>
      <c r="B53" s="145" t="s">
        <v>2619</v>
      </c>
      <c r="C53" s="110">
        <v>44381.744560185187</v>
      </c>
      <c r="D53" s="110" t="s">
        <v>2180</v>
      </c>
      <c r="E53" s="140">
        <v>147</v>
      </c>
      <c r="F53" s="150" t="str">
        <f>VLOOKUP(E53,VIP!$A$2:$O14059,2,0)</f>
        <v>DRBR147</v>
      </c>
      <c r="G53" s="150" t="str">
        <f>VLOOKUP(E53,'LISTADO ATM'!$A$2:$B$897,2,0)</f>
        <v xml:space="preserve">ATM Kiosco Megacentro I </v>
      </c>
      <c r="H53" s="150" t="str">
        <f>VLOOKUP(E53,VIP!$A$2:$O19020,7,FALSE)</f>
        <v>Si</v>
      </c>
      <c r="I53" s="150" t="str">
        <f>VLOOKUP(E53,VIP!$A$2:$O10985,8,FALSE)</f>
        <v>Si</v>
      </c>
      <c r="J53" s="150" t="str">
        <f>VLOOKUP(E53,VIP!$A$2:$O10935,8,FALSE)</f>
        <v>Si</v>
      </c>
      <c r="K53" s="150" t="str">
        <f>VLOOKUP(E53,VIP!$A$2:$O14509,6,0)</f>
        <v>NO</v>
      </c>
      <c r="L53" s="154" t="s">
        <v>2465</v>
      </c>
      <c r="M53" s="202" t="s">
        <v>2546</v>
      </c>
      <c r="N53" s="109" t="s">
        <v>2452</v>
      </c>
      <c r="O53" s="150" t="s">
        <v>2454</v>
      </c>
      <c r="P53" s="150"/>
      <c r="Q53" s="201">
        <v>44323.46875</v>
      </c>
    </row>
    <row r="54" spans="1:17" s="121" customFormat="1" ht="18" x14ac:dyDescent="0.25">
      <c r="A54" s="150" t="str">
        <f>VLOOKUP(E54,'LISTADO ATM'!$A$2:$C$898,3,0)</f>
        <v>NORTE</v>
      </c>
      <c r="B54" s="145" t="s">
        <v>2614</v>
      </c>
      <c r="C54" s="110">
        <v>44381.781527777777</v>
      </c>
      <c r="D54" s="110" t="s">
        <v>2181</v>
      </c>
      <c r="E54" s="140">
        <v>92</v>
      </c>
      <c r="F54" s="150" t="str">
        <f>VLOOKUP(E54,VIP!$A$2:$O14053,2,0)</f>
        <v>DRBR092</v>
      </c>
      <c r="G54" s="150" t="str">
        <f>VLOOKUP(E54,'LISTADO ATM'!$A$2:$B$897,2,0)</f>
        <v xml:space="preserve">ATM Oficina Salcedo </v>
      </c>
      <c r="H54" s="150" t="str">
        <f>VLOOKUP(E54,VIP!$A$2:$O19014,7,FALSE)</f>
        <v>Si</v>
      </c>
      <c r="I54" s="150" t="str">
        <f>VLOOKUP(E54,VIP!$A$2:$O10979,8,FALSE)</f>
        <v>Si</v>
      </c>
      <c r="J54" s="150" t="str">
        <f>VLOOKUP(E54,VIP!$A$2:$O10929,8,FALSE)</f>
        <v>Si</v>
      </c>
      <c r="K54" s="150" t="str">
        <f>VLOOKUP(E54,VIP!$A$2:$O14503,6,0)</f>
        <v>SI</v>
      </c>
      <c r="L54" s="154" t="s">
        <v>2465</v>
      </c>
      <c r="M54" s="202" t="s">
        <v>2546</v>
      </c>
      <c r="N54" s="109" t="s">
        <v>2452</v>
      </c>
      <c r="O54" s="150" t="s">
        <v>2563</v>
      </c>
      <c r="P54" s="150"/>
      <c r="Q54" s="201">
        <v>44323.47152777778</v>
      </c>
    </row>
    <row r="55" spans="1:17" s="121" customFormat="1" ht="18" x14ac:dyDescent="0.25">
      <c r="A55" s="150" t="str">
        <f>VLOOKUP(E55,'LISTADO ATM'!$A$2:$C$898,3,0)</f>
        <v>DISTRITO NACIONAL</v>
      </c>
      <c r="B55" s="145" t="s">
        <v>2603</v>
      </c>
      <c r="C55" s="110">
        <v>44381.54005787037</v>
      </c>
      <c r="D55" s="110" t="s">
        <v>2180</v>
      </c>
      <c r="E55" s="140">
        <v>165</v>
      </c>
      <c r="F55" s="150" t="str">
        <f>VLOOKUP(E55,VIP!$A$2:$O14048,2,0)</f>
        <v>DRBR165</v>
      </c>
      <c r="G55" s="150" t="str">
        <f>VLOOKUP(E55,'LISTADO ATM'!$A$2:$B$897,2,0)</f>
        <v>ATM Autoservicio Megacentro</v>
      </c>
      <c r="H55" s="150" t="str">
        <f>VLOOKUP(E55,VIP!$A$2:$O19009,7,FALSE)</f>
        <v>Si</v>
      </c>
      <c r="I55" s="150" t="str">
        <f>VLOOKUP(E55,VIP!$A$2:$O10974,8,FALSE)</f>
        <v>Si</v>
      </c>
      <c r="J55" s="150" t="str">
        <f>VLOOKUP(E55,VIP!$A$2:$O10924,8,FALSE)</f>
        <v>Si</v>
      </c>
      <c r="K55" s="150" t="str">
        <f>VLOOKUP(E55,VIP!$A$2:$O14498,6,0)</f>
        <v>SI</v>
      </c>
      <c r="L55" s="154" t="s">
        <v>2465</v>
      </c>
      <c r="M55" s="202" t="s">
        <v>2546</v>
      </c>
      <c r="N55" s="109" t="s">
        <v>2452</v>
      </c>
      <c r="O55" s="150" t="s">
        <v>2454</v>
      </c>
      <c r="P55" s="150"/>
      <c r="Q55" s="201">
        <v>44323.47152777778</v>
      </c>
    </row>
    <row r="56" spans="1:17" s="121" customFormat="1" ht="18" x14ac:dyDescent="0.25">
      <c r="A56" s="150" t="str">
        <f>VLOOKUP(E56,'LISTADO ATM'!$A$2:$C$898,3,0)</f>
        <v>DISTRITO NACIONAL</v>
      </c>
      <c r="B56" s="145" t="s">
        <v>2661</v>
      </c>
      <c r="C56" s="110">
        <v>44382.320729166669</v>
      </c>
      <c r="D56" s="110" t="s">
        <v>2180</v>
      </c>
      <c r="E56" s="140">
        <v>26</v>
      </c>
      <c r="F56" s="150" t="str">
        <f>VLOOKUP(E56,VIP!$A$2:$O14081,2,0)</f>
        <v>DRBR221</v>
      </c>
      <c r="G56" s="150" t="str">
        <f>VLOOKUP(E56,'LISTADO ATM'!$A$2:$B$897,2,0)</f>
        <v>ATM S/M Jumbo San Isidro</v>
      </c>
      <c r="H56" s="150" t="str">
        <f>VLOOKUP(E56,VIP!$A$2:$O19042,7,FALSE)</f>
        <v>Si</v>
      </c>
      <c r="I56" s="150" t="str">
        <f>VLOOKUP(E56,VIP!$A$2:$O11007,8,FALSE)</f>
        <v>Si</v>
      </c>
      <c r="J56" s="150" t="str">
        <f>VLOOKUP(E56,VIP!$A$2:$O10957,8,FALSE)</f>
        <v>Si</v>
      </c>
      <c r="K56" s="150" t="str">
        <f>VLOOKUP(E56,VIP!$A$2:$O14531,6,0)</f>
        <v>NO</v>
      </c>
      <c r="L56" s="154" t="s">
        <v>2465</v>
      </c>
      <c r="M56" s="202" t="s">
        <v>2546</v>
      </c>
      <c r="N56" s="109" t="s">
        <v>2554</v>
      </c>
      <c r="O56" s="150" t="s">
        <v>2454</v>
      </c>
      <c r="P56" s="150"/>
      <c r="Q56" s="201">
        <v>44323.472222222219</v>
      </c>
    </row>
    <row r="57" spans="1:17" s="121" customFormat="1" ht="18" x14ac:dyDescent="0.25">
      <c r="A57" s="150" t="str">
        <f>VLOOKUP(E57,'LISTADO ATM'!$A$2:$C$898,3,0)</f>
        <v>NORTE</v>
      </c>
      <c r="B57" s="145" t="s">
        <v>2617</v>
      </c>
      <c r="C57" s="110">
        <v>44381.751516203702</v>
      </c>
      <c r="D57" s="110" t="s">
        <v>2181</v>
      </c>
      <c r="E57" s="140">
        <v>136</v>
      </c>
      <c r="F57" s="150" t="str">
        <f>VLOOKUP(E57,VIP!$A$2:$O14056,2,0)</f>
        <v>DRBR136</v>
      </c>
      <c r="G57" s="150" t="str">
        <f>VLOOKUP(E57,'LISTADO ATM'!$A$2:$B$897,2,0)</f>
        <v>ATM S/M Xtra (Santiago)</v>
      </c>
      <c r="H57" s="150" t="str">
        <f>VLOOKUP(E57,VIP!$A$2:$O19017,7,FALSE)</f>
        <v>Si</v>
      </c>
      <c r="I57" s="150" t="str">
        <f>VLOOKUP(E57,VIP!$A$2:$O10982,8,FALSE)</f>
        <v>Si</v>
      </c>
      <c r="J57" s="150" t="str">
        <f>VLOOKUP(E57,VIP!$A$2:$O10932,8,FALSE)</f>
        <v>Si</v>
      </c>
      <c r="K57" s="150" t="str">
        <f>VLOOKUP(E57,VIP!$A$2:$O14506,6,0)</f>
        <v>NO</v>
      </c>
      <c r="L57" s="154" t="s">
        <v>2465</v>
      </c>
      <c r="M57" s="202" t="s">
        <v>2546</v>
      </c>
      <c r="N57" s="109" t="s">
        <v>2452</v>
      </c>
      <c r="O57" s="150" t="s">
        <v>2563</v>
      </c>
      <c r="P57" s="150"/>
      <c r="Q57" s="201">
        <v>44323.473611111112</v>
      </c>
    </row>
    <row r="58" spans="1:17" s="121" customFormat="1" ht="18" x14ac:dyDescent="0.25">
      <c r="A58" s="150" t="str">
        <f>VLOOKUP(E58,'LISTADO ATM'!$A$2:$C$898,3,0)</f>
        <v>NORTE</v>
      </c>
      <c r="B58" s="145">
        <v>3335941296</v>
      </c>
      <c r="C58" s="110">
        <v>44380.520405092589</v>
      </c>
      <c r="D58" s="110" t="s">
        <v>2180</v>
      </c>
      <c r="E58" s="140">
        <v>266</v>
      </c>
      <c r="F58" s="150" t="str">
        <f>VLOOKUP(E58,VIP!$A$2:$O14005,2,0)</f>
        <v>DRBR266</v>
      </c>
      <c r="G58" s="150" t="str">
        <f>VLOOKUP(E58,'LISTADO ATM'!$A$2:$B$897,2,0)</f>
        <v xml:space="preserve">ATM Oficina Villa Francisca </v>
      </c>
      <c r="H58" s="150" t="str">
        <f>VLOOKUP(E58,VIP!$A$2:$O18966,7,FALSE)</f>
        <v>Si</v>
      </c>
      <c r="I58" s="150" t="str">
        <f>VLOOKUP(E58,VIP!$A$2:$O10931,8,FALSE)</f>
        <v>Si</v>
      </c>
      <c r="J58" s="150" t="str">
        <f>VLOOKUP(E58,VIP!$A$2:$O10881,8,FALSE)</f>
        <v>Si</v>
      </c>
      <c r="K58" s="150" t="str">
        <f>VLOOKUP(E58,VIP!$A$2:$O14455,6,0)</f>
        <v>NO</v>
      </c>
      <c r="L58" s="154" t="s">
        <v>2465</v>
      </c>
      <c r="M58" s="202" t="s">
        <v>2546</v>
      </c>
      <c r="N58" s="109" t="s">
        <v>2452</v>
      </c>
      <c r="O58" s="150" t="s">
        <v>2454</v>
      </c>
      <c r="P58" s="150"/>
      <c r="Q58" s="201">
        <v>44323.473611111112</v>
      </c>
    </row>
    <row r="59" spans="1:17" s="121" customFormat="1" ht="18" x14ac:dyDescent="0.25">
      <c r="A59" s="150" t="str">
        <f>VLOOKUP(E59,'LISTADO ATM'!$A$2:$C$898,3,0)</f>
        <v>DISTRITO NACIONAL</v>
      </c>
      <c r="B59" s="145" t="s">
        <v>2705</v>
      </c>
      <c r="C59" s="110">
        <v>44382.377222222225</v>
      </c>
      <c r="D59" s="110" t="s">
        <v>2180</v>
      </c>
      <c r="E59" s="140">
        <v>149</v>
      </c>
      <c r="F59" s="150" t="str">
        <f>VLOOKUP(E59,VIP!$A$2:$O14063,2,0)</f>
        <v>DRBR149</v>
      </c>
      <c r="G59" s="150" t="str">
        <f>VLOOKUP(E59,'LISTADO ATM'!$A$2:$B$897,2,0)</f>
        <v>ATM Estación Metro Concepción</v>
      </c>
      <c r="H59" s="150" t="str">
        <f>VLOOKUP(E59,VIP!$A$2:$O19024,7,FALSE)</f>
        <v>N/A</v>
      </c>
      <c r="I59" s="150" t="str">
        <f>VLOOKUP(E59,VIP!$A$2:$O10989,8,FALSE)</f>
        <v>N/A</v>
      </c>
      <c r="J59" s="150" t="str">
        <f>VLOOKUP(E59,VIP!$A$2:$O10939,8,FALSE)</f>
        <v>N/A</v>
      </c>
      <c r="K59" s="150" t="str">
        <f>VLOOKUP(E59,VIP!$A$2:$O14513,6,0)</f>
        <v>N/A</v>
      </c>
      <c r="L59" s="154" t="s">
        <v>2465</v>
      </c>
      <c r="M59" s="202" t="s">
        <v>2546</v>
      </c>
      <c r="N59" s="109" t="s">
        <v>2554</v>
      </c>
      <c r="O59" s="150" t="s">
        <v>2454</v>
      </c>
      <c r="P59" s="150"/>
      <c r="Q59" s="201">
        <v>44323.474305555559</v>
      </c>
    </row>
    <row r="60" spans="1:17" s="121" customFormat="1" ht="18" x14ac:dyDescent="0.25">
      <c r="A60" s="150" t="str">
        <f>VLOOKUP(E60,'LISTADO ATM'!$A$2:$C$898,3,0)</f>
        <v>DISTRITO NACIONAL</v>
      </c>
      <c r="B60" s="145" t="s">
        <v>2618</v>
      </c>
      <c r="C60" s="110">
        <v>44381.749236111114</v>
      </c>
      <c r="D60" s="110" t="s">
        <v>2180</v>
      </c>
      <c r="E60" s="140">
        <v>152</v>
      </c>
      <c r="F60" s="150" t="str">
        <f>VLOOKUP(E60,VIP!$A$2:$O14058,2,0)</f>
        <v>DRBR152</v>
      </c>
      <c r="G60" s="150" t="str">
        <f>VLOOKUP(E60,'LISTADO ATM'!$A$2:$B$897,2,0)</f>
        <v xml:space="preserve">ATM Kiosco Megacentro II </v>
      </c>
      <c r="H60" s="150" t="str">
        <f>VLOOKUP(E60,VIP!$A$2:$O19019,7,FALSE)</f>
        <v>Si</v>
      </c>
      <c r="I60" s="150" t="str">
        <f>VLOOKUP(E60,VIP!$A$2:$O10984,8,FALSE)</f>
        <v>Si</v>
      </c>
      <c r="J60" s="150" t="str">
        <f>VLOOKUP(E60,VIP!$A$2:$O10934,8,FALSE)</f>
        <v>Si</v>
      </c>
      <c r="K60" s="150" t="str">
        <f>VLOOKUP(E60,VIP!$A$2:$O14508,6,0)</f>
        <v>NO</v>
      </c>
      <c r="L60" s="154" t="s">
        <v>2465</v>
      </c>
      <c r="M60" s="202" t="s">
        <v>2546</v>
      </c>
      <c r="N60" s="109" t="s">
        <v>2452</v>
      </c>
      <c r="O60" s="150" t="s">
        <v>2454</v>
      </c>
      <c r="P60" s="150"/>
      <c r="Q60" s="201">
        <v>44323.474305555559</v>
      </c>
    </row>
    <row r="61" spans="1:17" s="121" customFormat="1" ht="18" x14ac:dyDescent="0.25">
      <c r="A61" s="150" t="str">
        <f>VLOOKUP(E61,'LISTADO ATM'!$A$2:$C$898,3,0)</f>
        <v>DISTRITO NACIONAL</v>
      </c>
      <c r="B61" s="145">
        <v>3335939001</v>
      </c>
      <c r="C61" s="110">
        <v>44378.604224537034</v>
      </c>
      <c r="D61" s="110" t="s">
        <v>2180</v>
      </c>
      <c r="E61" s="140">
        <v>335</v>
      </c>
      <c r="F61" s="150" t="str">
        <f>VLOOKUP(E61,VIP!$A$2:$O13977,2,0)</f>
        <v>DRBR335</v>
      </c>
      <c r="G61" s="150" t="str">
        <f>VLOOKUP(E61,'LISTADO ATM'!$A$2:$B$897,2,0)</f>
        <v>ATM Edificio Aster</v>
      </c>
      <c r="H61" s="150" t="str">
        <f>VLOOKUP(E61,VIP!$A$2:$O18938,7,FALSE)</f>
        <v>Si</v>
      </c>
      <c r="I61" s="150" t="str">
        <f>VLOOKUP(E61,VIP!$A$2:$O10903,8,FALSE)</f>
        <v>Si</v>
      </c>
      <c r="J61" s="150" t="str">
        <f>VLOOKUP(E61,VIP!$A$2:$O10853,8,FALSE)</f>
        <v>Si</v>
      </c>
      <c r="K61" s="150" t="str">
        <f>VLOOKUP(E61,VIP!$A$2:$O14427,6,0)</f>
        <v>NO</v>
      </c>
      <c r="L61" s="154" t="s">
        <v>2465</v>
      </c>
      <c r="M61" s="202" t="s">
        <v>2546</v>
      </c>
      <c r="N61" s="109" t="s">
        <v>2554</v>
      </c>
      <c r="O61" s="150" t="s">
        <v>2454</v>
      </c>
      <c r="P61" s="150"/>
      <c r="Q61" s="201">
        <v>44323.478472222225</v>
      </c>
    </row>
    <row r="62" spans="1:17" s="121" customFormat="1" ht="18" x14ac:dyDescent="0.25">
      <c r="A62" s="150" t="str">
        <f>VLOOKUP(E62,'LISTADO ATM'!$A$2:$C$898,3,0)</f>
        <v>NORTE</v>
      </c>
      <c r="B62" s="145" t="s">
        <v>2637</v>
      </c>
      <c r="C62" s="110">
        <v>44381.910868055558</v>
      </c>
      <c r="D62" s="110" t="s">
        <v>2181</v>
      </c>
      <c r="E62" s="140">
        <v>351</v>
      </c>
      <c r="F62" s="150" t="str">
        <f>VLOOKUP(E62,VIP!$A$2:$O14048,2,0)</f>
        <v>DRBR351</v>
      </c>
      <c r="G62" s="150" t="str">
        <f>VLOOKUP(E62,'LISTADO ATM'!$A$2:$B$897,2,0)</f>
        <v xml:space="preserve">ATM S/M José Luís (Puerto Plata) </v>
      </c>
      <c r="H62" s="150" t="str">
        <f>VLOOKUP(E62,VIP!$A$2:$O19009,7,FALSE)</f>
        <v>Si</v>
      </c>
      <c r="I62" s="150" t="str">
        <f>VLOOKUP(E62,VIP!$A$2:$O10974,8,FALSE)</f>
        <v>Si</v>
      </c>
      <c r="J62" s="150" t="str">
        <f>VLOOKUP(E62,VIP!$A$2:$O10924,8,FALSE)</f>
        <v>Si</v>
      </c>
      <c r="K62" s="150" t="str">
        <f>VLOOKUP(E62,VIP!$A$2:$O14498,6,0)</f>
        <v>NO</v>
      </c>
      <c r="L62" s="154" t="s">
        <v>2465</v>
      </c>
      <c r="M62" s="202" t="s">
        <v>2546</v>
      </c>
      <c r="N62" s="109" t="s">
        <v>2452</v>
      </c>
      <c r="O62" s="150" t="s">
        <v>2563</v>
      </c>
      <c r="P62" s="150"/>
      <c r="Q62" s="201">
        <v>44323.478472222225</v>
      </c>
    </row>
    <row r="63" spans="1:17" s="121" customFormat="1" ht="18" x14ac:dyDescent="0.25">
      <c r="A63" s="150" t="str">
        <f>VLOOKUP(E63,'LISTADO ATM'!$A$2:$C$898,3,0)</f>
        <v>DISTRITO NACIONAL</v>
      </c>
      <c r="B63" s="145">
        <v>3335941254</v>
      </c>
      <c r="C63" s="110">
        <v>44380.469212962962</v>
      </c>
      <c r="D63" s="110" t="s">
        <v>2180</v>
      </c>
      <c r="E63" s="140">
        <v>670</v>
      </c>
      <c r="F63" s="150" t="str">
        <f>VLOOKUP(E63,VIP!$A$2:$O13988,2,0)</f>
        <v>DRBR670</v>
      </c>
      <c r="G63" s="150" t="str">
        <f>VLOOKUP(E63,'LISTADO ATM'!$A$2:$B$897,2,0)</f>
        <v>ATM Estación Texaco Algodón</v>
      </c>
      <c r="H63" s="150" t="str">
        <f>VLOOKUP(E63,VIP!$A$2:$O18949,7,FALSE)</f>
        <v>Si</v>
      </c>
      <c r="I63" s="150" t="str">
        <f>VLOOKUP(E63,VIP!$A$2:$O10914,8,FALSE)</f>
        <v>Si</v>
      </c>
      <c r="J63" s="150" t="str">
        <f>VLOOKUP(E63,VIP!$A$2:$O10864,8,FALSE)</f>
        <v>Si</v>
      </c>
      <c r="K63" s="150" t="str">
        <f>VLOOKUP(E63,VIP!$A$2:$O14438,6,0)</f>
        <v>NO</v>
      </c>
      <c r="L63" s="154" t="s">
        <v>2465</v>
      </c>
      <c r="M63" s="202" t="s">
        <v>2546</v>
      </c>
      <c r="N63" s="109" t="s">
        <v>2452</v>
      </c>
      <c r="O63" s="150" t="s">
        <v>2454</v>
      </c>
      <c r="P63" s="150"/>
      <c r="Q63" s="201">
        <v>44323.479166666664</v>
      </c>
    </row>
    <row r="64" spans="1:17" s="121" customFormat="1" ht="18" x14ac:dyDescent="0.25">
      <c r="A64" s="150" t="str">
        <f>VLOOKUP(E64,'LISTADO ATM'!$A$2:$C$898,3,0)</f>
        <v>NORTE</v>
      </c>
      <c r="B64" s="145" t="s">
        <v>2607</v>
      </c>
      <c r="C64" s="110">
        <v>44381.528703703705</v>
      </c>
      <c r="D64" s="110" t="s">
        <v>2181</v>
      </c>
      <c r="E64" s="140">
        <v>492</v>
      </c>
      <c r="F64" s="150" t="str">
        <f>VLOOKUP(E64,VIP!$A$2:$O14052,2,0)</f>
        <v>DRBR492</v>
      </c>
      <c r="G64" s="150" t="str">
        <f>VLOOKUP(E64,'LISTADO ATM'!$A$2:$B$897,2,0)</f>
        <v>ATM S/M Nacional  El Dorado Santiago</v>
      </c>
      <c r="H64" s="150" t="str">
        <f>VLOOKUP(E64,VIP!$A$2:$O19013,7,FALSE)</f>
        <v>N/A</v>
      </c>
      <c r="I64" s="150" t="str">
        <f>VLOOKUP(E64,VIP!$A$2:$O10978,8,FALSE)</f>
        <v>N/A</v>
      </c>
      <c r="J64" s="150" t="str">
        <f>VLOOKUP(E64,VIP!$A$2:$O10928,8,FALSE)</f>
        <v>N/A</v>
      </c>
      <c r="K64" s="150" t="str">
        <f>VLOOKUP(E64,VIP!$A$2:$O14502,6,0)</f>
        <v>N/A</v>
      </c>
      <c r="L64" s="154" t="s">
        <v>2465</v>
      </c>
      <c r="M64" s="202" t="s">
        <v>2546</v>
      </c>
      <c r="N64" s="109" t="s">
        <v>2452</v>
      </c>
      <c r="O64" s="150" t="s">
        <v>2563</v>
      </c>
      <c r="P64" s="150"/>
      <c r="Q64" s="201">
        <v>44323.479861111111</v>
      </c>
    </row>
    <row r="65" spans="1:17" s="121" customFormat="1" ht="18" x14ac:dyDescent="0.25">
      <c r="A65" s="150" t="str">
        <f>VLOOKUP(E65,'LISTADO ATM'!$A$2:$C$898,3,0)</f>
        <v>DISTRITO NACIONAL</v>
      </c>
      <c r="B65" s="145" t="s">
        <v>2669</v>
      </c>
      <c r="C65" s="110">
        <v>44382.316805555558</v>
      </c>
      <c r="D65" s="110" t="s">
        <v>2180</v>
      </c>
      <c r="E65" s="140">
        <v>659</v>
      </c>
      <c r="F65" s="150" t="str">
        <f>VLOOKUP(E65,VIP!$A$2:$O14087,2,0)</f>
        <v>DRBR659</v>
      </c>
      <c r="G65" s="150" t="str">
        <f>VLOOKUP(E65,'LISTADO ATM'!$A$2:$B$897,2,0)</f>
        <v>ATM Down Town Center</v>
      </c>
      <c r="H65" s="150" t="str">
        <f>VLOOKUP(E65,VIP!$A$2:$O19048,7,FALSE)</f>
        <v>N/A</v>
      </c>
      <c r="I65" s="150" t="str">
        <f>VLOOKUP(E65,VIP!$A$2:$O11013,8,FALSE)</f>
        <v>N/A</v>
      </c>
      <c r="J65" s="150" t="str">
        <f>VLOOKUP(E65,VIP!$A$2:$O10963,8,FALSE)</f>
        <v>N/A</v>
      </c>
      <c r="K65" s="150" t="str">
        <f>VLOOKUP(E65,VIP!$A$2:$O14537,6,0)</f>
        <v>N/A</v>
      </c>
      <c r="L65" s="154" t="s">
        <v>2465</v>
      </c>
      <c r="M65" s="202" t="s">
        <v>2546</v>
      </c>
      <c r="N65" s="109" t="s">
        <v>2554</v>
      </c>
      <c r="O65" s="150" t="s">
        <v>2454</v>
      </c>
      <c r="P65" s="150"/>
      <c r="Q65" s="201">
        <v>44323.48333333333</v>
      </c>
    </row>
    <row r="66" spans="1:17" s="121" customFormat="1" ht="18" x14ac:dyDescent="0.25">
      <c r="A66" s="150" t="str">
        <f>VLOOKUP(E66,'LISTADO ATM'!$A$2:$C$898,3,0)</f>
        <v>DISTRITO NACIONAL</v>
      </c>
      <c r="B66" s="145" t="s">
        <v>2704</v>
      </c>
      <c r="C66" s="110">
        <v>44382.378182870372</v>
      </c>
      <c r="D66" s="110" t="s">
        <v>2180</v>
      </c>
      <c r="E66" s="140">
        <v>707</v>
      </c>
      <c r="F66" s="150" t="str">
        <f>VLOOKUP(E66,VIP!$A$2:$O14062,2,0)</f>
        <v>DRBR707</v>
      </c>
      <c r="G66" s="150" t="str">
        <f>VLOOKUP(E66,'LISTADO ATM'!$A$2:$B$897,2,0)</f>
        <v xml:space="preserve">ATM IAD </v>
      </c>
      <c r="H66" s="150" t="str">
        <f>VLOOKUP(E66,VIP!$A$2:$O19023,7,FALSE)</f>
        <v>No</v>
      </c>
      <c r="I66" s="150" t="str">
        <f>VLOOKUP(E66,VIP!$A$2:$O10988,8,FALSE)</f>
        <v>No</v>
      </c>
      <c r="J66" s="150" t="str">
        <f>VLOOKUP(E66,VIP!$A$2:$O10938,8,FALSE)</f>
        <v>No</v>
      </c>
      <c r="K66" s="150" t="str">
        <f>VLOOKUP(E66,VIP!$A$2:$O14512,6,0)</f>
        <v>NO</v>
      </c>
      <c r="L66" s="154" t="s">
        <v>2465</v>
      </c>
      <c r="M66" s="202" t="s">
        <v>2546</v>
      </c>
      <c r="N66" s="109" t="s">
        <v>2554</v>
      </c>
      <c r="O66" s="150" t="s">
        <v>2454</v>
      </c>
      <c r="P66" s="150"/>
      <c r="Q66" s="201">
        <v>44323.48333333333</v>
      </c>
    </row>
    <row r="67" spans="1:17" s="121" customFormat="1" ht="18" x14ac:dyDescent="0.25">
      <c r="A67" s="150" t="str">
        <f>VLOOKUP(E67,'LISTADO ATM'!$A$2:$C$898,3,0)</f>
        <v>SUR</v>
      </c>
      <c r="B67" s="145" t="s">
        <v>2644</v>
      </c>
      <c r="C67" s="110">
        <v>44382.030405092592</v>
      </c>
      <c r="D67" s="110" t="s">
        <v>2180</v>
      </c>
      <c r="E67" s="140">
        <v>829</v>
      </c>
      <c r="F67" s="150" t="str">
        <f>VLOOKUP(E67,VIP!$A$2:$O14049,2,0)</f>
        <v>DRBR829</v>
      </c>
      <c r="G67" s="150" t="str">
        <f>VLOOKUP(E67,'LISTADO ATM'!$A$2:$B$897,2,0)</f>
        <v xml:space="preserve">ATM UNP Multicentro Sirena Baní </v>
      </c>
      <c r="H67" s="150" t="str">
        <f>VLOOKUP(E67,VIP!$A$2:$O19010,7,FALSE)</f>
        <v>Si</v>
      </c>
      <c r="I67" s="150" t="str">
        <f>VLOOKUP(E67,VIP!$A$2:$O10975,8,FALSE)</f>
        <v>Si</v>
      </c>
      <c r="J67" s="150" t="str">
        <f>VLOOKUP(E67,VIP!$A$2:$O10925,8,FALSE)</f>
        <v>Si</v>
      </c>
      <c r="K67" s="150" t="str">
        <f>VLOOKUP(E67,VIP!$A$2:$O14499,6,0)</f>
        <v>NO</v>
      </c>
      <c r="L67" s="154" t="s">
        <v>2465</v>
      </c>
      <c r="M67" s="202" t="s">
        <v>2546</v>
      </c>
      <c r="N67" s="109" t="s">
        <v>2452</v>
      </c>
      <c r="O67" s="150" t="s">
        <v>2454</v>
      </c>
      <c r="P67" s="150"/>
      <c r="Q67" s="201">
        <v>44323.48333333333</v>
      </c>
    </row>
    <row r="68" spans="1:17" s="121" customFormat="1" ht="18" x14ac:dyDescent="0.25">
      <c r="A68" s="150" t="str">
        <f>VLOOKUP(E68,'LISTADO ATM'!$A$2:$C$898,3,0)</f>
        <v>NORTE</v>
      </c>
      <c r="B68" s="145">
        <v>3335941400</v>
      </c>
      <c r="C68" s="110">
        <v>44380.775740740741</v>
      </c>
      <c r="D68" s="110" t="s">
        <v>2181</v>
      </c>
      <c r="E68" s="140">
        <v>882</v>
      </c>
      <c r="F68" s="150" t="str">
        <f>VLOOKUP(E68,VIP!$A$2:$O14017,2,0)</f>
        <v>DRBR882</v>
      </c>
      <c r="G68" s="150" t="str">
        <f>VLOOKUP(E68,'LISTADO ATM'!$A$2:$B$897,2,0)</f>
        <v xml:space="preserve">ATM Oficina Moca II </v>
      </c>
      <c r="H68" s="150" t="str">
        <f>VLOOKUP(E68,VIP!$A$2:$O18978,7,FALSE)</f>
        <v>Si</v>
      </c>
      <c r="I68" s="150" t="str">
        <f>VLOOKUP(E68,VIP!$A$2:$O10943,8,FALSE)</f>
        <v>Si</v>
      </c>
      <c r="J68" s="150" t="str">
        <f>VLOOKUP(E68,VIP!$A$2:$O10893,8,FALSE)</f>
        <v>Si</v>
      </c>
      <c r="K68" s="150" t="str">
        <f>VLOOKUP(E68,VIP!$A$2:$O14467,6,0)</f>
        <v>SI</v>
      </c>
      <c r="L68" s="154" t="s">
        <v>2465</v>
      </c>
      <c r="M68" s="202" t="s">
        <v>2546</v>
      </c>
      <c r="N68" s="109" t="s">
        <v>2452</v>
      </c>
      <c r="O68" s="150" t="s">
        <v>2563</v>
      </c>
      <c r="P68" s="150"/>
      <c r="Q68" s="201">
        <v>44323.48541666667</v>
      </c>
    </row>
    <row r="69" spans="1:17" s="121" customFormat="1" ht="18" x14ac:dyDescent="0.25">
      <c r="A69" s="150" t="str">
        <f>VLOOKUP(E69,'LISTADO ATM'!$A$2:$C$898,3,0)</f>
        <v>DISTRITO NACIONAL</v>
      </c>
      <c r="B69" s="145" t="s">
        <v>2615</v>
      </c>
      <c r="C69" s="110">
        <v>44381.779421296298</v>
      </c>
      <c r="D69" s="110" t="s">
        <v>2180</v>
      </c>
      <c r="E69" s="140">
        <v>883</v>
      </c>
      <c r="F69" s="150" t="str">
        <f>VLOOKUP(E69,VIP!$A$2:$O14054,2,0)</f>
        <v>DRBR883</v>
      </c>
      <c r="G69" s="150" t="str">
        <f>VLOOKUP(E69,'LISTADO ATM'!$A$2:$B$897,2,0)</f>
        <v xml:space="preserve">ATM Oficina Filadelfia Plaza </v>
      </c>
      <c r="H69" s="150" t="str">
        <f>VLOOKUP(E69,VIP!$A$2:$O19015,7,FALSE)</f>
        <v>Si</v>
      </c>
      <c r="I69" s="150" t="str">
        <f>VLOOKUP(E69,VIP!$A$2:$O10980,8,FALSE)</f>
        <v>Si</v>
      </c>
      <c r="J69" s="150" t="str">
        <f>VLOOKUP(E69,VIP!$A$2:$O10930,8,FALSE)</f>
        <v>Si</v>
      </c>
      <c r="K69" s="150" t="str">
        <f>VLOOKUP(E69,VIP!$A$2:$O14504,6,0)</f>
        <v>NO</v>
      </c>
      <c r="L69" s="154" t="s">
        <v>2465</v>
      </c>
      <c r="M69" s="202" t="s">
        <v>2546</v>
      </c>
      <c r="N69" s="109" t="s">
        <v>2452</v>
      </c>
      <c r="O69" s="150" t="s">
        <v>2454</v>
      </c>
      <c r="P69" s="150"/>
      <c r="Q69" s="201">
        <v>44323.486805555556</v>
      </c>
    </row>
    <row r="70" spans="1:17" s="121" customFormat="1" ht="18" x14ac:dyDescent="0.25">
      <c r="A70" s="150" t="str">
        <f>VLOOKUP(E70,'LISTADO ATM'!$A$2:$C$898,3,0)</f>
        <v>DISTRITO NACIONAL</v>
      </c>
      <c r="B70" s="145" t="s">
        <v>2666</v>
      </c>
      <c r="C70" s="110">
        <v>44382.319108796299</v>
      </c>
      <c r="D70" s="110" t="s">
        <v>2180</v>
      </c>
      <c r="E70" s="140">
        <v>911</v>
      </c>
      <c r="F70" s="150" t="str">
        <f>VLOOKUP(E70,VIP!$A$2:$O14085,2,0)</f>
        <v>DRBR911</v>
      </c>
      <c r="G70" s="150" t="str">
        <f>VLOOKUP(E70,'LISTADO ATM'!$A$2:$B$897,2,0)</f>
        <v xml:space="preserve">ATM Oficina Venezuela II </v>
      </c>
      <c r="H70" s="150" t="str">
        <f>VLOOKUP(E70,VIP!$A$2:$O19046,7,FALSE)</f>
        <v>Si</v>
      </c>
      <c r="I70" s="150" t="str">
        <f>VLOOKUP(E70,VIP!$A$2:$O11011,8,FALSE)</f>
        <v>Si</v>
      </c>
      <c r="J70" s="150" t="str">
        <f>VLOOKUP(E70,VIP!$A$2:$O10961,8,FALSE)</f>
        <v>Si</v>
      </c>
      <c r="K70" s="150" t="str">
        <f>VLOOKUP(E70,VIP!$A$2:$O14535,6,0)</f>
        <v>SI</v>
      </c>
      <c r="L70" s="154" t="s">
        <v>2465</v>
      </c>
      <c r="M70" s="202" t="s">
        <v>2546</v>
      </c>
      <c r="N70" s="109" t="s">
        <v>2554</v>
      </c>
      <c r="O70" s="150" t="s">
        <v>2454</v>
      </c>
      <c r="P70" s="150"/>
      <c r="Q70" s="201">
        <v>44323.488194444442</v>
      </c>
    </row>
    <row r="71" spans="1:17" s="121" customFormat="1" ht="18" x14ac:dyDescent="0.25">
      <c r="A71" s="150" t="str">
        <f>VLOOKUP(E71,'LISTADO ATM'!$A$2:$C$898,3,0)</f>
        <v>DISTRITO NACIONAL</v>
      </c>
      <c r="B71" s="145">
        <v>3335938927</v>
      </c>
      <c r="C71" s="110">
        <v>44378.58803240741</v>
      </c>
      <c r="D71" s="110" t="s">
        <v>2180</v>
      </c>
      <c r="E71" s="140">
        <v>583</v>
      </c>
      <c r="F71" s="150" t="str">
        <f>VLOOKUP(E71,VIP!$A$2:$O13985,2,0)</f>
        <v>DRBR431</v>
      </c>
      <c r="G71" s="150" t="str">
        <f>VLOOKUP(E71,'LISTADO ATM'!$A$2:$B$897,2,0)</f>
        <v xml:space="preserve">ATM Ministerio Fuerzas Armadas I </v>
      </c>
      <c r="H71" s="150" t="str">
        <f>VLOOKUP(E71,VIP!$A$2:$O18946,7,FALSE)</f>
        <v>Si</v>
      </c>
      <c r="I71" s="150" t="str">
        <f>VLOOKUP(E71,VIP!$A$2:$O10911,8,FALSE)</f>
        <v>Si</v>
      </c>
      <c r="J71" s="150" t="str">
        <f>VLOOKUP(E71,VIP!$A$2:$O10861,8,FALSE)</f>
        <v>Si</v>
      </c>
      <c r="K71" s="150" t="str">
        <f>VLOOKUP(E71,VIP!$A$2:$O14435,6,0)</f>
        <v>NO</v>
      </c>
      <c r="L71" s="154" t="s">
        <v>2587</v>
      </c>
      <c r="M71" s="109" t="s">
        <v>2445</v>
      </c>
      <c r="N71" s="109" t="s">
        <v>2554</v>
      </c>
      <c r="O71" s="150" t="s">
        <v>2454</v>
      </c>
      <c r="P71" s="150" t="s">
        <v>2588</v>
      </c>
      <c r="Q71" s="109" t="s">
        <v>2587</v>
      </c>
    </row>
    <row r="72" spans="1:17" s="121" customFormat="1" ht="18" x14ac:dyDescent="0.25">
      <c r="A72" s="150" t="str">
        <f>VLOOKUP(E72,'LISTADO ATM'!$A$2:$C$898,3,0)</f>
        <v>DISTRITO NACIONAL</v>
      </c>
      <c r="B72" s="145">
        <v>3335940639</v>
      </c>
      <c r="C72" s="110">
        <v>44379.604224537034</v>
      </c>
      <c r="D72" s="110" t="s">
        <v>2180</v>
      </c>
      <c r="E72" s="140">
        <v>10</v>
      </c>
      <c r="F72" s="150" t="str">
        <f>VLOOKUP(E72,VIP!$A$2:$O14050,2,0)</f>
        <v>DRBR010</v>
      </c>
      <c r="G72" s="150" t="str">
        <f>VLOOKUP(E72,'LISTADO ATM'!$A$2:$B$897,2,0)</f>
        <v xml:space="preserve">ATM Ministerio Salud Pública </v>
      </c>
      <c r="H72" s="150" t="str">
        <f>VLOOKUP(E72,VIP!$A$2:$O19011,7,FALSE)</f>
        <v>Si</v>
      </c>
      <c r="I72" s="150" t="str">
        <f>VLOOKUP(E72,VIP!$A$2:$O10976,8,FALSE)</f>
        <v>Si</v>
      </c>
      <c r="J72" s="150" t="str">
        <f>VLOOKUP(E72,VIP!$A$2:$O10926,8,FALSE)</f>
        <v>Si</v>
      </c>
      <c r="K72" s="150" t="str">
        <f>VLOOKUP(E72,VIP!$A$2:$O14500,6,0)</f>
        <v>NO</v>
      </c>
      <c r="L72" s="154" t="s">
        <v>2219</v>
      </c>
      <c r="M72" s="109" t="s">
        <v>2445</v>
      </c>
      <c r="N72" s="109" t="s">
        <v>2452</v>
      </c>
      <c r="O72" s="150" t="s">
        <v>2454</v>
      </c>
      <c r="P72" s="150"/>
      <c r="Q72" s="109" t="s">
        <v>2219</v>
      </c>
    </row>
    <row r="73" spans="1:17" s="121" customFormat="1" ht="18" x14ac:dyDescent="0.25">
      <c r="A73" s="150" t="str">
        <f>VLOOKUP(E73,'LISTADO ATM'!$A$2:$C$898,3,0)</f>
        <v>NORTE</v>
      </c>
      <c r="B73" s="145" t="s">
        <v>2608</v>
      </c>
      <c r="C73" s="110">
        <v>44381.526759259257</v>
      </c>
      <c r="D73" s="110" t="s">
        <v>2181</v>
      </c>
      <c r="E73" s="140">
        <v>40</v>
      </c>
      <c r="F73" s="150" t="str">
        <f>VLOOKUP(E73,VIP!$A$2:$O14053,2,0)</f>
        <v>DRBR040</v>
      </c>
      <c r="G73" s="150" t="str">
        <f>VLOOKUP(E73,'LISTADO ATM'!$A$2:$B$897,2,0)</f>
        <v xml:space="preserve">ATM Oficina El Puñal </v>
      </c>
      <c r="H73" s="150" t="str">
        <f>VLOOKUP(E73,VIP!$A$2:$O19014,7,FALSE)</f>
        <v>Si</v>
      </c>
      <c r="I73" s="150" t="str">
        <f>VLOOKUP(E73,VIP!$A$2:$O10979,8,FALSE)</f>
        <v>Si</v>
      </c>
      <c r="J73" s="150" t="str">
        <f>VLOOKUP(E73,VIP!$A$2:$O10929,8,FALSE)</f>
        <v>Si</v>
      </c>
      <c r="K73" s="150" t="str">
        <f>VLOOKUP(E73,VIP!$A$2:$O14503,6,0)</f>
        <v>NO</v>
      </c>
      <c r="L73" s="154" t="s">
        <v>2219</v>
      </c>
      <c r="M73" s="109" t="s">
        <v>2445</v>
      </c>
      <c r="N73" s="109" t="s">
        <v>2452</v>
      </c>
      <c r="O73" s="150" t="s">
        <v>2563</v>
      </c>
      <c r="P73" s="150"/>
      <c r="Q73" s="109" t="s">
        <v>2219</v>
      </c>
    </row>
    <row r="74" spans="1:17" s="121" customFormat="1" ht="18" x14ac:dyDescent="0.25">
      <c r="A74" s="150" t="str">
        <f>VLOOKUP(E74,'LISTADO ATM'!$A$2:$C$898,3,0)</f>
        <v>DISTRITO NACIONAL</v>
      </c>
      <c r="B74" s="145">
        <v>3335940640</v>
      </c>
      <c r="C74" s="110">
        <v>44379.604583333334</v>
      </c>
      <c r="D74" s="110" t="s">
        <v>2180</v>
      </c>
      <c r="E74" s="140">
        <v>146</v>
      </c>
      <c r="F74" s="150" t="str">
        <f>VLOOKUP(E74,VIP!$A$2:$O14049,2,0)</f>
        <v>DRBR146</v>
      </c>
      <c r="G74" s="150" t="str">
        <f>VLOOKUP(E74,'LISTADO ATM'!$A$2:$B$897,2,0)</f>
        <v xml:space="preserve">ATM Tribunal Superior Constitucional </v>
      </c>
      <c r="H74" s="150" t="str">
        <f>VLOOKUP(E74,VIP!$A$2:$O19010,7,FALSE)</f>
        <v>Si</v>
      </c>
      <c r="I74" s="150" t="str">
        <f>VLOOKUP(E74,VIP!$A$2:$O10975,8,FALSE)</f>
        <v>Si</v>
      </c>
      <c r="J74" s="150" t="str">
        <f>VLOOKUP(E74,VIP!$A$2:$O10925,8,FALSE)</f>
        <v>Si</v>
      </c>
      <c r="K74" s="150" t="str">
        <f>VLOOKUP(E74,VIP!$A$2:$O14499,6,0)</f>
        <v>NO</v>
      </c>
      <c r="L74" s="154" t="s">
        <v>2219</v>
      </c>
      <c r="M74" s="109" t="s">
        <v>2445</v>
      </c>
      <c r="N74" s="109" t="s">
        <v>2452</v>
      </c>
      <c r="O74" s="150" t="s">
        <v>2454</v>
      </c>
      <c r="P74" s="150"/>
      <c r="Q74" s="109" t="s">
        <v>2219</v>
      </c>
    </row>
    <row r="75" spans="1:17" s="121" customFormat="1" ht="18" x14ac:dyDescent="0.25">
      <c r="A75" s="150" t="str">
        <f>VLOOKUP(E75,'LISTADO ATM'!$A$2:$C$898,3,0)</f>
        <v>DISTRITO NACIONAL</v>
      </c>
      <c r="B75" s="145">
        <v>3335935327</v>
      </c>
      <c r="C75" s="110">
        <v>44376.355208333334</v>
      </c>
      <c r="D75" s="110" t="s">
        <v>2180</v>
      </c>
      <c r="E75" s="140">
        <v>183</v>
      </c>
      <c r="F75" s="150" t="str">
        <f>VLOOKUP(E75,VIP!$A$2:$O14018,2,0)</f>
        <v>DRBR183</v>
      </c>
      <c r="G75" s="150" t="str">
        <f>VLOOKUP(E75,'LISTADO ATM'!$A$2:$B$897,2,0)</f>
        <v>ATM Estación Nativa Km. 22 Aut. Duarte.</v>
      </c>
      <c r="H75" s="150" t="str">
        <f>VLOOKUP(E75,VIP!$A$2:$O18979,7,FALSE)</f>
        <v>N/A</v>
      </c>
      <c r="I75" s="150" t="str">
        <f>VLOOKUP(E75,VIP!$A$2:$O10944,8,FALSE)</f>
        <v>N/A</v>
      </c>
      <c r="J75" s="150" t="str">
        <f>VLOOKUP(E75,VIP!$A$2:$O10894,8,FALSE)</f>
        <v>N/A</v>
      </c>
      <c r="K75" s="150" t="str">
        <f>VLOOKUP(E75,VIP!$A$2:$O14468,6,0)</f>
        <v>N/A</v>
      </c>
      <c r="L75" s="154" t="s">
        <v>2219</v>
      </c>
      <c r="M75" s="109" t="s">
        <v>2445</v>
      </c>
      <c r="N75" s="109" t="s">
        <v>2554</v>
      </c>
      <c r="O75" s="150" t="s">
        <v>2454</v>
      </c>
      <c r="P75" s="150"/>
      <c r="Q75" s="109" t="s">
        <v>2219</v>
      </c>
    </row>
    <row r="76" spans="1:17" s="121" customFormat="1" ht="18" x14ac:dyDescent="0.25">
      <c r="A76" s="150" t="str">
        <f>VLOOKUP(E76,'LISTADO ATM'!$A$2:$C$898,3,0)</f>
        <v>NORTE</v>
      </c>
      <c r="B76" s="145" t="s">
        <v>2596</v>
      </c>
      <c r="C76" s="110">
        <v>44381.426840277774</v>
      </c>
      <c r="D76" s="110" t="s">
        <v>2181</v>
      </c>
      <c r="E76" s="140">
        <v>196</v>
      </c>
      <c r="F76" s="150" t="str">
        <f>VLOOKUP(E76,VIP!$A$2:$O14048,2,0)</f>
        <v>DRBR196</v>
      </c>
      <c r="G76" s="150" t="str">
        <f>VLOOKUP(E76,'LISTADO ATM'!$A$2:$B$897,2,0)</f>
        <v xml:space="preserve">ATM Estación Texaco Cangrejo Farmacia (Sosúa) </v>
      </c>
      <c r="H76" s="150" t="str">
        <f>VLOOKUP(E76,VIP!$A$2:$O19009,7,FALSE)</f>
        <v>Si</v>
      </c>
      <c r="I76" s="150" t="str">
        <f>VLOOKUP(E76,VIP!$A$2:$O10974,8,FALSE)</f>
        <v>Si</v>
      </c>
      <c r="J76" s="150" t="str">
        <f>VLOOKUP(E76,VIP!$A$2:$O10924,8,FALSE)</f>
        <v>Si</v>
      </c>
      <c r="K76" s="150" t="str">
        <f>VLOOKUP(E76,VIP!$A$2:$O14498,6,0)</f>
        <v>NO</v>
      </c>
      <c r="L76" s="154" t="s">
        <v>2219</v>
      </c>
      <c r="M76" s="109" t="s">
        <v>2445</v>
      </c>
      <c r="N76" s="109" t="s">
        <v>2452</v>
      </c>
      <c r="O76" s="150" t="s">
        <v>2563</v>
      </c>
      <c r="P76" s="150"/>
      <c r="Q76" s="109" t="s">
        <v>2219</v>
      </c>
    </row>
    <row r="77" spans="1:17" s="121" customFormat="1" ht="18" x14ac:dyDescent="0.25">
      <c r="A77" s="150" t="str">
        <f>VLOOKUP(E77,'LISTADO ATM'!$A$2:$C$898,3,0)</f>
        <v>DISTRITO NACIONAL</v>
      </c>
      <c r="B77" s="145" t="s">
        <v>2686</v>
      </c>
      <c r="C77" s="110">
        <v>44382.447291666664</v>
      </c>
      <c r="D77" s="110" t="s">
        <v>2180</v>
      </c>
      <c r="E77" s="140">
        <v>225</v>
      </c>
      <c r="F77" s="150" t="str">
        <f>VLOOKUP(E77,VIP!$A$2:$O14050,2,0)</f>
        <v>DRBR225</v>
      </c>
      <c r="G77" s="150" t="str">
        <f>VLOOKUP(E77,'LISTADO ATM'!$A$2:$B$897,2,0)</f>
        <v xml:space="preserve">ATM S/M Nacional Arroyo Hondo </v>
      </c>
      <c r="H77" s="150" t="str">
        <f>VLOOKUP(E77,VIP!$A$2:$O19011,7,FALSE)</f>
        <v>Si</v>
      </c>
      <c r="I77" s="150" t="str">
        <f>VLOOKUP(E77,VIP!$A$2:$O10976,8,FALSE)</f>
        <v>Si</v>
      </c>
      <c r="J77" s="150" t="str">
        <f>VLOOKUP(E77,VIP!$A$2:$O10926,8,FALSE)</f>
        <v>Si</v>
      </c>
      <c r="K77" s="150" t="str">
        <f>VLOOKUP(E77,VIP!$A$2:$O14500,6,0)</f>
        <v>NO</v>
      </c>
      <c r="L77" s="154" t="s">
        <v>2219</v>
      </c>
      <c r="M77" s="109" t="s">
        <v>2445</v>
      </c>
      <c r="N77" s="109" t="s">
        <v>2452</v>
      </c>
      <c r="O77" s="150" t="s">
        <v>2454</v>
      </c>
      <c r="P77" s="150"/>
      <c r="Q77" s="109" t="s">
        <v>2219</v>
      </c>
    </row>
    <row r="78" spans="1:17" ht="18" x14ac:dyDescent="0.25">
      <c r="A78" s="150" t="str">
        <f>VLOOKUP(E78,'LISTADO ATM'!$A$2:$C$898,3,0)</f>
        <v>DISTRITO NACIONAL</v>
      </c>
      <c r="B78" s="145" t="s">
        <v>2647</v>
      </c>
      <c r="C78" s="110">
        <v>44382.329189814816</v>
      </c>
      <c r="D78" s="110" t="s">
        <v>2180</v>
      </c>
      <c r="E78" s="140">
        <v>232</v>
      </c>
      <c r="F78" s="150" t="str">
        <f>VLOOKUP(E78,VIP!$A$2:$O14069,2,0)</f>
        <v>DRBR232</v>
      </c>
      <c r="G78" s="150" t="str">
        <f>VLOOKUP(E78,'LISTADO ATM'!$A$2:$B$897,2,0)</f>
        <v xml:space="preserve">ATM S/M Nacional Charles de Gaulle </v>
      </c>
      <c r="H78" s="150" t="str">
        <f>VLOOKUP(E78,VIP!$A$2:$O19030,7,FALSE)</f>
        <v>Si</v>
      </c>
      <c r="I78" s="150" t="str">
        <f>VLOOKUP(E78,VIP!$A$2:$O10995,8,FALSE)</f>
        <v>Si</v>
      </c>
      <c r="J78" s="150" t="str">
        <f>VLOOKUP(E78,VIP!$A$2:$O10945,8,FALSE)</f>
        <v>Si</v>
      </c>
      <c r="K78" s="150" t="str">
        <f>VLOOKUP(E78,VIP!$A$2:$O14519,6,0)</f>
        <v>SI</v>
      </c>
      <c r="L78" s="154" t="s">
        <v>2219</v>
      </c>
      <c r="M78" s="109" t="s">
        <v>2445</v>
      </c>
      <c r="N78" s="109" t="s">
        <v>2554</v>
      </c>
      <c r="O78" s="150" t="s">
        <v>2454</v>
      </c>
      <c r="P78" s="150"/>
      <c r="Q78" s="109" t="s">
        <v>2219</v>
      </c>
    </row>
    <row r="79" spans="1:17" ht="18" x14ac:dyDescent="0.25">
      <c r="A79" s="150" t="str">
        <f>VLOOKUP(E79,'LISTADO ATM'!$A$2:$C$898,3,0)</f>
        <v>DISTRITO NACIONAL</v>
      </c>
      <c r="B79" s="145" t="s">
        <v>2698</v>
      </c>
      <c r="C79" s="110">
        <v>44382.39298611111</v>
      </c>
      <c r="D79" s="110" t="s">
        <v>2180</v>
      </c>
      <c r="E79" s="140">
        <v>240</v>
      </c>
      <c r="F79" s="150" t="str">
        <f>VLOOKUP(E79,VIP!$A$2:$O14058,2,0)</f>
        <v>DRBR24D</v>
      </c>
      <c r="G79" s="150" t="str">
        <f>VLOOKUP(E79,'LISTADO ATM'!$A$2:$B$897,2,0)</f>
        <v xml:space="preserve">ATM Oficina Carrefour I </v>
      </c>
      <c r="H79" s="150" t="str">
        <f>VLOOKUP(E79,VIP!$A$2:$O19019,7,FALSE)</f>
        <v>Si</v>
      </c>
      <c r="I79" s="150" t="str">
        <f>VLOOKUP(E79,VIP!$A$2:$O10984,8,FALSE)</f>
        <v>Si</v>
      </c>
      <c r="J79" s="150" t="str">
        <f>VLOOKUP(E79,VIP!$A$2:$O10934,8,FALSE)</f>
        <v>Si</v>
      </c>
      <c r="K79" s="150" t="str">
        <f>VLOOKUP(E79,VIP!$A$2:$O14508,6,0)</f>
        <v>SI</v>
      </c>
      <c r="L79" s="154" t="s">
        <v>2219</v>
      </c>
      <c r="M79" s="109" t="s">
        <v>2445</v>
      </c>
      <c r="N79" s="109" t="s">
        <v>2554</v>
      </c>
      <c r="O79" s="150" t="s">
        <v>2454</v>
      </c>
      <c r="P79" s="150"/>
      <c r="Q79" s="109" t="s">
        <v>2219</v>
      </c>
    </row>
    <row r="80" spans="1:17" ht="18" x14ac:dyDescent="0.25">
      <c r="A80" s="150" t="str">
        <f>VLOOKUP(E80,'LISTADO ATM'!$A$2:$C$898,3,0)</f>
        <v>DISTRITO NACIONAL</v>
      </c>
      <c r="B80" s="145">
        <v>3335940646</v>
      </c>
      <c r="C80" s="110">
        <v>44379.606585648151</v>
      </c>
      <c r="D80" s="110" t="s">
        <v>2180</v>
      </c>
      <c r="E80" s="140">
        <v>244</v>
      </c>
      <c r="F80" s="150" t="str">
        <f>VLOOKUP(E80,VIP!$A$2:$O14047,2,0)</f>
        <v>DRBR244</v>
      </c>
      <c r="G80" s="150" t="str">
        <f>VLOOKUP(E80,'LISTADO ATM'!$A$2:$B$897,2,0)</f>
        <v xml:space="preserve">ATM Ministerio de Hacienda (antiguo Finanzas) </v>
      </c>
      <c r="H80" s="150" t="str">
        <f>VLOOKUP(E80,VIP!$A$2:$O19008,7,FALSE)</f>
        <v>Si</v>
      </c>
      <c r="I80" s="150" t="str">
        <f>VLOOKUP(E80,VIP!$A$2:$O10973,8,FALSE)</f>
        <v>Si</v>
      </c>
      <c r="J80" s="150" t="str">
        <f>VLOOKUP(E80,VIP!$A$2:$O10923,8,FALSE)</f>
        <v>Si</v>
      </c>
      <c r="K80" s="150" t="str">
        <f>VLOOKUP(E80,VIP!$A$2:$O14497,6,0)</f>
        <v>NO</v>
      </c>
      <c r="L80" s="154" t="s">
        <v>2219</v>
      </c>
      <c r="M80" s="109" t="s">
        <v>2445</v>
      </c>
      <c r="N80" s="109" t="s">
        <v>2452</v>
      </c>
      <c r="O80" s="150" t="s">
        <v>2454</v>
      </c>
      <c r="P80" s="150"/>
      <c r="Q80" s="109" t="s">
        <v>2219</v>
      </c>
    </row>
    <row r="81" spans="1:17" ht="18" x14ac:dyDescent="0.25">
      <c r="A81" s="150" t="str">
        <f>VLOOKUP(E81,'LISTADO ATM'!$A$2:$C$898,3,0)</f>
        <v>ESTE</v>
      </c>
      <c r="B81" s="145" t="s">
        <v>2612</v>
      </c>
      <c r="C81" s="110">
        <v>44381.479201388887</v>
      </c>
      <c r="D81" s="110" t="s">
        <v>2180</v>
      </c>
      <c r="E81" s="140">
        <v>368</v>
      </c>
      <c r="F81" s="150" t="str">
        <f>VLOOKUP(E81,VIP!$A$2:$O14059,2,0)</f>
        <v xml:space="preserve">DRBR368 </v>
      </c>
      <c r="G81" s="150" t="str">
        <f>VLOOKUP(E81,'LISTADO ATM'!$A$2:$B$897,2,0)</f>
        <v>ATM Ayuntamiento Peralvillo</v>
      </c>
      <c r="H81" s="150" t="str">
        <f>VLOOKUP(E81,VIP!$A$2:$O19020,7,FALSE)</f>
        <v>N/A</v>
      </c>
      <c r="I81" s="150" t="str">
        <f>VLOOKUP(E81,VIP!$A$2:$O10985,8,FALSE)</f>
        <v>N/A</v>
      </c>
      <c r="J81" s="150" t="str">
        <f>VLOOKUP(E81,VIP!$A$2:$O10935,8,FALSE)</f>
        <v>N/A</v>
      </c>
      <c r="K81" s="150" t="str">
        <f>VLOOKUP(E81,VIP!$A$2:$O14509,6,0)</f>
        <v>N/A</v>
      </c>
      <c r="L81" s="154" t="s">
        <v>2219</v>
      </c>
      <c r="M81" s="109" t="s">
        <v>2445</v>
      </c>
      <c r="N81" s="109" t="s">
        <v>2452</v>
      </c>
      <c r="O81" s="150" t="s">
        <v>2454</v>
      </c>
      <c r="P81" s="150"/>
      <c r="Q81" s="109" t="s">
        <v>2219</v>
      </c>
    </row>
    <row r="82" spans="1:17" ht="18" x14ac:dyDescent="0.25">
      <c r="A82" s="150" t="str">
        <f>VLOOKUP(E82,'LISTADO ATM'!$A$2:$C$898,3,0)</f>
        <v>DISTRITO NACIONAL</v>
      </c>
      <c r="B82" s="145">
        <v>3335941248</v>
      </c>
      <c r="C82" s="110">
        <v>44380.46607638889</v>
      </c>
      <c r="D82" s="110" t="s">
        <v>2180</v>
      </c>
      <c r="E82" s="140">
        <v>382</v>
      </c>
      <c r="F82" s="150" t="str">
        <f>VLOOKUP(E82,VIP!$A$2:$O13990,2,0)</f>
        <v xml:space="preserve">DRBR382 </v>
      </c>
      <c r="G82" s="150" t="str">
        <f>VLOOKUP(E82,'LISTADO ATM'!$A$2:$B$897,2,0)</f>
        <v>ATM Estacion Del Metro Maria Montes</v>
      </c>
      <c r="H82" s="150" t="str">
        <f>VLOOKUP(E82,VIP!$A$2:$O18951,7,FALSE)</f>
        <v>N/A</v>
      </c>
      <c r="I82" s="150" t="str">
        <f>VLOOKUP(E82,VIP!$A$2:$O10916,8,FALSE)</f>
        <v>N/A</v>
      </c>
      <c r="J82" s="150" t="str">
        <f>VLOOKUP(E82,VIP!$A$2:$O10866,8,FALSE)</f>
        <v>N/A</v>
      </c>
      <c r="K82" s="150" t="str">
        <f>VLOOKUP(E82,VIP!$A$2:$O14440,6,0)</f>
        <v>N/A</v>
      </c>
      <c r="L82" s="154" t="s">
        <v>2219</v>
      </c>
      <c r="M82" s="109" t="s">
        <v>2445</v>
      </c>
      <c r="N82" s="109" t="s">
        <v>2452</v>
      </c>
      <c r="O82" s="150" t="s">
        <v>2454</v>
      </c>
      <c r="P82" s="150"/>
      <c r="Q82" s="109" t="s">
        <v>2219</v>
      </c>
    </row>
    <row r="83" spans="1:17" ht="18" x14ac:dyDescent="0.25">
      <c r="A83" s="150" t="str">
        <f>VLOOKUP(E83,'LISTADO ATM'!$A$2:$C$898,3,0)</f>
        <v>DISTRITO NACIONAL</v>
      </c>
      <c r="B83" s="145">
        <v>3335932386</v>
      </c>
      <c r="C83" s="110">
        <v>44372.434872685182</v>
      </c>
      <c r="D83" s="110" t="s">
        <v>2180</v>
      </c>
      <c r="E83" s="140">
        <v>387</v>
      </c>
      <c r="F83" s="150" t="str">
        <f>VLOOKUP(E83,VIP!$A$2:$O13958,2,0)</f>
        <v>DRBR387</v>
      </c>
      <c r="G83" s="150" t="str">
        <f>VLOOKUP(E83,'LISTADO ATM'!$A$2:$B$897,2,0)</f>
        <v xml:space="preserve">ATM S/M La Cadena San Vicente de Paul </v>
      </c>
      <c r="H83" s="150" t="str">
        <f>VLOOKUP(E83,VIP!$A$2:$O18919,7,FALSE)</f>
        <v>Si</v>
      </c>
      <c r="I83" s="150" t="str">
        <f>VLOOKUP(E83,VIP!$A$2:$O10884,8,FALSE)</f>
        <v>Si</v>
      </c>
      <c r="J83" s="150" t="str">
        <f>VLOOKUP(E83,VIP!$A$2:$O10834,8,FALSE)</f>
        <v>Si</v>
      </c>
      <c r="K83" s="150" t="str">
        <f>VLOOKUP(E83,VIP!$A$2:$O14408,6,0)</f>
        <v>NO</v>
      </c>
      <c r="L83" s="154" t="s">
        <v>2219</v>
      </c>
      <c r="M83" s="109" t="s">
        <v>2445</v>
      </c>
      <c r="N83" s="109" t="s">
        <v>2554</v>
      </c>
      <c r="O83" s="150" t="s">
        <v>2454</v>
      </c>
      <c r="P83" s="150"/>
      <c r="Q83" s="109" t="s">
        <v>2219</v>
      </c>
    </row>
    <row r="84" spans="1:17" ht="18" x14ac:dyDescent="0.25">
      <c r="A84" s="150" t="str">
        <f>VLOOKUP(E84,'LISTADO ATM'!$A$2:$C$898,3,0)</f>
        <v>SUR</v>
      </c>
      <c r="B84" s="145">
        <v>3335941350</v>
      </c>
      <c r="C84" s="110">
        <v>44380.605532407404</v>
      </c>
      <c r="D84" s="110" t="s">
        <v>2180</v>
      </c>
      <c r="E84" s="140">
        <v>403</v>
      </c>
      <c r="F84" s="150" t="str">
        <f>VLOOKUP(E84,VIP!$A$2:$O14031,2,0)</f>
        <v>DRBR403</v>
      </c>
      <c r="G84" s="150" t="str">
        <f>VLOOKUP(E84,'LISTADO ATM'!$A$2:$B$897,2,0)</f>
        <v xml:space="preserve">ATM Oficina Vicente Noble </v>
      </c>
      <c r="H84" s="150" t="str">
        <f>VLOOKUP(E84,VIP!$A$2:$O18992,7,FALSE)</f>
        <v>Si</v>
      </c>
      <c r="I84" s="150" t="str">
        <f>VLOOKUP(E84,VIP!$A$2:$O10957,8,FALSE)</f>
        <v>Si</v>
      </c>
      <c r="J84" s="150" t="str">
        <f>VLOOKUP(E84,VIP!$A$2:$O10907,8,FALSE)</f>
        <v>Si</v>
      </c>
      <c r="K84" s="150" t="str">
        <f>VLOOKUP(E84,VIP!$A$2:$O14481,6,0)</f>
        <v>NO</v>
      </c>
      <c r="L84" s="154" t="s">
        <v>2219</v>
      </c>
      <c r="M84" s="109" t="s">
        <v>2445</v>
      </c>
      <c r="N84" s="109" t="s">
        <v>2452</v>
      </c>
      <c r="O84" s="150" t="s">
        <v>2454</v>
      </c>
      <c r="P84" s="150"/>
      <c r="Q84" s="109" t="s">
        <v>2219</v>
      </c>
    </row>
    <row r="85" spans="1:17" ht="18" x14ac:dyDescent="0.25">
      <c r="A85" s="150" t="str">
        <f>VLOOKUP(E85,'LISTADO ATM'!$A$2:$C$898,3,0)</f>
        <v>DISTRITO NACIONAL</v>
      </c>
      <c r="B85" s="145">
        <v>3335938842</v>
      </c>
      <c r="C85" s="110">
        <v>44378.550775462965</v>
      </c>
      <c r="D85" s="110" t="s">
        <v>2180</v>
      </c>
      <c r="E85" s="140">
        <v>446</v>
      </c>
      <c r="F85" s="150" t="str">
        <f>VLOOKUP(E85,VIP!$A$2:$O14005,2,0)</f>
        <v>DRBR446</v>
      </c>
      <c r="G85" s="150" t="str">
        <f>VLOOKUP(E85,'LISTADO ATM'!$A$2:$B$897,2,0)</f>
        <v>ATM Hipodromo V Centenario</v>
      </c>
      <c r="H85" s="150" t="str">
        <f>VLOOKUP(E85,VIP!$A$2:$O18966,7,FALSE)</f>
        <v>Si</v>
      </c>
      <c r="I85" s="150" t="str">
        <f>VLOOKUP(E85,VIP!$A$2:$O10931,8,FALSE)</f>
        <v>Si</v>
      </c>
      <c r="J85" s="150" t="str">
        <f>VLOOKUP(E85,VIP!$A$2:$O10881,8,FALSE)</f>
        <v>Si</v>
      </c>
      <c r="K85" s="150" t="str">
        <f>VLOOKUP(E85,VIP!$A$2:$O14455,6,0)</f>
        <v>NO</v>
      </c>
      <c r="L85" s="154" t="s">
        <v>2219</v>
      </c>
      <c r="M85" s="109" t="s">
        <v>2445</v>
      </c>
      <c r="N85" s="109" t="s">
        <v>2554</v>
      </c>
      <c r="O85" s="150" t="s">
        <v>2454</v>
      </c>
      <c r="P85" s="150"/>
      <c r="Q85" s="109" t="s">
        <v>2219</v>
      </c>
    </row>
    <row r="86" spans="1:17" ht="18" x14ac:dyDescent="0.25">
      <c r="A86" s="150" t="str">
        <f>VLOOKUP(E86,'LISTADO ATM'!$A$2:$C$898,3,0)</f>
        <v>DISTRITO NACIONAL</v>
      </c>
      <c r="B86" s="145" t="s">
        <v>2648</v>
      </c>
      <c r="C86" s="110">
        <v>44382.328726851854</v>
      </c>
      <c r="D86" s="110" t="s">
        <v>2180</v>
      </c>
      <c r="E86" s="140">
        <v>545</v>
      </c>
      <c r="F86" s="150" t="str">
        <f>VLOOKUP(E86,VIP!$A$2:$O14070,2,0)</f>
        <v>DRBR995</v>
      </c>
      <c r="G86" s="150" t="str">
        <f>VLOOKUP(E86,'LISTADO ATM'!$A$2:$B$897,2,0)</f>
        <v xml:space="preserve">ATM Oficina Isabel La Católica II  </v>
      </c>
      <c r="H86" s="150" t="str">
        <f>VLOOKUP(E86,VIP!$A$2:$O19031,7,FALSE)</f>
        <v>Si</v>
      </c>
      <c r="I86" s="150" t="str">
        <f>VLOOKUP(E86,VIP!$A$2:$O10996,8,FALSE)</f>
        <v>Si</v>
      </c>
      <c r="J86" s="150" t="str">
        <f>VLOOKUP(E86,VIP!$A$2:$O10946,8,FALSE)</f>
        <v>Si</v>
      </c>
      <c r="K86" s="150" t="str">
        <f>VLOOKUP(E86,VIP!$A$2:$O14520,6,0)</f>
        <v>NO</v>
      </c>
      <c r="L86" s="154" t="s">
        <v>2219</v>
      </c>
      <c r="M86" s="109" t="s">
        <v>2445</v>
      </c>
      <c r="N86" s="109" t="s">
        <v>2554</v>
      </c>
      <c r="O86" s="150" t="s">
        <v>2454</v>
      </c>
      <c r="P86" s="150"/>
      <c r="Q86" s="109" t="s">
        <v>2219</v>
      </c>
    </row>
    <row r="87" spans="1:17" ht="18" x14ac:dyDescent="0.25">
      <c r="A87" s="150" t="str">
        <f>VLOOKUP(E87,'LISTADO ATM'!$A$2:$C$898,3,0)</f>
        <v>DISTRITO NACIONAL</v>
      </c>
      <c r="B87" s="145">
        <v>3335938194</v>
      </c>
      <c r="C87" s="110">
        <v>44378.368738425925</v>
      </c>
      <c r="D87" s="110" t="s">
        <v>2180</v>
      </c>
      <c r="E87" s="140">
        <v>569</v>
      </c>
      <c r="F87" s="150" t="str">
        <f>VLOOKUP(E87,VIP!$A$2:$O14066,2,0)</f>
        <v>DRBR03B</v>
      </c>
      <c r="G87" s="150" t="str">
        <f>VLOOKUP(E87,'LISTADO ATM'!$A$2:$B$897,2,0)</f>
        <v xml:space="preserve">ATM Superintendencia de Seguros </v>
      </c>
      <c r="H87" s="150" t="str">
        <f>VLOOKUP(E87,VIP!$A$2:$O19027,7,FALSE)</f>
        <v>Si</v>
      </c>
      <c r="I87" s="150" t="str">
        <f>VLOOKUP(E87,VIP!$A$2:$O10992,8,FALSE)</f>
        <v>Si</v>
      </c>
      <c r="J87" s="150" t="str">
        <f>VLOOKUP(E87,VIP!$A$2:$O10942,8,FALSE)</f>
        <v>Si</v>
      </c>
      <c r="K87" s="150" t="str">
        <f>VLOOKUP(E87,VIP!$A$2:$O14516,6,0)</f>
        <v>NO</v>
      </c>
      <c r="L87" s="154" t="s">
        <v>2219</v>
      </c>
      <c r="M87" s="109" t="s">
        <v>2445</v>
      </c>
      <c r="N87" s="109" t="s">
        <v>2452</v>
      </c>
      <c r="O87" s="150" t="s">
        <v>2454</v>
      </c>
      <c r="P87" s="150"/>
      <c r="Q87" s="109" t="s">
        <v>2219</v>
      </c>
    </row>
    <row r="88" spans="1:17" ht="18" x14ac:dyDescent="0.25">
      <c r="A88" s="150" t="str">
        <f>VLOOKUP(E88,'LISTADO ATM'!$A$2:$C$898,3,0)</f>
        <v>DISTRITO NACIONAL</v>
      </c>
      <c r="B88" s="145" t="s">
        <v>2650</v>
      </c>
      <c r="C88" s="110">
        <v>44382.326874999999</v>
      </c>
      <c r="D88" s="110" t="s">
        <v>2180</v>
      </c>
      <c r="E88" s="140">
        <v>686</v>
      </c>
      <c r="F88" s="150" t="str">
        <f>VLOOKUP(E88,VIP!$A$2:$O14072,2,0)</f>
        <v>DRBR686</v>
      </c>
      <c r="G88" s="150" t="str">
        <f>VLOOKUP(E88,'LISTADO ATM'!$A$2:$B$897,2,0)</f>
        <v>ATM Autoservicio Oficina Máximo Gómez</v>
      </c>
      <c r="H88" s="150" t="str">
        <f>VLOOKUP(E88,VIP!$A$2:$O19033,7,FALSE)</f>
        <v>Si</v>
      </c>
      <c r="I88" s="150" t="str">
        <f>VLOOKUP(E88,VIP!$A$2:$O10998,8,FALSE)</f>
        <v>Si</v>
      </c>
      <c r="J88" s="150" t="str">
        <f>VLOOKUP(E88,VIP!$A$2:$O10948,8,FALSE)</f>
        <v>Si</v>
      </c>
      <c r="K88" s="150" t="str">
        <f>VLOOKUP(E88,VIP!$A$2:$O14522,6,0)</f>
        <v>NO</v>
      </c>
      <c r="L88" s="154" t="s">
        <v>2219</v>
      </c>
      <c r="M88" s="109" t="s">
        <v>2445</v>
      </c>
      <c r="N88" s="109" t="s">
        <v>2554</v>
      </c>
      <c r="O88" s="150" t="s">
        <v>2454</v>
      </c>
      <c r="P88" s="150"/>
      <c r="Q88" s="109" t="s">
        <v>2219</v>
      </c>
    </row>
    <row r="89" spans="1:17" ht="18" x14ac:dyDescent="0.25">
      <c r="A89" s="150" t="str">
        <f>VLOOKUP(E89,'LISTADO ATM'!$A$2:$C$898,3,0)</f>
        <v>DISTRITO NACIONAL</v>
      </c>
      <c r="B89" s="145" t="s">
        <v>2672</v>
      </c>
      <c r="C89" s="110">
        <v>44382.310416666667</v>
      </c>
      <c r="D89" s="110" t="s">
        <v>2180</v>
      </c>
      <c r="E89" s="140">
        <v>744</v>
      </c>
      <c r="F89" s="150" t="str">
        <f>VLOOKUP(E89,VIP!$A$2:$O14089,2,0)</f>
        <v>DRBR289</v>
      </c>
      <c r="G89" s="150" t="str">
        <f>VLOOKUP(E89,'LISTADO ATM'!$A$2:$B$897,2,0)</f>
        <v xml:space="preserve">ATM Multicentro La Sirena Venezuela </v>
      </c>
      <c r="H89" s="150" t="str">
        <f>VLOOKUP(E89,VIP!$A$2:$O19050,7,FALSE)</f>
        <v>Si</v>
      </c>
      <c r="I89" s="150" t="str">
        <f>VLOOKUP(E89,VIP!$A$2:$O11015,8,FALSE)</f>
        <v>Si</v>
      </c>
      <c r="J89" s="150" t="str">
        <f>VLOOKUP(E89,VIP!$A$2:$O10965,8,FALSE)</f>
        <v>Si</v>
      </c>
      <c r="K89" s="150" t="str">
        <f>VLOOKUP(E89,VIP!$A$2:$O14539,6,0)</f>
        <v>SI</v>
      </c>
      <c r="L89" s="154" t="s">
        <v>2219</v>
      </c>
      <c r="M89" s="109" t="s">
        <v>2445</v>
      </c>
      <c r="N89" s="109" t="s">
        <v>2554</v>
      </c>
      <c r="O89" s="150" t="s">
        <v>2454</v>
      </c>
      <c r="P89" s="150"/>
      <c r="Q89" s="109" t="s">
        <v>2219</v>
      </c>
    </row>
    <row r="90" spans="1:17" ht="18" x14ac:dyDescent="0.25">
      <c r="A90" s="150" t="str">
        <f>VLOOKUP(E90,'LISTADO ATM'!$A$2:$C$898,3,0)</f>
        <v>ESTE</v>
      </c>
      <c r="B90" s="145" t="s">
        <v>2646</v>
      </c>
      <c r="C90" s="110">
        <v>44382.331180555557</v>
      </c>
      <c r="D90" s="110" t="s">
        <v>2180</v>
      </c>
      <c r="E90" s="140">
        <v>899</v>
      </c>
      <c r="F90" s="150" t="str">
        <f>VLOOKUP(E90,VIP!$A$2:$O14068,2,0)</f>
        <v>DRBR899</v>
      </c>
      <c r="G90" s="150" t="str">
        <f>VLOOKUP(E90,'LISTADO ATM'!$A$2:$B$897,2,0)</f>
        <v xml:space="preserve">ATM Oficina Punta Cana </v>
      </c>
      <c r="H90" s="150" t="str">
        <f>VLOOKUP(E90,VIP!$A$2:$O19029,7,FALSE)</f>
        <v>Si</v>
      </c>
      <c r="I90" s="150" t="str">
        <f>VLOOKUP(E90,VIP!$A$2:$O10994,8,FALSE)</f>
        <v>Si</v>
      </c>
      <c r="J90" s="150" t="str">
        <f>VLOOKUP(E90,VIP!$A$2:$O10944,8,FALSE)</f>
        <v>Si</v>
      </c>
      <c r="K90" s="150" t="str">
        <f>VLOOKUP(E90,VIP!$A$2:$O14518,6,0)</f>
        <v>NO</v>
      </c>
      <c r="L90" s="154" t="s">
        <v>2219</v>
      </c>
      <c r="M90" s="109" t="s">
        <v>2445</v>
      </c>
      <c r="N90" s="109" t="s">
        <v>2554</v>
      </c>
      <c r="O90" s="150" t="s">
        <v>2454</v>
      </c>
      <c r="P90" s="150"/>
      <c r="Q90" s="109" t="s">
        <v>2219</v>
      </c>
    </row>
    <row r="91" spans="1:17" ht="18" x14ac:dyDescent="0.25">
      <c r="A91" s="150" t="str">
        <f>VLOOKUP(E91,'LISTADO ATM'!$A$2:$C$898,3,0)</f>
        <v>DISTRITO NACIONAL</v>
      </c>
      <c r="B91" s="145">
        <v>3335940647</v>
      </c>
      <c r="C91" s="110">
        <v>44379.607627314814</v>
      </c>
      <c r="D91" s="110" t="s">
        <v>2180</v>
      </c>
      <c r="E91" s="140">
        <v>952</v>
      </c>
      <c r="F91" s="150" t="str">
        <f>VLOOKUP(E91,VIP!$A$2:$O14046,2,0)</f>
        <v>DRBR16L</v>
      </c>
      <c r="G91" s="150" t="str">
        <f>VLOOKUP(E91,'LISTADO ATM'!$A$2:$B$897,2,0)</f>
        <v xml:space="preserve">ATM Alvarez Rivas </v>
      </c>
      <c r="H91" s="150" t="str">
        <f>VLOOKUP(E91,VIP!$A$2:$O19007,7,FALSE)</f>
        <v>Si</v>
      </c>
      <c r="I91" s="150" t="str">
        <f>VLOOKUP(E91,VIP!$A$2:$O10972,8,FALSE)</f>
        <v>Si</v>
      </c>
      <c r="J91" s="150" t="str">
        <f>VLOOKUP(E91,VIP!$A$2:$O10922,8,FALSE)</f>
        <v>Si</v>
      </c>
      <c r="K91" s="150" t="str">
        <f>VLOOKUP(E91,VIP!$A$2:$O14496,6,0)</f>
        <v>NO</v>
      </c>
      <c r="L91" s="154" t="s">
        <v>2219</v>
      </c>
      <c r="M91" s="109" t="s">
        <v>2445</v>
      </c>
      <c r="N91" s="109" t="s">
        <v>2452</v>
      </c>
      <c r="O91" s="150" t="s">
        <v>2454</v>
      </c>
      <c r="P91" s="150"/>
      <c r="Q91" s="109" t="s">
        <v>2219</v>
      </c>
    </row>
    <row r="92" spans="1:17" ht="18" x14ac:dyDescent="0.25">
      <c r="A92" s="150" t="str">
        <f>VLOOKUP(E92,'LISTADO ATM'!$A$2:$C$898,3,0)</f>
        <v>DISTRITO NACIONAL</v>
      </c>
      <c r="B92" s="145">
        <v>3335941364</v>
      </c>
      <c r="C92" s="110">
        <v>44380.617986111109</v>
      </c>
      <c r="D92" s="110" t="s">
        <v>2180</v>
      </c>
      <c r="E92" s="140">
        <v>113</v>
      </c>
      <c r="F92" s="150" t="str">
        <f>VLOOKUP(E92,VIP!$A$2:$O14017,2,0)</f>
        <v>DRBR113</v>
      </c>
      <c r="G92" s="150" t="str">
        <f>VLOOKUP(E92,'LISTADO ATM'!$A$2:$B$897,2,0)</f>
        <v xml:space="preserve">ATM Autoservicio Atalaya del Mar </v>
      </c>
      <c r="H92" s="150" t="str">
        <f>VLOOKUP(E92,VIP!$A$2:$O18978,7,FALSE)</f>
        <v>Si</v>
      </c>
      <c r="I92" s="150" t="str">
        <f>VLOOKUP(E92,VIP!$A$2:$O10943,8,FALSE)</f>
        <v>No</v>
      </c>
      <c r="J92" s="150" t="str">
        <f>VLOOKUP(E92,VIP!$A$2:$O10893,8,FALSE)</f>
        <v>No</v>
      </c>
      <c r="K92" s="150" t="str">
        <f>VLOOKUP(E92,VIP!$A$2:$O14467,6,0)</f>
        <v>NO</v>
      </c>
      <c r="L92" s="154" t="s">
        <v>2245</v>
      </c>
      <c r="M92" s="109" t="s">
        <v>2445</v>
      </c>
      <c r="N92" s="109" t="s">
        <v>2452</v>
      </c>
      <c r="O92" s="150" t="s">
        <v>2454</v>
      </c>
      <c r="P92" s="150"/>
      <c r="Q92" s="109" t="s">
        <v>2245</v>
      </c>
    </row>
    <row r="93" spans="1:17" ht="18" x14ac:dyDescent="0.25">
      <c r="A93" s="150" t="str">
        <f>VLOOKUP(E93,'LISTADO ATM'!$A$2:$C$898,3,0)</f>
        <v>SUR</v>
      </c>
      <c r="B93" s="145">
        <v>3335938443</v>
      </c>
      <c r="C93" s="110">
        <v>44378.431446759256</v>
      </c>
      <c r="D93" s="110" t="s">
        <v>2180</v>
      </c>
      <c r="E93" s="140">
        <v>135</v>
      </c>
      <c r="F93" s="150" t="str">
        <f>VLOOKUP(E93,VIP!$A$2:$O14040,2,0)</f>
        <v>DRBR135</v>
      </c>
      <c r="G93" s="150" t="str">
        <f>VLOOKUP(E93,'LISTADO ATM'!$A$2:$B$897,2,0)</f>
        <v xml:space="preserve">ATM Oficina Las Dunas Baní </v>
      </c>
      <c r="H93" s="150" t="str">
        <f>VLOOKUP(E93,VIP!$A$2:$O19001,7,FALSE)</f>
        <v>Si</v>
      </c>
      <c r="I93" s="150" t="str">
        <f>VLOOKUP(E93,VIP!$A$2:$O10966,8,FALSE)</f>
        <v>Si</v>
      </c>
      <c r="J93" s="150" t="str">
        <f>VLOOKUP(E93,VIP!$A$2:$O10916,8,FALSE)</f>
        <v>Si</v>
      </c>
      <c r="K93" s="150" t="str">
        <f>VLOOKUP(E93,VIP!$A$2:$O14490,6,0)</f>
        <v>SI</v>
      </c>
      <c r="L93" s="154" t="s">
        <v>2245</v>
      </c>
      <c r="M93" s="109" t="s">
        <v>2445</v>
      </c>
      <c r="N93" s="109" t="s">
        <v>2452</v>
      </c>
      <c r="O93" s="150" t="s">
        <v>2454</v>
      </c>
      <c r="P93" s="150"/>
      <c r="Q93" s="109" t="s">
        <v>2245</v>
      </c>
    </row>
    <row r="94" spans="1:17" ht="18" x14ac:dyDescent="0.25">
      <c r="A94" s="150" t="str">
        <f>VLOOKUP(E94,'LISTADO ATM'!$A$2:$C$898,3,0)</f>
        <v>ESTE</v>
      </c>
      <c r="B94" s="145">
        <v>3335941361</v>
      </c>
      <c r="C94" s="110">
        <v>44380.616840277777</v>
      </c>
      <c r="D94" s="110" t="s">
        <v>2180</v>
      </c>
      <c r="E94" s="140">
        <v>222</v>
      </c>
      <c r="F94" s="150" t="str">
        <f>VLOOKUP(E94,VIP!$A$2:$O14020,2,0)</f>
        <v>DRBR222</v>
      </c>
      <c r="G94" s="150" t="str">
        <f>VLOOKUP(E94,'LISTADO ATM'!$A$2:$B$897,2,0)</f>
        <v xml:space="preserve">ATM UNP Dominicus (La Romana) </v>
      </c>
      <c r="H94" s="150" t="str">
        <f>VLOOKUP(E94,VIP!$A$2:$O18981,7,FALSE)</f>
        <v>Si</v>
      </c>
      <c r="I94" s="150" t="str">
        <f>VLOOKUP(E94,VIP!$A$2:$O10946,8,FALSE)</f>
        <v>Si</v>
      </c>
      <c r="J94" s="150" t="str">
        <f>VLOOKUP(E94,VIP!$A$2:$O10896,8,FALSE)</f>
        <v>Si</v>
      </c>
      <c r="K94" s="150" t="str">
        <f>VLOOKUP(E94,VIP!$A$2:$O14470,6,0)</f>
        <v>NO</v>
      </c>
      <c r="L94" s="154" t="s">
        <v>2245</v>
      </c>
      <c r="M94" s="109" t="s">
        <v>2445</v>
      </c>
      <c r="N94" s="109" t="s">
        <v>2452</v>
      </c>
      <c r="O94" s="150" t="s">
        <v>2454</v>
      </c>
      <c r="P94" s="150"/>
      <c r="Q94" s="109" t="s">
        <v>2245</v>
      </c>
    </row>
    <row r="95" spans="1:17" ht="18" x14ac:dyDescent="0.25">
      <c r="A95" s="150" t="str">
        <f>VLOOKUP(E95,'LISTADO ATM'!$A$2:$C$898,3,0)</f>
        <v>DISTRITO NACIONAL</v>
      </c>
      <c r="B95" s="145">
        <v>3335941414</v>
      </c>
      <c r="C95" s="110">
        <v>44380.860509259262</v>
      </c>
      <c r="D95" s="110" t="s">
        <v>2180</v>
      </c>
      <c r="E95" s="140">
        <v>300</v>
      </c>
      <c r="F95" s="150" t="str">
        <f>VLOOKUP(E95,VIP!$A$2:$O14046,2,0)</f>
        <v>DRBR300</v>
      </c>
      <c r="G95" s="150" t="str">
        <f>VLOOKUP(E95,'LISTADO ATM'!$A$2:$B$897,2,0)</f>
        <v xml:space="preserve">ATM S/M Aprezio Los Guaricanos </v>
      </c>
      <c r="H95" s="150" t="str">
        <f>VLOOKUP(E95,VIP!$A$2:$O19007,7,FALSE)</f>
        <v>Si</v>
      </c>
      <c r="I95" s="150" t="str">
        <f>VLOOKUP(E95,VIP!$A$2:$O10972,8,FALSE)</f>
        <v>Si</v>
      </c>
      <c r="J95" s="150" t="str">
        <f>VLOOKUP(E95,VIP!$A$2:$O10922,8,FALSE)</f>
        <v>Si</v>
      </c>
      <c r="K95" s="150" t="str">
        <f>VLOOKUP(E95,VIP!$A$2:$O14496,6,0)</f>
        <v>NO</v>
      </c>
      <c r="L95" s="154" t="s">
        <v>2245</v>
      </c>
      <c r="M95" s="109" t="s">
        <v>2445</v>
      </c>
      <c r="N95" s="109" t="s">
        <v>2452</v>
      </c>
      <c r="O95" s="150" t="s">
        <v>2454</v>
      </c>
      <c r="P95" s="150"/>
      <c r="Q95" s="109" t="s">
        <v>2245</v>
      </c>
    </row>
    <row r="96" spans="1:17" ht="18" x14ac:dyDescent="0.25">
      <c r="A96" s="150" t="str">
        <f>VLOOKUP(E96,'LISTADO ATM'!$A$2:$C$898,3,0)</f>
        <v>DISTRITO NACIONAL</v>
      </c>
      <c r="B96" s="145">
        <v>3335941362</v>
      </c>
      <c r="C96" s="110">
        <v>44380.6171875</v>
      </c>
      <c r="D96" s="110" t="s">
        <v>2180</v>
      </c>
      <c r="E96" s="140">
        <v>375</v>
      </c>
      <c r="F96" s="150" t="str">
        <f>VLOOKUP(E96,VIP!$A$2:$O14019,2,0)</f>
        <v>DRBR375</v>
      </c>
      <c r="G96" s="150" t="str">
        <f>VLOOKUP(E96,'LISTADO ATM'!$A$2:$B$897,2,0)</f>
        <v>ATM Base Naval Las Caletas</v>
      </c>
      <c r="H96" s="150" t="str">
        <f>VLOOKUP(E96,VIP!$A$2:$O18980,7,FALSE)</f>
        <v>N/A</v>
      </c>
      <c r="I96" s="150" t="str">
        <f>VLOOKUP(E96,VIP!$A$2:$O10945,8,FALSE)</f>
        <v>N/A</v>
      </c>
      <c r="J96" s="150" t="str">
        <f>VLOOKUP(E96,VIP!$A$2:$O10895,8,FALSE)</f>
        <v>N/A</v>
      </c>
      <c r="K96" s="150" t="str">
        <f>VLOOKUP(E96,VIP!$A$2:$O14469,6,0)</f>
        <v>N/A</v>
      </c>
      <c r="L96" s="154" t="s">
        <v>2245</v>
      </c>
      <c r="M96" s="109" t="s">
        <v>2445</v>
      </c>
      <c r="N96" s="109" t="s">
        <v>2452</v>
      </c>
      <c r="O96" s="150" t="s">
        <v>2454</v>
      </c>
      <c r="P96" s="150"/>
      <c r="Q96" s="109" t="s">
        <v>2245</v>
      </c>
    </row>
    <row r="97" spans="1:22" ht="18" x14ac:dyDescent="0.25">
      <c r="A97" s="150" t="str">
        <f>VLOOKUP(E97,'LISTADO ATM'!$A$2:$C$898,3,0)</f>
        <v>ESTE</v>
      </c>
      <c r="B97" s="145">
        <v>3335941355</v>
      </c>
      <c r="C97" s="110">
        <v>44380.608090277776</v>
      </c>
      <c r="D97" s="110" t="s">
        <v>2180</v>
      </c>
      <c r="E97" s="140">
        <v>462</v>
      </c>
      <c r="F97" s="150" t="str">
        <f>VLOOKUP(E97,VIP!$A$2:$O14026,2,0)</f>
        <v>DRBR462</v>
      </c>
      <c r="G97" s="150" t="str">
        <f>VLOOKUP(E97,'LISTADO ATM'!$A$2:$B$897,2,0)</f>
        <v>ATM Agrocafe Del Caribe</v>
      </c>
      <c r="H97" s="150" t="str">
        <f>VLOOKUP(E97,VIP!$A$2:$O18987,7,FALSE)</f>
        <v>Si</v>
      </c>
      <c r="I97" s="150" t="str">
        <f>VLOOKUP(E97,VIP!$A$2:$O10952,8,FALSE)</f>
        <v>Si</v>
      </c>
      <c r="J97" s="150" t="str">
        <f>VLOOKUP(E97,VIP!$A$2:$O10902,8,FALSE)</f>
        <v>Si</v>
      </c>
      <c r="K97" s="150" t="str">
        <f>VLOOKUP(E97,VIP!$A$2:$O14476,6,0)</f>
        <v>NO</v>
      </c>
      <c r="L97" s="154" t="s">
        <v>2245</v>
      </c>
      <c r="M97" s="109" t="s">
        <v>2445</v>
      </c>
      <c r="N97" s="109" t="s">
        <v>2452</v>
      </c>
      <c r="O97" s="150" t="s">
        <v>2454</v>
      </c>
      <c r="P97" s="150"/>
      <c r="Q97" s="109" t="s">
        <v>2245</v>
      </c>
    </row>
    <row r="98" spans="1:22" ht="18" x14ac:dyDescent="0.25">
      <c r="A98" s="150" t="str">
        <f>VLOOKUP(E98,'LISTADO ATM'!$A$2:$C$898,3,0)</f>
        <v>DISTRITO NACIONAL</v>
      </c>
      <c r="B98" s="145" t="s">
        <v>2599</v>
      </c>
      <c r="C98" s="110">
        <v>44380.939583333333</v>
      </c>
      <c r="D98" s="110" t="s">
        <v>2180</v>
      </c>
      <c r="E98" s="140">
        <v>578</v>
      </c>
      <c r="F98" s="150" t="str">
        <f>VLOOKUP(E98,VIP!$A$2:$O14052,2,0)</f>
        <v>DRBR324</v>
      </c>
      <c r="G98" s="150" t="str">
        <f>VLOOKUP(E98,'LISTADO ATM'!$A$2:$B$897,2,0)</f>
        <v xml:space="preserve">ATM Procuraduría General de la República </v>
      </c>
      <c r="H98" s="150" t="str">
        <f>VLOOKUP(E98,VIP!$A$2:$O19013,7,FALSE)</f>
        <v>Si</v>
      </c>
      <c r="I98" s="150" t="str">
        <f>VLOOKUP(E98,VIP!$A$2:$O10978,8,FALSE)</f>
        <v>No</v>
      </c>
      <c r="J98" s="150" t="str">
        <f>VLOOKUP(E98,VIP!$A$2:$O10928,8,FALSE)</f>
        <v>No</v>
      </c>
      <c r="K98" s="150" t="str">
        <f>VLOOKUP(E98,VIP!$A$2:$O14502,6,0)</f>
        <v>NO</v>
      </c>
      <c r="L98" s="154" t="s">
        <v>2245</v>
      </c>
      <c r="M98" s="109" t="s">
        <v>2445</v>
      </c>
      <c r="N98" s="109" t="s">
        <v>2452</v>
      </c>
      <c r="O98" s="150" t="s">
        <v>2454</v>
      </c>
      <c r="P98" s="150"/>
      <c r="Q98" s="109" t="s">
        <v>2245</v>
      </c>
    </row>
    <row r="99" spans="1:22" ht="18" x14ac:dyDescent="0.25">
      <c r="A99" s="150" t="str">
        <f>VLOOKUP(E99,'LISTADO ATM'!$A$2:$C$898,3,0)</f>
        <v>DISTRITO NACIONAL</v>
      </c>
      <c r="B99" s="145">
        <v>3335940611</v>
      </c>
      <c r="C99" s="110">
        <v>44379.589050925926</v>
      </c>
      <c r="D99" s="110" t="s">
        <v>2180</v>
      </c>
      <c r="E99" s="140">
        <v>714</v>
      </c>
      <c r="F99" s="150" t="str">
        <f>VLOOKUP(E99,VIP!$A$2:$O14053,2,0)</f>
        <v>DRBR16M</v>
      </c>
      <c r="G99" s="150" t="str">
        <f>VLOOKUP(E99,'LISTADO ATM'!$A$2:$B$897,2,0)</f>
        <v xml:space="preserve">ATM Hospital de Herrera </v>
      </c>
      <c r="H99" s="150" t="str">
        <f>VLOOKUP(E99,VIP!$A$2:$O19014,7,FALSE)</f>
        <v>Si</v>
      </c>
      <c r="I99" s="150" t="str">
        <f>VLOOKUP(E99,VIP!$A$2:$O10979,8,FALSE)</f>
        <v>Si</v>
      </c>
      <c r="J99" s="150" t="str">
        <f>VLOOKUP(E99,VIP!$A$2:$O10929,8,FALSE)</f>
        <v>Si</v>
      </c>
      <c r="K99" s="150" t="str">
        <f>VLOOKUP(E99,VIP!$A$2:$O14503,6,0)</f>
        <v>NO</v>
      </c>
      <c r="L99" s="154" t="s">
        <v>2245</v>
      </c>
      <c r="M99" s="109" t="s">
        <v>2445</v>
      </c>
      <c r="N99" s="109" t="s">
        <v>2452</v>
      </c>
      <c r="O99" s="150" t="s">
        <v>2454</v>
      </c>
      <c r="P99" s="150"/>
      <c r="Q99" s="109" t="s">
        <v>2245</v>
      </c>
    </row>
    <row r="100" spans="1:22" ht="18" x14ac:dyDescent="0.25">
      <c r="A100" s="150" t="str">
        <f>VLOOKUP(E100,'LISTADO ATM'!$A$2:$C$898,3,0)</f>
        <v>DISTRITO NACIONAL</v>
      </c>
      <c r="B100" s="145">
        <v>3335941365</v>
      </c>
      <c r="C100" s="110">
        <v>44380.618564814817</v>
      </c>
      <c r="D100" s="110" t="s">
        <v>2180</v>
      </c>
      <c r="E100" s="140">
        <v>815</v>
      </c>
      <c r="F100" s="150" t="str">
        <f>VLOOKUP(E100,VIP!$A$2:$O14016,2,0)</f>
        <v>DRBR24A</v>
      </c>
      <c r="G100" s="150" t="str">
        <f>VLOOKUP(E100,'LISTADO ATM'!$A$2:$B$897,2,0)</f>
        <v xml:space="preserve">ATM Oficina Atalaya del Mar </v>
      </c>
      <c r="H100" s="150" t="str">
        <f>VLOOKUP(E100,VIP!$A$2:$O18977,7,FALSE)</f>
        <v>Si</v>
      </c>
      <c r="I100" s="150" t="str">
        <f>VLOOKUP(E100,VIP!$A$2:$O10942,8,FALSE)</f>
        <v>Si</v>
      </c>
      <c r="J100" s="150" t="str">
        <f>VLOOKUP(E100,VIP!$A$2:$O10892,8,FALSE)</f>
        <v>Si</v>
      </c>
      <c r="K100" s="150" t="str">
        <f>VLOOKUP(E100,VIP!$A$2:$O14466,6,0)</f>
        <v>SI</v>
      </c>
      <c r="L100" s="154" t="s">
        <v>2245</v>
      </c>
      <c r="M100" s="109" t="s">
        <v>2445</v>
      </c>
      <c r="N100" s="109" t="s">
        <v>2452</v>
      </c>
      <c r="O100" s="150" t="s">
        <v>2454</v>
      </c>
      <c r="P100" s="150"/>
      <c r="Q100" s="109" t="s">
        <v>2245</v>
      </c>
    </row>
    <row r="101" spans="1:22" ht="18" x14ac:dyDescent="0.25">
      <c r="A101" s="150" t="str">
        <f>VLOOKUP(E101,'LISTADO ATM'!$A$2:$C$898,3,0)</f>
        <v>DISTRITO NACIONAL</v>
      </c>
      <c r="B101" s="145">
        <v>3335933212</v>
      </c>
      <c r="C101" s="110">
        <v>44373.382476851853</v>
      </c>
      <c r="D101" s="110" t="s">
        <v>2180</v>
      </c>
      <c r="E101" s="140">
        <v>919</v>
      </c>
      <c r="F101" s="150" t="str">
        <f>VLOOKUP(E101,VIP!$A$2:$O13961,2,0)</f>
        <v>DRBR16F</v>
      </c>
      <c r="G101" s="150" t="str">
        <f>VLOOKUP(E101,'LISTADO ATM'!$A$2:$B$897,2,0)</f>
        <v xml:space="preserve">ATM S/M La Cadena Sarasota </v>
      </c>
      <c r="H101" s="150" t="str">
        <f>VLOOKUP(E101,VIP!$A$2:$O18922,7,FALSE)</f>
        <v>Si</v>
      </c>
      <c r="I101" s="150" t="str">
        <f>VLOOKUP(E101,VIP!$A$2:$O10887,8,FALSE)</f>
        <v>Si</v>
      </c>
      <c r="J101" s="150" t="str">
        <f>VLOOKUP(E101,VIP!$A$2:$O10837,8,FALSE)</f>
        <v>Si</v>
      </c>
      <c r="K101" s="150" t="str">
        <f>VLOOKUP(E101,VIP!$A$2:$O14411,6,0)</f>
        <v>SI</v>
      </c>
      <c r="L101" s="154" t="s">
        <v>2245</v>
      </c>
      <c r="M101" s="109" t="s">
        <v>2445</v>
      </c>
      <c r="N101" s="109" t="s">
        <v>2452</v>
      </c>
      <c r="O101" s="150" t="s">
        <v>2454</v>
      </c>
      <c r="P101" s="150"/>
      <c r="Q101" s="109" t="s">
        <v>2245</v>
      </c>
    </row>
    <row r="102" spans="1:22" ht="18" x14ac:dyDescent="0.25">
      <c r="A102" s="150" t="str">
        <f>VLOOKUP(E102,'LISTADO ATM'!$A$2:$C$898,3,0)</f>
        <v>DISTRITO NACIONAL</v>
      </c>
      <c r="B102" s="145" t="s">
        <v>2680</v>
      </c>
      <c r="C102" s="110">
        <v>44382.454062500001</v>
      </c>
      <c r="D102" s="110" t="s">
        <v>2180</v>
      </c>
      <c r="E102" s="140">
        <v>929</v>
      </c>
      <c r="F102" s="150" t="str">
        <f>VLOOKUP(E102,VIP!$A$2:$O14045,2,0)</f>
        <v>DRBR929</v>
      </c>
      <c r="G102" s="150" t="str">
        <f>VLOOKUP(E102,'LISTADO ATM'!$A$2:$B$897,2,0)</f>
        <v>ATM Autoservicio Nacional El Conde</v>
      </c>
      <c r="H102" s="150" t="str">
        <f>VLOOKUP(E102,VIP!$A$2:$O19006,7,FALSE)</f>
        <v>Si</v>
      </c>
      <c r="I102" s="150" t="str">
        <f>VLOOKUP(E102,VIP!$A$2:$O10971,8,FALSE)</f>
        <v>Si</v>
      </c>
      <c r="J102" s="150" t="str">
        <f>VLOOKUP(E102,VIP!$A$2:$O10921,8,FALSE)</f>
        <v>Si</v>
      </c>
      <c r="K102" s="150" t="str">
        <f>VLOOKUP(E102,VIP!$A$2:$O14495,6,0)</f>
        <v>NO</v>
      </c>
      <c r="L102" s="154" t="s">
        <v>2245</v>
      </c>
      <c r="M102" s="109" t="s">
        <v>2445</v>
      </c>
      <c r="N102" s="109" t="s">
        <v>2452</v>
      </c>
      <c r="O102" s="150" t="s">
        <v>2454</v>
      </c>
      <c r="P102" s="150"/>
      <c r="Q102" s="109" t="s">
        <v>2245</v>
      </c>
    </row>
    <row r="103" spans="1:22" ht="18" x14ac:dyDescent="0.25">
      <c r="A103" s="150" t="str">
        <f>VLOOKUP(E103,'LISTADO ATM'!$A$2:$C$898,3,0)</f>
        <v>DISTRITO NACIONAL</v>
      </c>
      <c r="B103" s="145" t="s">
        <v>2687</v>
      </c>
      <c r="C103" s="110">
        <v>44382.447222222225</v>
      </c>
      <c r="D103" s="110" t="s">
        <v>2469</v>
      </c>
      <c r="E103" s="140">
        <v>566</v>
      </c>
      <c r="F103" s="150" t="str">
        <f>VLOOKUP(E103,VIP!$A$2:$O14051,2,0)</f>
        <v>DRBR508</v>
      </c>
      <c r="G103" s="150" t="str">
        <f>VLOOKUP(E103,'LISTADO ATM'!$A$2:$B$897,2,0)</f>
        <v xml:space="preserve">ATM Hiper Olé Aut. Duarte </v>
      </c>
      <c r="H103" s="150" t="str">
        <f>VLOOKUP(E103,VIP!$A$2:$O19012,7,FALSE)</f>
        <v>Si</v>
      </c>
      <c r="I103" s="150" t="str">
        <f>VLOOKUP(E103,VIP!$A$2:$O10977,8,FALSE)</f>
        <v>Si</v>
      </c>
      <c r="J103" s="150" t="str">
        <f>VLOOKUP(E103,VIP!$A$2:$O10927,8,FALSE)</f>
        <v>Si</v>
      </c>
      <c r="K103" s="150" t="str">
        <f>VLOOKUP(E103,VIP!$A$2:$O14501,6,0)</f>
        <v>NO</v>
      </c>
      <c r="L103" s="154" t="s">
        <v>2688</v>
      </c>
      <c r="M103" s="109" t="s">
        <v>2445</v>
      </c>
      <c r="N103" s="109" t="s">
        <v>2689</v>
      </c>
      <c r="O103" s="150" t="s">
        <v>2690</v>
      </c>
      <c r="P103" s="150" t="s">
        <v>2588</v>
      </c>
      <c r="Q103" s="109" t="s">
        <v>2688</v>
      </c>
    </row>
    <row r="104" spans="1:22" ht="18" x14ac:dyDescent="0.25">
      <c r="A104" s="150" t="str">
        <f>VLOOKUP(E104,'LISTADO ATM'!$A$2:$C$898,3,0)</f>
        <v>NORTE</v>
      </c>
      <c r="B104" s="145" t="s">
        <v>2625</v>
      </c>
      <c r="C104" s="110">
        <v>44381.700613425928</v>
      </c>
      <c r="D104" s="110" t="s">
        <v>2469</v>
      </c>
      <c r="E104" s="140">
        <v>8</v>
      </c>
      <c r="F104" s="150" t="str">
        <f>VLOOKUP(E104,VIP!$A$2:$O14065,2,0)</f>
        <v>DRBR008</v>
      </c>
      <c r="G104" s="150" t="str">
        <f>VLOOKUP(E104,'LISTADO ATM'!$A$2:$B$897,2,0)</f>
        <v>ATM Autoservicio Yaque</v>
      </c>
      <c r="H104" s="150" t="str">
        <f>VLOOKUP(E104,VIP!$A$2:$O19026,7,FALSE)</f>
        <v>Si</v>
      </c>
      <c r="I104" s="150" t="str">
        <f>VLOOKUP(E104,VIP!$A$2:$O10991,8,FALSE)</f>
        <v>Si</v>
      </c>
      <c r="J104" s="150" t="str">
        <f>VLOOKUP(E104,VIP!$A$2:$O10941,8,FALSE)</f>
        <v>Si</v>
      </c>
      <c r="K104" s="150" t="str">
        <f>VLOOKUP(E104,VIP!$A$2:$O14515,6,0)</f>
        <v>NO</v>
      </c>
      <c r="L104" s="154" t="s">
        <v>2564</v>
      </c>
      <c r="M104" s="109" t="s">
        <v>2445</v>
      </c>
      <c r="N104" s="109" t="s">
        <v>2452</v>
      </c>
      <c r="O104" s="150" t="s">
        <v>2470</v>
      </c>
      <c r="P104" s="150"/>
      <c r="Q104" s="109" t="s">
        <v>2564</v>
      </c>
      <c r="R104" s="117"/>
      <c r="S104" s="117"/>
      <c r="T104" s="117"/>
      <c r="U104" s="89"/>
      <c r="V104" s="75"/>
    </row>
    <row r="105" spans="1:22" ht="18" x14ac:dyDescent="0.25">
      <c r="A105" s="150" t="str">
        <f>VLOOKUP(E105,'LISTADO ATM'!$A$2:$C$898,3,0)</f>
        <v>ESTE</v>
      </c>
      <c r="B105" s="145">
        <v>3335941374</v>
      </c>
      <c r="C105" s="110">
        <v>44380.671469907407</v>
      </c>
      <c r="D105" s="110" t="s">
        <v>2448</v>
      </c>
      <c r="E105" s="140">
        <v>158</v>
      </c>
      <c r="F105" s="150" t="str">
        <f>VLOOKUP(E105,VIP!$A$2:$O14038,2,0)</f>
        <v>DRBR158</v>
      </c>
      <c r="G105" s="150" t="str">
        <f>VLOOKUP(E105,'LISTADO ATM'!$A$2:$B$897,2,0)</f>
        <v xml:space="preserve">ATM Oficina Romana Norte </v>
      </c>
      <c r="H105" s="150" t="str">
        <f>VLOOKUP(E105,VIP!$A$2:$O18999,7,FALSE)</f>
        <v>Si</v>
      </c>
      <c r="I105" s="150" t="str">
        <f>VLOOKUP(E105,VIP!$A$2:$O10964,8,FALSE)</f>
        <v>Si</v>
      </c>
      <c r="J105" s="150" t="str">
        <f>VLOOKUP(E105,VIP!$A$2:$O10914,8,FALSE)</f>
        <v>Si</v>
      </c>
      <c r="K105" s="150" t="str">
        <f>VLOOKUP(E105,VIP!$A$2:$O14488,6,0)</f>
        <v>SI</v>
      </c>
      <c r="L105" s="154" t="s">
        <v>2564</v>
      </c>
      <c r="M105" s="109" t="s">
        <v>2445</v>
      </c>
      <c r="N105" s="109" t="s">
        <v>2452</v>
      </c>
      <c r="O105" s="150" t="s">
        <v>2453</v>
      </c>
      <c r="P105" s="150"/>
      <c r="Q105" s="109" t="s">
        <v>2564</v>
      </c>
      <c r="R105" s="117"/>
      <c r="S105" s="117"/>
      <c r="T105" s="117"/>
      <c r="U105" s="89"/>
      <c r="V105" s="75"/>
    </row>
    <row r="106" spans="1:22" ht="18" x14ac:dyDescent="0.25">
      <c r="A106" s="150" t="str">
        <f>VLOOKUP(E106,'LISTADO ATM'!$A$2:$C$898,3,0)</f>
        <v>ESTE</v>
      </c>
      <c r="B106" s="145">
        <v>3335941391</v>
      </c>
      <c r="C106" s="110">
        <v>44380.718055555553</v>
      </c>
      <c r="D106" s="110" t="s">
        <v>2448</v>
      </c>
      <c r="E106" s="140">
        <v>608</v>
      </c>
      <c r="F106" s="150" t="str">
        <f>VLOOKUP(E106,VIP!$A$2:$O14023,2,0)</f>
        <v>DRBR305</v>
      </c>
      <c r="G106" s="150" t="str">
        <f>VLOOKUP(E106,'LISTADO ATM'!$A$2:$B$897,2,0)</f>
        <v xml:space="preserve">ATM Oficina Jumbo (San Pedro) </v>
      </c>
      <c r="H106" s="150" t="str">
        <f>VLOOKUP(E106,VIP!$A$2:$O18984,7,FALSE)</f>
        <v>Si</v>
      </c>
      <c r="I106" s="150" t="str">
        <f>VLOOKUP(E106,VIP!$A$2:$O10949,8,FALSE)</f>
        <v>Si</v>
      </c>
      <c r="J106" s="150" t="str">
        <f>VLOOKUP(E106,VIP!$A$2:$O10899,8,FALSE)</f>
        <v>Si</v>
      </c>
      <c r="K106" s="150" t="str">
        <f>VLOOKUP(E106,VIP!$A$2:$O14473,6,0)</f>
        <v>SI</v>
      </c>
      <c r="L106" s="154" t="s">
        <v>2564</v>
      </c>
      <c r="M106" s="109" t="s">
        <v>2445</v>
      </c>
      <c r="N106" s="109" t="s">
        <v>2452</v>
      </c>
      <c r="O106" s="150" t="s">
        <v>2453</v>
      </c>
      <c r="P106" s="150"/>
      <c r="Q106" s="109" t="s">
        <v>2564</v>
      </c>
      <c r="R106" s="117"/>
      <c r="S106" s="117"/>
      <c r="T106" s="117"/>
      <c r="U106" s="89"/>
      <c r="V106" s="75"/>
    </row>
    <row r="107" spans="1:22" ht="18" x14ac:dyDescent="0.25">
      <c r="A107" s="150" t="str">
        <f>VLOOKUP(E107,'LISTADO ATM'!$A$2:$C$898,3,0)</f>
        <v>DISTRITO NACIONAL</v>
      </c>
      <c r="B107" s="145">
        <v>3335941401</v>
      </c>
      <c r="C107" s="110">
        <v>44380.776354166665</v>
      </c>
      <c r="D107" s="110" t="s">
        <v>2469</v>
      </c>
      <c r="E107" s="140">
        <v>813</v>
      </c>
      <c r="F107" s="150" t="str">
        <f>VLOOKUP(E107,VIP!$A$2:$O14016,2,0)</f>
        <v>DRBR815</v>
      </c>
      <c r="G107" s="150" t="str">
        <f>VLOOKUP(E107,'LISTADO ATM'!$A$2:$B$897,2,0)</f>
        <v>ATM Occidental Mall</v>
      </c>
      <c r="H107" s="150" t="str">
        <f>VLOOKUP(E107,VIP!$A$2:$O18977,7,FALSE)</f>
        <v>Si</v>
      </c>
      <c r="I107" s="150" t="str">
        <f>VLOOKUP(E107,VIP!$A$2:$O10942,8,FALSE)</f>
        <v>Si</v>
      </c>
      <c r="J107" s="150" t="str">
        <f>VLOOKUP(E107,VIP!$A$2:$O10892,8,FALSE)</f>
        <v>Si</v>
      </c>
      <c r="K107" s="150" t="str">
        <f>VLOOKUP(E107,VIP!$A$2:$O14466,6,0)</f>
        <v>NO</v>
      </c>
      <c r="L107" s="154" t="s">
        <v>2564</v>
      </c>
      <c r="M107" s="109" t="s">
        <v>2445</v>
      </c>
      <c r="N107" s="109" t="s">
        <v>2452</v>
      </c>
      <c r="O107" s="150" t="s">
        <v>2470</v>
      </c>
      <c r="P107" s="150"/>
      <c r="Q107" s="109" t="s">
        <v>2564</v>
      </c>
      <c r="R107" s="117"/>
      <c r="S107" s="117"/>
      <c r="T107" s="117"/>
      <c r="U107" s="89"/>
      <c r="V107" s="75"/>
    </row>
    <row r="108" spans="1:22" ht="18" x14ac:dyDescent="0.25">
      <c r="A108" s="150" t="str">
        <f>VLOOKUP(E108,'LISTADO ATM'!$A$2:$C$898,3,0)</f>
        <v>DISTRITO NACIONAL</v>
      </c>
      <c r="B108" s="145" t="s">
        <v>2602</v>
      </c>
      <c r="C108" s="110">
        <v>44381.592372685183</v>
      </c>
      <c r="D108" s="110" t="s">
        <v>2448</v>
      </c>
      <c r="E108" s="140">
        <v>494</v>
      </c>
      <c r="F108" s="150" t="str">
        <f>VLOOKUP(E108,VIP!$A$2:$O14045,2,0)</f>
        <v>DRBR494</v>
      </c>
      <c r="G108" s="150" t="str">
        <f>VLOOKUP(E108,'LISTADO ATM'!$A$2:$B$897,2,0)</f>
        <v xml:space="preserve">ATM Oficina Blue Mall </v>
      </c>
      <c r="H108" s="150" t="str">
        <f>VLOOKUP(E108,VIP!$A$2:$O19006,7,FALSE)</f>
        <v>Si</v>
      </c>
      <c r="I108" s="150" t="str">
        <f>VLOOKUP(E108,VIP!$A$2:$O10971,8,FALSE)</f>
        <v>Si</v>
      </c>
      <c r="J108" s="150" t="str">
        <f>VLOOKUP(E108,VIP!$A$2:$O10921,8,FALSE)</f>
        <v>Si</v>
      </c>
      <c r="K108" s="150" t="str">
        <f>VLOOKUP(E108,VIP!$A$2:$O14495,6,0)</f>
        <v>SI</v>
      </c>
      <c r="L108" s="154" t="s">
        <v>2562</v>
      </c>
      <c r="M108" s="109" t="s">
        <v>2445</v>
      </c>
      <c r="N108" s="109" t="s">
        <v>2452</v>
      </c>
      <c r="O108" s="150" t="s">
        <v>2453</v>
      </c>
      <c r="P108" s="150"/>
      <c r="Q108" s="109" t="s">
        <v>2562</v>
      </c>
      <c r="R108" s="117"/>
      <c r="S108" s="117"/>
      <c r="T108" s="117"/>
      <c r="U108" s="89"/>
      <c r="V108" s="75"/>
    </row>
    <row r="109" spans="1:22" ht="18" x14ac:dyDescent="0.25">
      <c r="A109" s="150" t="str">
        <f>VLOOKUP(E109,'LISTADO ATM'!$A$2:$C$898,3,0)</f>
        <v>DISTRITO NACIONAL</v>
      </c>
      <c r="B109" s="145">
        <v>3335941367</v>
      </c>
      <c r="C109" s="110">
        <v>44380.6246875</v>
      </c>
      <c r="D109" s="110" t="s">
        <v>2448</v>
      </c>
      <c r="E109" s="140">
        <v>979</v>
      </c>
      <c r="F109" s="150" t="str">
        <f>VLOOKUP(E109,VIP!$A$2:$O14015,2,0)</f>
        <v>DRBR979</v>
      </c>
      <c r="G109" s="150" t="str">
        <f>VLOOKUP(E109,'LISTADO ATM'!$A$2:$B$897,2,0)</f>
        <v xml:space="preserve">ATM Oficina Luperón I </v>
      </c>
      <c r="H109" s="150" t="str">
        <f>VLOOKUP(E109,VIP!$A$2:$O18976,7,FALSE)</f>
        <v>Si</v>
      </c>
      <c r="I109" s="150" t="str">
        <f>VLOOKUP(E109,VIP!$A$2:$O10941,8,FALSE)</f>
        <v>Si</v>
      </c>
      <c r="J109" s="150" t="str">
        <f>VLOOKUP(E109,VIP!$A$2:$O10891,8,FALSE)</f>
        <v>Si</v>
      </c>
      <c r="K109" s="150" t="str">
        <f>VLOOKUP(E109,VIP!$A$2:$O14465,6,0)</f>
        <v>NO</v>
      </c>
      <c r="L109" s="154" t="s">
        <v>2562</v>
      </c>
      <c r="M109" s="109" t="s">
        <v>2445</v>
      </c>
      <c r="N109" s="109" t="s">
        <v>2452</v>
      </c>
      <c r="O109" s="150" t="s">
        <v>2453</v>
      </c>
      <c r="P109" s="150"/>
      <c r="Q109" s="109" t="s">
        <v>2562</v>
      </c>
      <c r="R109" s="117"/>
      <c r="S109" s="117"/>
      <c r="T109" s="117"/>
      <c r="U109" s="89"/>
      <c r="V109" s="75"/>
    </row>
    <row r="110" spans="1:22" ht="18" x14ac:dyDescent="0.25">
      <c r="A110" s="150" t="str">
        <f>VLOOKUP(E110,'LISTADO ATM'!$A$2:$C$898,3,0)</f>
        <v>NORTE</v>
      </c>
      <c r="B110" s="145" t="s">
        <v>2662</v>
      </c>
      <c r="C110" s="110">
        <v>44382.320289351854</v>
      </c>
      <c r="D110" s="110" t="s">
        <v>2601</v>
      </c>
      <c r="E110" s="140">
        <v>806</v>
      </c>
      <c r="F110" s="150" t="str">
        <f>VLOOKUP(E110,VIP!$A$2:$O14082,2,0)</f>
        <v>DRBR806</v>
      </c>
      <c r="G110" s="150" t="str">
        <f>VLOOKUP(E110,'LISTADO ATM'!$A$2:$B$897,2,0)</f>
        <v xml:space="preserve">ATM SEWN (Zona Franca (Santiago)) </v>
      </c>
      <c r="H110" s="150" t="str">
        <f>VLOOKUP(E110,VIP!$A$2:$O19043,7,FALSE)</f>
        <v>Si</v>
      </c>
      <c r="I110" s="150" t="str">
        <f>VLOOKUP(E110,VIP!$A$2:$O11008,8,FALSE)</f>
        <v>Si</v>
      </c>
      <c r="J110" s="150" t="str">
        <f>VLOOKUP(E110,VIP!$A$2:$O10958,8,FALSE)</f>
        <v>Si</v>
      </c>
      <c r="K110" s="150" t="str">
        <f>VLOOKUP(E110,VIP!$A$2:$O14532,6,0)</f>
        <v>NO</v>
      </c>
      <c r="L110" s="154" t="s">
        <v>2663</v>
      </c>
      <c r="M110" s="109" t="s">
        <v>2445</v>
      </c>
      <c r="N110" s="109" t="s">
        <v>2452</v>
      </c>
      <c r="O110" s="150" t="s">
        <v>2634</v>
      </c>
      <c r="P110" s="150"/>
      <c r="Q110" s="109" t="s">
        <v>2663</v>
      </c>
      <c r="R110" s="117"/>
      <c r="S110" s="117"/>
      <c r="T110" s="117"/>
      <c r="U110" s="89"/>
      <c r="V110" s="75"/>
    </row>
    <row r="111" spans="1:22" ht="18" x14ac:dyDescent="0.25">
      <c r="A111" s="150" t="str">
        <f>VLOOKUP(E111,'LISTADO ATM'!$A$2:$C$898,3,0)</f>
        <v>DISTRITO NACIONAL</v>
      </c>
      <c r="B111" s="145" t="s">
        <v>2651</v>
      </c>
      <c r="C111" s="110">
        <v>44382.326516203706</v>
      </c>
      <c r="D111" s="110" t="s">
        <v>2448</v>
      </c>
      <c r="E111" s="140">
        <v>264</v>
      </c>
      <c r="F111" s="150" t="str">
        <f>VLOOKUP(E111,VIP!$A$2:$O14073,2,0)</f>
        <v>DRBR264</v>
      </c>
      <c r="G111" s="150" t="str">
        <f>VLOOKUP(E111,'LISTADO ATM'!$A$2:$B$897,2,0)</f>
        <v xml:space="preserve">ATM S/M Nacional Independencia </v>
      </c>
      <c r="H111" s="150" t="str">
        <f>VLOOKUP(E111,VIP!$A$2:$O19034,7,FALSE)</f>
        <v>Si</v>
      </c>
      <c r="I111" s="150" t="str">
        <f>VLOOKUP(E111,VIP!$A$2:$O10999,8,FALSE)</f>
        <v>Si</v>
      </c>
      <c r="J111" s="150" t="str">
        <f>VLOOKUP(E111,VIP!$A$2:$O10949,8,FALSE)</f>
        <v>Si</v>
      </c>
      <c r="K111" s="150" t="str">
        <f>VLOOKUP(E111,VIP!$A$2:$O14523,6,0)</f>
        <v>SI</v>
      </c>
      <c r="L111" s="154" t="s">
        <v>2652</v>
      </c>
      <c r="M111" s="109" t="s">
        <v>2445</v>
      </c>
      <c r="N111" s="109" t="s">
        <v>2452</v>
      </c>
      <c r="O111" s="150" t="s">
        <v>2453</v>
      </c>
      <c r="P111" s="150"/>
      <c r="Q111" s="109" t="s">
        <v>2652</v>
      </c>
      <c r="R111" s="117"/>
      <c r="S111" s="117"/>
      <c r="T111" s="117"/>
      <c r="U111" s="89"/>
      <c r="V111" s="75"/>
    </row>
    <row r="112" spans="1:22" ht="18" x14ac:dyDescent="0.25">
      <c r="A112" s="150" t="str">
        <f>VLOOKUP(E112,'LISTADO ATM'!$A$2:$C$898,3,0)</f>
        <v>NORTE</v>
      </c>
      <c r="B112" s="145" t="s">
        <v>2681</v>
      </c>
      <c r="C112" s="110">
        <v>44382.453888888886</v>
      </c>
      <c r="D112" s="110" t="s">
        <v>2469</v>
      </c>
      <c r="E112" s="140">
        <v>262</v>
      </c>
      <c r="F112" s="150" t="str">
        <f>VLOOKUP(E112,VIP!$A$2:$O14046,2,0)</f>
        <v>DRBR262</v>
      </c>
      <c r="G112" s="150" t="str">
        <f>VLOOKUP(E112,'LISTADO ATM'!$A$2:$B$897,2,0)</f>
        <v xml:space="preserve">ATM Oficina Obras Públicas (Santiago) </v>
      </c>
      <c r="H112" s="150" t="str">
        <f>VLOOKUP(E112,VIP!$A$2:$O19007,7,FALSE)</f>
        <v>Si</v>
      </c>
      <c r="I112" s="150" t="str">
        <f>VLOOKUP(E112,VIP!$A$2:$O10972,8,FALSE)</f>
        <v>Si</v>
      </c>
      <c r="J112" s="150" t="str">
        <f>VLOOKUP(E112,VIP!$A$2:$O10922,8,FALSE)</f>
        <v>Si</v>
      </c>
      <c r="K112" s="150" t="str">
        <f>VLOOKUP(E112,VIP!$A$2:$O14496,6,0)</f>
        <v>SI</v>
      </c>
      <c r="L112" s="154" t="s">
        <v>2441</v>
      </c>
      <c r="M112" s="109" t="s">
        <v>2445</v>
      </c>
      <c r="N112" s="109" t="s">
        <v>2452</v>
      </c>
      <c r="O112" s="150" t="s">
        <v>2470</v>
      </c>
      <c r="P112" s="150"/>
      <c r="Q112" s="109" t="s">
        <v>2441</v>
      </c>
      <c r="R112" s="117"/>
      <c r="S112" s="117"/>
      <c r="T112" s="117"/>
      <c r="U112" s="89"/>
      <c r="V112" s="75"/>
    </row>
    <row r="113" spans="1:17" ht="18" x14ac:dyDescent="0.25">
      <c r="A113" s="150" t="str">
        <f>VLOOKUP(E113,'LISTADO ATM'!$A$2:$C$898,3,0)</f>
        <v>DISTRITO NACIONAL</v>
      </c>
      <c r="B113" s="145" t="s">
        <v>2709</v>
      </c>
      <c r="C113" s="110">
        <v>44382.347326388888</v>
      </c>
      <c r="D113" s="110" t="s">
        <v>2448</v>
      </c>
      <c r="E113" s="140">
        <v>325</v>
      </c>
      <c r="F113" s="150" t="str">
        <f>VLOOKUP(E113,VIP!$A$2:$O14066,2,0)</f>
        <v>DRBR325</v>
      </c>
      <c r="G113" s="150" t="str">
        <f>VLOOKUP(E113,'LISTADO ATM'!$A$2:$B$897,2,0)</f>
        <v>ATM Casa Edwin</v>
      </c>
      <c r="H113" s="150" t="str">
        <f>VLOOKUP(E113,VIP!$A$2:$O19027,7,FALSE)</f>
        <v>Si</v>
      </c>
      <c r="I113" s="150" t="str">
        <f>VLOOKUP(E113,VIP!$A$2:$O10992,8,FALSE)</f>
        <v>Si</v>
      </c>
      <c r="J113" s="150" t="str">
        <f>VLOOKUP(E113,VIP!$A$2:$O10942,8,FALSE)</f>
        <v>Si</v>
      </c>
      <c r="K113" s="150" t="str">
        <f>VLOOKUP(E113,VIP!$A$2:$O14516,6,0)</f>
        <v>NO</v>
      </c>
      <c r="L113" s="154" t="s">
        <v>2441</v>
      </c>
      <c r="M113" s="109" t="s">
        <v>2445</v>
      </c>
      <c r="N113" s="109" t="s">
        <v>2452</v>
      </c>
      <c r="O113" s="150" t="s">
        <v>2453</v>
      </c>
      <c r="P113" s="150"/>
      <c r="Q113" s="109" t="s">
        <v>2441</v>
      </c>
    </row>
    <row r="114" spans="1:17" ht="18" x14ac:dyDescent="0.25">
      <c r="A114" s="150" t="str">
        <f>VLOOKUP(E114,'LISTADO ATM'!$A$2:$C$898,3,0)</f>
        <v>DISTRITO NACIONAL</v>
      </c>
      <c r="B114" s="145">
        <v>3335936543</v>
      </c>
      <c r="C114" s="110">
        <v>44377.320914351854</v>
      </c>
      <c r="D114" s="110" t="s">
        <v>2469</v>
      </c>
      <c r="E114" s="140">
        <v>567</v>
      </c>
      <c r="F114" s="150" t="str">
        <f>VLOOKUP(E114,VIP!$A$2:$O13994,2,0)</f>
        <v>DRBR015</v>
      </c>
      <c r="G114" s="150" t="str">
        <f>VLOOKUP(E114,'LISTADO ATM'!$A$2:$B$897,2,0)</f>
        <v xml:space="preserve">ATM Oficina Máximo Gómez </v>
      </c>
      <c r="H114" s="150" t="str">
        <f>VLOOKUP(E114,VIP!$A$2:$O18955,7,FALSE)</f>
        <v>Si</v>
      </c>
      <c r="I114" s="150" t="str">
        <f>VLOOKUP(E114,VIP!$A$2:$O10920,8,FALSE)</f>
        <v>Si</v>
      </c>
      <c r="J114" s="150" t="str">
        <f>VLOOKUP(E114,VIP!$A$2:$O10870,8,FALSE)</f>
        <v>Si</v>
      </c>
      <c r="K114" s="150" t="str">
        <f>VLOOKUP(E114,VIP!$A$2:$O14444,6,0)</f>
        <v>NO</v>
      </c>
      <c r="L114" s="154" t="s">
        <v>2441</v>
      </c>
      <c r="M114" s="109" t="s">
        <v>2445</v>
      </c>
      <c r="N114" s="109" t="s">
        <v>2452</v>
      </c>
      <c r="O114" s="150" t="s">
        <v>2470</v>
      </c>
      <c r="P114" s="150"/>
      <c r="Q114" s="109" t="s">
        <v>2441</v>
      </c>
    </row>
    <row r="115" spans="1:17" ht="18" x14ac:dyDescent="0.25">
      <c r="A115" s="150" t="str">
        <f>VLOOKUP(E115,'LISTADO ATM'!$A$2:$C$898,3,0)</f>
        <v>SUR</v>
      </c>
      <c r="B115" s="145">
        <v>3335940155</v>
      </c>
      <c r="C115" s="110">
        <v>44379.43986111111</v>
      </c>
      <c r="D115" s="110" t="s">
        <v>2448</v>
      </c>
      <c r="E115" s="140">
        <v>582</v>
      </c>
      <c r="F115" s="150" t="str">
        <f>VLOOKUP(E115,VIP!$A$2:$O13992,2,0)</f>
        <v xml:space="preserve">DRBR582 </v>
      </c>
      <c r="G115" s="150" t="str">
        <f>VLOOKUP(E115,'LISTADO ATM'!$A$2:$B$897,2,0)</f>
        <v>ATM Estación Sabana Yegua</v>
      </c>
      <c r="H115" s="150" t="str">
        <f>VLOOKUP(E115,VIP!$A$2:$O18953,7,FALSE)</f>
        <v>N/A</v>
      </c>
      <c r="I115" s="150" t="str">
        <f>VLOOKUP(E115,VIP!$A$2:$O10918,8,FALSE)</f>
        <v>N/A</v>
      </c>
      <c r="J115" s="150" t="str">
        <f>VLOOKUP(E115,VIP!$A$2:$O10868,8,FALSE)</f>
        <v>N/A</v>
      </c>
      <c r="K115" s="150" t="str">
        <f>VLOOKUP(E115,VIP!$A$2:$O14442,6,0)</f>
        <v>N/A</v>
      </c>
      <c r="L115" s="154" t="s">
        <v>2441</v>
      </c>
      <c r="M115" s="109" t="s">
        <v>2445</v>
      </c>
      <c r="N115" s="109" t="s">
        <v>2452</v>
      </c>
      <c r="O115" s="150" t="s">
        <v>2453</v>
      </c>
      <c r="P115" s="150"/>
      <c r="Q115" s="109" t="s">
        <v>2441</v>
      </c>
    </row>
    <row r="116" spans="1:17" ht="18" x14ac:dyDescent="0.25">
      <c r="A116" s="150" t="str">
        <f>VLOOKUP(E116,'LISTADO ATM'!$A$2:$C$898,3,0)</f>
        <v>DISTRITO NACIONAL</v>
      </c>
      <c r="B116" s="145">
        <v>3335939569</v>
      </c>
      <c r="C116" s="110">
        <v>44379.277071759258</v>
      </c>
      <c r="D116" s="110" t="s">
        <v>2180</v>
      </c>
      <c r="E116" s="140">
        <v>425</v>
      </c>
      <c r="F116" s="150" t="str">
        <f>VLOOKUP(E116,VIP!$A$2:$O13982,2,0)</f>
        <v>DRBR425</v>
      </c>
      <c r="G116" s="150" t="str">
        <f>VLOOKUP(E116,'LISTADO ATM'!$A$2:$B$897,2,0)</f>
        <v xml:space="preserve">ATM UNP Jumbo Luperón II </v>
      </c>
      <c r="H116" s="150" t="str">
        <f>VLOOKUP(E116,VIP!$A$2:$O18943,7,FALSE)</f>
        <v>Si</v>
      </c>
      <c r="I116" s="150" t="str">
        <f>VLOOKUP(E116,VIP!$A$2:$O10908,8,FALSE)</f>
        <v>Si</v>
      </c>
      <c r="J116" s="150" t="str">
        <f>VLOOKUP(E116,VIP!$A$2:$O10858,8,FALSE)</f>
        <v>Si</v>
      </c>
      <c r="K116" s="150" t="str">
        <f>VLOOKUP(E116,VIP!$A$2:$O14432,6,0)</f>
        <v>NO</v>
      </c>
      <c r="L116" s="154" t="s">
        <v>2589</v>
      </c>
      <c r="M116" s="109" t="s">
        <v>2445</v>
      </c>
      <c r="N116" s="109" t="s">
        <v>2554</v>
      </c>
      <c r="O116" s="150" t="s">
        <v>2454</v>
      </c>
      <c r="P116" s="150"/>
      <c r="Q116" s="109" t="s">
        <v>2589</v>
      </c>
    </row>
    <row r="117" spans="1:17" ht="18" x14ac:dyDescent="0.25">
      <c r="A117" s="150" t="str">
        <f>VLOOKUP(E117,'LISTADO ATM'!$A$2:$C$898,3,0)</f>
        <v>DISTRITO NACIONAL</v>
      </c>
      <c r="B117" s="145">
        <v>3335937912</v>
      </c>
      <c r="C117" s="110">
        <v>44377.855023148149</v>
      </c>
      <c r="D117" s="110" t="s">
        <v>2180</v>
      </c>
      <c r="E117" s="140">
        <v>490</v>
      </c>
      <c r="F117" s="150" t="str">
        <f>VLOOKUP(E117,VIP!$A$2:$O14009,2,0)</f>
        <v>DRBR490</v>
      </c>
      <c r="G117" s="150" t="str">
        <f>VLOOKUP(E117,'LISTADO ATM'!$A$2:$B$897,2,0)</f>
        <v xml:space="preserve">ATM Hospital Ney Arias Lora </v>
      </c>
      <c r="H117" s="150" t="str">
        <f>VLOOKUP(E117,VIP!$A$2:$O18970,7,FALSE)</f>
        <v>Si</v>
      </c>
      <c r="I117" s="150" t="str">
        <f>VLOOKUP(E117,VIP!$A$2:$O10935,8,FALSE)</f>
        <v>Si</v>
      </c>
      <c r="J117" s="150" t="str">
        <f>VLOOKUP(E117,VIP!$A$2:$O10885,8,FALSE)</f>
        <v>Si</v>
      </c>
      <c r="K117" s="150" t="str">
        <f>VLOOKUP(E117,VIP!$A$2:$O14459,6,0)</f>
        <v>NO</v>
      </c>
      <c r="L117" s="154" t="s">
        <v>2585</v>
      </c>
      <c r="M117" s="109" t="s">
        <v>2445</v>
      </c>
      <c r="N117" s="109" t="s">
        <v>2452</v>
      </c>
      <c r="O117" s="150" t="s">
        <v>2454</v>
      </c>
      <c r="P117" s="150"/>
      <c r="Q117" s="109" t="s">
        <v>2585</v>
      </c>
    </row>
    <row r="118" spans="1:17" ht="18" x14ac:dyDescent="0.25">
      <c r="A118" s="150" t="str">
        <f>VLOOKUP(E118,'LISTADO ATM'!$A$2:$C$898,3,0)</f>
        <v>SUR</v>
      </c>
      <c r="B118" s="145">
        <v>3335937930</v>
      </c>
      <c r="C118" s="110">
        <v>44378.024317129632</v>
      </c>
      <c r="D118" s="110" t="s">
        <v>2180</v>
      </c>
      <c r="E118" s="140">
        <v>33</v>
      </c>
      <c r="F118" s="150" t="str">
        <f>VLOOKUP(E118,VIP!$A$2:$O14023,2,0)</f>
        <v>DRBR033</v>
      </c>
      <c r="G118" s="150" t="str">
        <f>VLOOKUP(E118,'LISTADO ATM'!$A$2:$B$897,2,0)</f>
        <v xml:space="preserve">ATM UNP Juan de Herrera </v>
      </c>
      <c r="H118" s="150" t="str">
        <f>VLOOKUP(E118,VIP!$A$2:$O18984,7,FALSE)</f>
        <v>Si</v>
      </c>
      <c r="I118" s="150" t="str">
        <f>VLOOKUP(E118,VIP!$A$2:$O10949,8,FALSE)</f>
        <v>Si</v>
      </c>
      <c r="J118" s="150" t="str">
        <f>VLOOKUP(E118,VIP!$A$2:$O10899,8,FALSE)</f>
        <v>Si</v>
      </c>
      <c r="K118" s="150" t="str">
        <f>VLOOKUP(E118,VIP!$A$2:$O14473,6,0)</f>
        <v>NO</v>
      </c>
      <c r="L118" s="154" t="s">
        <v>2586</v>
      </c>
      <c r="M118" s="109" t="s">
        <v>2445</v>
      </c>
      <c r="N118" s="109" t="s">
        <v>2452</v>
      </c>
      <c r="O118" s="150" t="s">
        <v>2454</v>
      </c>
      <c r="P118" s="150"/>
      <c r="Q118" s="109" t="s">
        <v>2586</v>
      </c>
    </row>
    <row r="119" spans="1:17" ht="18" x14ac:dyDescent="0.25">
      <c r="A119" s="150" t="str">
        <f>VLOOKUP(E119,'LISTADO ATM'!$A$2:$C$898,3,0)</f>
        <v>SUR</v>
      </c>
      <c r="B119" s="145" t="s">
        <v>2658</v>
      </c>
      <c r="C119" s="110">
        <v>44382.323634259257</v>
      </c>
      <c r="D119" s="110" t="s">
        <v>2180</v>
      </c>
      <c r="E119" s="140">
        <v>44</v>
      </c>
      <c r="F119" s="150" t="str">
        <f>VLOOKUP(E119,VIP!$A$2:$O14078,2,0)</f>
        <v>DRBR044</v>
      </c>
      <c r="G119" s="150" t="str">
        <f>VLOOKUP(E119,'LISTADO ATM'!$A$2:$B$897,2,0)</f>
        <v xml:space="preserve">ATM Oficina Pedernales </v>
      </c>
      <c r="H119" s="150" t="str">
        <f>VLOOKUP(E119,VIP!$A$2:$O19039,7,FALSE)</f>
        <v>Si</v>
      </c>
      <c r="I119" s="150" t="str">
        <f>VLOOKUP(E119,VIP!$A$2:$O11004,8,FALSE)</f>
        <v>Si</v>
      </c>
      <c r="J119" s="150" t="str">
        <f>VLOOKUP(E119,VIP!$A$2:$O10954,8,FALSE)</f>
        <v>Si</v>
      </c>
      <c r="K119" s="150" t="str">
        <f>VLOOKUP(E119,VIP!$A$2:$O14528,6,0)</f>
        <v>SI</v>
      </c>
      <c r="L119" s="154" t="s">
        <v>2654</v>
      </c>
      <c r="M119" s="109" t="s">
        <v>2445</v>
      </c>
      <c r="N119" s="109" t="s">
        <v>2554</v>
      </c>
      <c r="O119" s="150" t="s">
        <v>2454</v>
      </c>
      <c r="P119" s="150"/>
      <c r="Q119" s="109" t="s">
        <v>2678</v>
      </c>
    </row>
    <row r="120" spans="1:17" ht="18" x14ac:dyDescent="0.25">
      <c r="A120" s="150" t="str">
        <f>VLOOKUP(E120,'LISTADO ATM'!$A$2:$C$898,3,0)</f>
        <v>SUR</v>
      </c>
      <c r="B120" s="145" t="s">
        <v>2656</v>
      </c>
      <c r="C120" s="110">
        <v>44382.324895833335</v>
      </c>
      <c r="D120" s="110" t="s">
        <v>2180</v>
      </c>
      <c r="E120" s="140">
        <v>342</v>
      </c>
      <c r="F120" s="150" t="str">
        <f>VLOOKUP(E120,VIP!$A$2:$O14076,2,0)</f>
        <v>DRBR342</v>
      </c>
      <c r="G120" s="150" t="str">
        <f>VLOOKUP(E120,'LISTADO ATM'!$A$2:$B$897,2,0)</f>
        <v>ATM Oficina Obras Públicas Azua</v>
      </c>
      <c r="H120" s="150" t="str">
        <f>VLOOKUP(E120,VIP!$A$2:$O19037,7,FALSE)</f>
        <v>Si</v>
      </c>
      <c r="I120" s="150" t="str">
        <f>VLOOKUP(E120,VIP!$A$2:$O11002,8,FALSE)</f>
        <v>Si</v>
      </c>
      <c r="J120" s="150" t="str">
        <f>VLOOKUP(E120,VIP!$A$2:$O10952,8,FALSE)</f>
        <v>Si</v>
      </c>
      <c r="K120" s="150" t="str">
        <f>VLOOKUP(E120,VIP!$A$2:$O14526,6,0)</f>
        <v>SI</v>
      </c>
      <c r="L120" s="154" t="s">
        <v>2654</v>
      </c>
      <c r="M120" s="109" t="s">
        <v>2445</v>
      </c>
      <c r="N120" s="109" t="s">
        <v>2554</v>
      </c>
      <c r="O120" s="150" t="s">
        <v>2454</v>
      </c>
      <c r="P120" s="150"/>
      <c r="Q120" s="109" t="s">
        <v>2678</v>
      </c>
    </row>
    <row r="121" spans="1:17" ht="18" x14ac:dyDescent="0.25">
      <c r="A121" s="150" t="str">
        <f>VLOOKUP(E121,'LISTADO ATM'!$A$2:$C$898,3,0)</f>
        <v>DISTRITO NACIONAL</v>
      </c>
      <c r="B121" s="145" t="s">
        <v>2657</v>
      </c>
      <c r="C121" s="110">
        <v>44382.323993055557</v>
      </c>
      <c r="D121" s="110" t="s">
        <v>2180</v>
      </c>
      <c r="E121" s="140">
        <v>514</v>
      </c>
      <c r="F121" s="150" t="str">
        <f>VLOOKUP(E121,VIP!$A$2:$O14077,2,0)</f>
        <v>DRBR514</v>
      </c>
      <c r="G121" s="150" t="str">
        <f>VLOOKUP(E121,'LISTADO ATM'!$A$2:$B$897,2,0)</f>
        <v>ATM Autoservicio Charles de Gaulle</v>
      </c>
      <c r="H121" s="150" t="str">
        <f>VLOOKUP(E121,VIP!$A$2:$O19038,7,FALSE)</f>
        <v>Si</v>
      </c>
      <c r="I121" s="150" t="str">
        <f>VLOOKUP(E121,VIP!$A$2:$O11003,8,FALSE)</f>
        <v>No</v>
      </c>
      <c r="J121" s="150" t="str">
        <f>VLOOKUP(E121,VIP!$A$2:$O10953,8,FALSE)</f>
        <v>No</v>
      </c>
      <c r="K121" s="150" t="str">
        <f>VLOOKUP(E121,VIP!$A$2:$O14527,6,0)</f>
        <v>NO</v>
      </c>
      <c r="L121" s="154" t="s">
        <v>2654</v>
      </c>
      <c r="M121" s="109" t="s">
        <v>2445</v>
      </c>
      <c r="N121" s="109" t="s">
        <v>2554</v>
      </c>
      <c r="O121" s="150" t="s">
        <v>2454</v>
      </c>
      <c r="P121" s="150"/>
      <c r="Q121" s="109" t="s">
        <v>2678</v>
      </c>
    </row>
    <row r="122" spans="1:17" ht="18" x14ac:dyDescent="0.25">
      <c r="A122" s="150" t="str">
        <f>VLOOKUP(E122,'LISTADO ATM'!$A$2:$C$898,3,0)</f>
        <v>DISTRITO NACIONAL</v>
      </c>
      <c r="B122" s="145" t="s">
        <v>2653</v>
      </c>
      <c r="C122" s="110">
        <v>44382.325752314813</v>
      </c>
      <c r="D122" s="110" t="s">
        <v>2180</v>
      </c>
      <c r="E122" s="140">
        <v>540</v>
      </c>
      <c r="F122" s="150" t="str">
        <f>VLOOKUP(E122,VIP!$A$2:$O14074,2,0)</f>
        <v>DRBR540</v>
      </c>
      <c r="G122" s="150" t="str">
        <f>VLOOKUP(E122,'LISTADO ATM'!$A$2:$B$897,2,0)</f>
        <v xml:space="preserve">ATM Autoservicio Sambil I </v>
      </c>
      <c r="H122" s="150" t="str">
        <f>VLOOKUP(E122,VIP!$A$2:$O19035,7,FALSE)</f>
        <v>Si</v>
      </c>
      <c r="I122" s="150" t="str">
        <f>VLOOKUP(E122,VIP!$A$2:$O11000,8,FALSE)</f>
        <v>Si</v>
      </c>
      <c r="J122" s="150" t="str">
        <f>VLOOKUP(E122,VIP!$A$2:$O10950,8,FALSE)</f>
        <v>Si</v>
      </c>
      <c r="K122" s="150" t="str">
        <f>VLOOKUP(E122,VIP!$A$2:$O14524,6,0)</f>
        <v>NO</v>
      </c>
      <c r="L122" s="154" t="s">
        <v>2654</v>
      </c>
      <c r="M122" s="109" t="s">
        <v>2445</v>
      </c>
      <c r="N122" s="109" t="s">
        <v>2554</v>
      </c>
      <c r="O122" s="150" t="s">
        <v>2454</v>
      </c>
      <c r="P122" s="150"/>
      <c r="Q122" s="109" t="s">
        <v>2678</v>
      </c>
    </row>
    <row r="123" spans="1:17" ht="18" x14ac:dyDescent="0.25">
      <c r="A123" s="150" t="str">
        <f>VLOOKUP(E123,'LISTADO ATM'!$A$2:$C$898,3,0)</f>
        <v>ESTE</v>
      </c>
      <c r="B123" s="145" t="s">
        <v>2673</v>
      </c>
      <c r="C123" s="110">
        <v>44382.310150462959</v>
      </c>
      <c r="D123" s="110" t="s">
        <v>2180</v>
      </c>
      <c r="E123" s="140">
        <v>366</v>
      </c>
      <c r="F123" s="150" t="str">
        <f>VLOOKUP(E123,VIP!$A$2:$O14090,2,0)</f>
        <v>DRBR366</v>
      </c>
      <c r="G123" s="150" t="str">
        <f>VLOOKUP(E123,'LISTADO ATM'!$A$2:$B$897,2,0)</f>
        <v>ATM Oficina Boulevard (Higuey) II</v>
      </c>
      <c r="H123" s="150" t="str">
        <f>VLOOKUP(E123,VIP!$A$2:$O19051,7,FALSE)</f>
        <v>N/A</v>
      </c>
      <c r="I123" s="150" t="str">
        <f>VLOOKUP(E123,VIP!$A$2:$O11016,8,FALSE)</f>
        <v>N/A</v>
      </c>
      <c r="J123" s="150" t="str">
        <f>VLOOKUP(E123,VIP!$A$2:$O10966,8,FALSE)</f>
        <v>N/A</v>
      </c>
      <c r="K123" s="150" t="str">
        <f>VLOOKUP(E123,VIP!$A$2:$O14540,6,0)</f>
        <v>N/A</v>
      </c>
      <c r="L123" s="154" t="s">
        <v>2674</v>
      </c>
      <c r="M123" s="109" t="s">
        <v>2445</v>
      </c>
      <c r="N123" s="109" t="s">
        <v>2452</v>
      </c>
      <c r="O123" s="150" t="s">
        <v>2454</v>
      </c>
      <c r="P123" s="150" t="s">
        <v>2716</v>
      </c>
      <c r="Q123" s="109" t="s">
        <v>2674</v>
      </c>
    </row>
    <row r="124" spans="1:17" ht="18" x14ac:dyDescent="0.25">
      <c r="A124" s="150" t="str">
        <f>VLOOKUP(E124,'LISTADO ATM'!$A$2:$C$898,3,0)</f>
        <v>SUR</v>
      </c>
      <c r="B124" s="145" t="s">
        <v>2667</v>
      </c>
      <c r="C124" s="110">
        <v>44382.318564814814</v>
      </c>
      <c r="D124" s="110" t="s">
        <v>2448</v>
      </c>
      <c r="E124" s="140">
        <v>342</v>
      </c>
      <c r="F124" s="150" t="str">
        <f>VLOOKUP(E124,VIP!$A$2:$O14086,2,0)</f>
        <v>DRBR342</v>
      </c>
      <c r="G124" s="150" t="str">
        <f>VLOOKUP(E124,'LISTADO ATM'!$A$2:$B$897,2,0)</f>
        <v>ATM Oficina Obras Públicas Azua</v>
      </c>
      <c r="H124" s="150" t="str">
        <f>VLOOKUP(E124,VIP!$A$2:$O19047,7,FALSE)</f>
        <v>Si</v>
      </c>
      <c r="I124" s="150" t="str">
        <f>VLOOKUP(E124,VIP!$A$2:$O11012,8,FALSE)</f>
        <v>Si</v>
      </c>
      <c r="J124" s="150" t="str">
        <f>VLOOKUP(E124,VIP!$A$2:$O10962,8,FALSE)</f>
        <v>Si</v>
      </c>
      <c r="K124" s="150" t="str">
        <f>VLOOKUP(E124,VIP!$A$2:$O14536,6,0)</f>
        <v>SI</v>
      </c>
      <c r="L124" s="154" t="s">
        <v>2668</v>
      </c>
      <c r="M124" s="109" t="s">
        <v>2445</v>
      </c>
      <c r="N124" s="109" t="s">
        <v>2452</v>
      </c>
      <c r="O124" s="150" t="s">
        <v>2453</v>
      </c>
      <c r="P124" s="150"/>
      <c r="Q124" s="109" t="s">
        <v>2417</v>
      </c>
    </row>
    <row r="125" spans="1:17" ht="18" x14ac:dyDescent="0.25">
      <c r="A125" s="150" t="str">
        <f>VLOOKUP(E125,'LISTADO ATM'!$A$2:$C$898,3,0)</f>
        <v>NORTE</v>
      </c>
      <c r="B125" s="145" t="s">
        <v>2622</v>
      </c>
      <c r="C125" s="110">
        <v>44381.710104166668</v>
      </c>
      <c r="D125" s="110" t="s">
        <v>2469</v>
      </c>
      <c r="E125" s="140">
        <v>77</v>
      </c>
      <c r="F125" s="150" t="str">
        <f>VLOOKUP(E125,VIP!$A$2:$O14062,2,0)</f>
        <v>DRBR077</v>
      </c>
      <c r="G125" s="150" t="str">
        <f>VLOOKUP(E125,'LISTADO ATM'!$A$2:$B$897,2,0)</f>
        <v xml:space="preserve">ATM Oficina Cruce de Imbert </v>
      </c>
      <c r="H125" s="150" t="str">
        <f>VLOOKUP(E125,VIP!$A$2:$O19023,7,FALSE)</f>
        <v>Si</v>
      </c>
      <c r="I125" s="150" t="str">
        <f>VLOOKUP(E125,VIP!$A$2:$O10988,8,FALSE)</f>
        <v>Si</v>
      </c>
      <c r="J125" s="150" t="str">
        <f>VLOOKUP(E125,VIP!$A$2:$O10938,8,FALSE)</f>
        <v>Si</v>
      </c>
      <c r="K125" s="150" t="str">
        <f>VLOOKUP(E125,VIP!$A$2:$O14512,6,0)</f>
        <v>SI</v>
      </c>
      <c r="L125" s="154" t="s">
        <v>2417</v>
      </c>
      <c r="M125" s="109" t="s">
        <v>2445</v>
      </c>
      <c r="N125" s="109" t="s">
        <v>2452</v>
      </c>
      <c r="O125" s="150" t="s">
        <v>2470</v>
      </c>
      <c r="P125" s="150"/>
      <c r="Q125" s="109" t="s">
        <v>2417</v>
      </c>
    </row>
    <row r="126" spans="1:17" ht="18" x14ac:dyDescent="0.25">
      <c r="A126" s="150" t="str">
        <f>VLOOKUP(E126,'LISTADO ATM'!$A$2:$C$898,3,0)</f>
        <v>ESTE</v>
      </c>
      <c r="B126" s="145" t="s">
        <v>2629</v>
      </c>
      <c r="C126" s="110">
        <v>44381.691689814812</v>
      </c>
      <c r="D126" s="110" t="s">
        <v>2469</v>
      </c>
      <c r="E126" s="140">
        <v>114</v>
      </c>
      <c r="F126" s="150" t="str">
        <f>VLOOKUP(E126,VIP!$A$2:$O14069,2,0)</f>
        <v>DRBR114</v>
      </c>
      <c r="G126" s="150" t="str">
        <f>VLOOKUP(E126,'LISTADO ATM'!$A$2:$B$897,2,0)</f>
        <v xml:space="preserve">ATM Oficina Hato Mayor </v>
      </c>
      <c r="H126" s="150" t="str">
        <f>VLOOKUP(E126,VIP!$A$2:$O19030,7,FALSE)</f>
        <v>Si</v>
      </c>
      <c r="I126" s="150" t="str">
        <f>VLOOKUP(E126,VIP!$A$2:$O10995,8,FALSE)</f>
        <v>Si</v>
      </c>
      <c r="J126" s="150" t="str">
        <f>VLOOKUP(E126,VIP!$A$2:$O10945,8,FALSE)</f>
        <v>Si</v>
      </c>
      <c r="K126" s="150" t="str">
        <f>VLOOKUP(E126,VIP!$A$2:$O14519,6,0)</f>
        <v>NO</v>
      </c>
      <c r="L126" s="154" t="s">
        <v>2417</v>
      </c>
      <c r="M126" s="109" t="s">
        <v>2445</v>
      </c>
      <c r="N126" s="109" t="s">
        <v>2452</v>
      </c>
      <c r="O126" s="150" t="s">
        <v>2470</v>
      </c>
      <c r="P126" s="150"/>
      <c r="Q126" s="109" t="s">
        <v>2417</v>
      </c>
    </row>
    <row r="127" spans="1:17" ht="18" x14ac:dyDescent="0.25">
      <c r="A127" s="150" t="str">
        <f>VLOOKUP(E127,'LISTADO ATM'!$A$2:$C$898,3,0)</f>
        <v>NORTE</v>
      </c>
      <c r="B127" s="145" t="s">
        <v>2638</v>
      </c>
      <c r="C127" s="110">
        <v>44381.806284722225</v>
      </c>
      <c r="D127" s="110" t="s">
        <v>2469</v>
      </c>
      <c r="E127" s="140">
        <v>154</v>
      </c>
      <c r="F127" s="150" t="str">
        <f>VLOOKUP(E127,VIP!$A$2:$O14049,2,0)</f>
        <v>DRBR154</v>
      </c>
      <c r="G127" s="150" t="str">
        <f>VLOOKUP(E127,'LISTADO ATM'!$A$2:$B$897,2,0)</f>
        <v xml:space="preserve">ATM Oficina Sánchez </v>
      </c>
      <c r="H127" s="150" t="str">
        <f>VLOOKUP(E127,VIP!$A$2:$O19010,7,FALSE)</f>
        <v>Si</v>
      </c>
      <c r="I127" s="150" t="str">
        <f>VLOOKUP(E127,VIP!$A$2:$O10975,8,FALSE)</f>
        <v>Si</v>
      </c>
      <c r="J127" s="150" t="str">
        <f>VLOOKUP(E127,VIP!$A$2:$O10925,8,FALSE)</f>
        <v>Si</v>
      </c>
      <c r="K127" s="150" t="str">
        <f>VLOOKUP(E127,VIP!$A$2:$O14499,6,0)</f>
        <v>SI</v>
      </c>
      <c r="L127" s="154" t="s">
        <v>2417</v>
      </c>
      <c r="M127" s="109" t="s">
        <v>2445</v>
      </c>
      <c r="N127" s="109" t="s">
        <v>2452</v>
      </c>
      <c r="O127" s="150" t="s">
        <v>2470</v>
      </c>
      <c r="P127" s="150"/>
      <c r="Q127" s="109" t="s">
        <v>2417</v>
      </c>
    </row>
    <row r="128" spans="1:17" ht="18" x14ac:dyDescent="0.25">
      <c r="A128" s="150" t="str">
        <f>VLOOKUP(E128,'LISTADO ATM'!$A$2:$C$898,3,0)</f>
        <v>ESTE</v>
      </c>
      <c r="B128" s="145" t="s">
        <v>2611</v>
      </c>
      <c r="C128" s="110">
        <v>44381.502638888887</v>
      </c>
      <c r="D128" s="110" t="s">
        <v>2448</v>
      </c>
      <c r="E128" s="140">
        <v>158</v>
      </c>
      <c r="F128" s="150" t="str">
        <f>VLOOKUP(E128,VIP!$A$2:$O14057,2,0)</f>
        <v>DRBR158</v>
      </c>
      <c r="G128" s="150" t="str">
        <f>VLOOKUP(E128,'LISTADO ATM'!$A$2:$B$897,2,0)</f>
        <v xml:space="preserve">ATM Oficina Romana Norte </v>
      </c>
      <c r="H128" s="150" t="str">
        <f>VLOOKUP(E128,VIP!$A$2:$O19018,7,FALSE)</f>
        <v>Si</v>
      </c>
      <c r="I128" s="150" t="str">
        <f>VLOOKUP(E128,VIP!$A$2:$O10983,8,FALSE)</f>
        <v>Si</v>
      </c>
      <c r="J128" s="150" t="str">
        <f>VLOOKUP(E128,VIP!$A$2:$O10933,8,FALSE)</f>
        <v>Si</v>
      </c>
      <c r="K128" s="150" t="str">
        <f>VLOOKUP(E128,VIP!$A$2:$O14507,6,0)</f>
        <v>SI</v>
      </c>
      <c r="L128" s="154" t="s">
        <v>2417</v>
      </c>
      <c r="M128" s="109" t="s">
        <v>2445</v>
      </c>
      <c r="N128" s="109" t="s">
        <v>2452</v>
      </c>
      <c r="O128" s="150" t="s">
        <v>2453</v>
      </c>
      <c r="P128" s="150"/>
      <c r="Q128" s="109" t="s">
        <v>2417</v>
      </c>
    </row>
    <row r="129" spans="1:17" ht="18" x14ac:dyDescent="0.25">
      <c r="A129" s="150" t="str">
        <f>VLOOKUP(E129,'LISTADO ATM'!$A$2:$C$898,3,0)</f>
        <v>NORTE</v>
      </c>
      <c r="B129" s="145" t="s">
        <v>2632</v>
      </c>
      <c r="C129" s="110">
        <v>44381.685613425929</v>
      </c>
      <c r="D129" s="110" t="s">
        <v>2601</v>
      </c>
      <c r="E129" s="140">
        <v>198</v>
      </c>
      <c r="F129" s="150" t="str">
        <f>VLOOKUP(E129,VIP!$A$2:$O14072,2,0)</f>
        <v>DRBR198</v>
      </c>
      <c r="G129" s="150" t="str">
        <f>VLOOKUP(E129,'LISTADO ATM'!$A$2:$B$897,2,0)</f>
        <v xml:space="preserve">ATM Almacenes El Encanto  (Santiago) </v>
      </c>
      <c r="H129" s="150" t="str">
        <f>VLOOKUP(E129,VIP!$A$2:$O19033,7,FALSE)</f>
        <v>NO</v>
      </c>
      <c r="I129" s="150" t="str">
        <f>VLOOKUP(E129,VIP!$A$2:$O10998,8,FALSE)</f>
        <v>NO</v>
      </c>
      <c r="J129" s="150" t="str">
        <f>VLOOKUP(E129,VIP!$A$2:$O10948,8,FALSE)</f>
        <v>NO</v>
      </c>
      <c r="K129" s="150" t="str">
        <f>VLOOKUP(E129,VIP!$A$2:$O14522,6,0)</f>
        <v>NO</v>
      </c>
      <c r="L129" s="154" t="s">
        <v>2417</v>
      </c>
      <c r="M129" s="109" t="s">
        <v>2445</v>
      </c>
      <c r="N129" s="109" t="s">
        <v>2452</v>
      </c>
      <c r="O129" s="150" t="s">
        <v>2634</v>
      </c>
      <c r="P129" s="150"/>
      <c r="Q129" s="109" t="s">
        <v>2417</v>
      </c>
    </row>
    <row r="130" spans="1:17" ht="18" x14ac:dyDescent="0.25">
      <c r="A130" s="150" t="str">
        <f>VLOOKUP(E130,'LISTADO ATM'!$A$2:$C$898,3,0)</f>
        <v>ESTE</v>
      </c>
      <c r="B130" s="145" t="s">
        <v>2659</v>
      </c>
      <c r="C130" s="110">
        <v>44382.322650462964</v>
      </c>
      <c r="D130" s="110" t="s">
        <v>2469</v>
      </c>
      <c r="E130" s="140">
        <v>268</v>
      </c>
      <c r="F130" s="150" t="str">
        <f>VLOOKUP(E130,VIP!$A$2:$O14080,2,0)</f>
        <v>DRBR268</v>
      </c>
      <c r="G130" s="150" t="str">
        <f>VLOOKUP(E130,'LISTADO ATM'!$A$2:$B$897,2,0)</f>
        <v xml:space="preserve">ATM Autobanco La Altagracia (Higuey) </v>
      </c>
      <c r="H130" s="150" t="str">
        <f>VLOOKUP(E130,VIP!$A$2:$O19041,7,FALSE)</f>
        <v>Si</v>
      </c>
      <c r="I130" s="150" t="str">
        <f>VLOOKUP(E130,VIP!$A$2:$O11006,8,FALSE)</f>
        <v>Si</v>
      </c>
      <c r="J130" s="150" t="str">
        <f>VLOOKUP(E130,VIP!$A$2:$O10956,8,FALSE)</f>
        <v>Si</v>
      </c>
      <c r="K130" s="150" t="str">
        <f>VLOOKUP(E130,VIP!$A$2:$O14530,6,0)</f>
        <v>NO</v>
      </c>
      <c r="L130" s="154" t="s">
        <v>2417</v>
      </c>
      <c r="M130" s="109" t="s">
        <v>2445</v>
      </c>
      <c r="N130" s="109" t="s">
        <v>2452</v>
      </c>
      <c r="O130" s="150" t="s">
        <v>2660</v>
      </c>
      <c r="P130" s="150"/>
      <c r="Q130" s="109" t="s">
        <v>2417</v>
      </c>
    </row>
    <row r="131" spans="1:17" ht="18" x14ac:dyDescent="0.25">
      <c r="A131" s="150" t="str">
        <f>VLOOKUP(E131,'LISTADO ATM'!$A$2:$C$898,3,0)</f>
        <v>DISTRITO NACIONAL</v>
      </c>
      <c r="B131" s="145">
        <v>3335941376</v>
      </c>
      <c r="C131" s="110">
        <v>44380.679548611108</v>
      </c>
      <c r="D131" s="110" t="s">
        <v>2448</v>
      </c>
      <c r="E131" s="140">
        <v>347</v>
      </c>
      <c r="F131" s="150" t="str">
        <f>VLOOKUP(E131,VIP!$A$2:$O14037,2,0)</f>
        <v>DRBR347</v>
      </c>
      <c r="G131" s="150" t="str">
        <f>VLOOKUP(E131,'LISTADO ATM'!$A$2:$B$897,2,0)</f>
        <v>ATM Patio de Colombia</v>
      </c>
      <c r="H131" s="150" t="str">
        <f>VLOOKUP(E131,VIP!$A$2:$O18998,7,FALSE)</f>
        <v>N/A</v>
      </c>
      <c r="I131" s="150" t="str">
        <f>VLOOKUP(E131,VIP!$A$2:$O10963,8,FALSE)</f>
        <v>N/A</v>
      </c>
      <c r="J131" s="150" t="str">
        <f>VLOOKUP(E131,VIP!$A$2:$O10913,8,FALSE)</f>
        <v>N/A</v>
      </c>
      <c r="K131" s="150" t="str">
        <f>VLOOKUP(E131,VIP!$A$2:$O14487,6,0)</f>
        <v>N/A</v>
      </c>
      <c r="L131" s="154" t="s">
        <v>2417</v>
      </c>
      <c r="M131" s="109" t="s">
        <v>2445</v>
      </c>
      <c r="N131" s="109" t="s">
        <v>2452</v>
      </c>
      <c r="O131" s="150" t="s">
        <v>2453</v>
      </c>
      <c r="P131" s="150"/>
      <c r="Q131" s="109" t="s">
        <v>2417</v>
      </c>
    </row>
    <row r="132" spans="1:17" ht="18" x14ac:dyDescent="0.25">
      <c r="A132" s="150" t="str">
        <f>VLOOKUP(E132,'LISTADO ATM'!$A$2:$C$898,3,0)</f>
        <v>DISTRITO NACIONAL</v>
      </c>
      <c r="B132" s="145">
        <v>3335941044</v>
      </c>
      <c r="C132" s="110">
        <v>44379.847696759258</v>
      </c>
      <c r="D132" s="110" t="s">
        <v>2469</v>
      </c>
      <c r="E132" s="140">
        <v>354</v>
      </c>
      <c r="F132" s="150" t="str">
        <f>VLOOKUP(E132,VIP!$A$2:$O14049,2,0)</f>
        <v>DRBR354</v>
      </c>
      <c r="G132" s="150" t="str">
        <f>VLOOKUP(E132,'LISTADO ATM'!$A$2:$B$897,2,0)</f>
        <v xml:space="preserve">ATM Oficina Núñez de Cáceres II </v>
      </c>
      <c r="H132" s="150" t="str">
        <f>VLOOKUP(E132,VIP!$A$2:$O19010,7,FALSE)</f>
        <v>Si</v>
      </c>
      <c r="I132" s="150" t="str">
        <f>VLOOKUP(E132,VIP!$A$2:$O10975,8,FALSE)</f>
        <v>Si</v>
      </c>
      <c r="J132" s="150" t="str">
        <f>VLOOKUP(E132,VIP!$A$2:$O10925,8,FALSE)</f>
        <v>Si</v>
      </c>
      <c r="K132" s="150" t="str">
        <f>VLOOKUP(E132,VIP!$A$2:$O14499,6,0)</f>
        <v>NO</v>
      </c>
      <c r="L132" s="154" t="s">
        <v>2417</v>
      </c>
      <c r="M132" s="109" t="s">
        <v>2445</v>
      </c>
      <c r="N132" s="109" t="s">
        <v>2452</v>
      </c>
      <c r="O132" s="150" t="s">
        <v>2470</v>
      </c>
      <c r="P132" s="150"/>
      <c r="Q132" s="109" t="s">
        <v>2417</v>
      </c>
    </row>
    <row r="133" spans="1:17" ht="18" x14ac:dyDescent="0.25">
      <c r="A133" s="150" t="str">
        <f>VLOOKUP(E133,'LISTADO ATM'!$A$2:$C$898,3,0)</f>
        <v>NORTE</v>
      </c>
      <c r="B133" s="145" t="s">
        <v>2703</v>
      </c>
      <c r="C133" s="110">
        <v>44382.381273148145</v>
      </c>
      <c r="D133" s="110" t="s">
        <v>2601</v>
      </c>
      <c r="E133" s="140">
        <v>373</v>
      </c>
      <c r="F133" s="150" t="str">
        <f>VLOOKUP(E133,VIP!$A$2:$O14061,2,0)</f>
        <v>DRBR373</v>
      </c>
      <c r="G133" s="150" t="str">
        <f>VLOOKUP(E133,'LISTADO ATM'!$A$2:$B$897,2,0)</f>
        <v>S/M Tangui Nagua</v>
      </c>
      <c r="H133" s="150" t="str">
        <f>VLOOKUP(E133,VIP!$A$2:$O19022,7,FALSE)</f>
        <v>N/A</v>
      </c>
      <c r="I133" s="150" t="str">
        <f>VLOOKUP(E133,VIP!$A$2:$O10987,8,FALSE)</f>
        <v>N/A</v>
      </c>
      <c r="J133" s="150" t="str">
        <f>VLOOKUP(E133,VIP!$A$2:$O10937,8,FALSE)</f>
        <v>N/A</v>
      </c>
      <c r="K133" s="150" t="str">
        <f>VLOOKUP(E133,VIP!$A$2:$O14511,6,0)</f>
        <v>N/A</v>
      </c>
      <c r="L133" s="154" t="s">
        <v>2417</v>
      </c>
      <c r="M133" s="109" t="s">
        <v>2445</v>
      </c>
      <c r="N133" s="109" t="s">
        <v>2452</v>
      </c>
      <c r="O133" s="150" t="s">
        <v>2634</v>
      </c>
      <c r="P133" s="150"/>
      <c r="Q133" s="109" t="s">
        <v>2417</v>
      </c>
    </row>
    <row r="134" spans="1:17" ht="18" x14ac:dyDescent="0.25">
      <c r="A134" s="150" t="str">
        <f>VLOOKUP(E134,'LISTADO ATM'!$A$2:$C$898,3,0)</f>
        <v>DISTRITO NACIONAL</v>
      </c>
      <c r="B134" s="145" t="s">
        <v>2639</v>
      </c>
      <c r="C134" s="110">
        <v>44381.805069444446</v>
      </c>
      <c r="D134" s="110" t="s">
        <v>2469</v>
      </c>
      <c r="E134" s="140">
        <v>408</v>
      </c>
      <c r="F134" s="150" t="str">
        <f>VLOOKUP(E134,VIP!$A$2:$O14050,2,0)</f>
        <v>DRBR408</v>
      </c>
      <c r="G134" s="150" t="str">
        <f>VLOOKUP(E134,'LISTADO ATM'!$A$2:$B$897,2,0)</f>
        <v xml:space="preserve">ATM Autobanco Las Palmas de Herrera </v>
      </c>
      <c r="H134" s="150" t="str">
        <f>VLOOKUP(E134,VIP!$A$2:$O19011,7,FALSE)</f>
        <v>Si</v>
      </c>
      <c r="I134" s="150" t="str">
        <f>VLOOKUP(E134,VIP!$A$2:$O10976,8,FALSE)</f>
        <v>Si</v>
      </c>
      <c r="J134" s="150" t="str">
        <f>VLOOKUP(E134,VIP!$A$2:$O10926,8,FALSE)</f>
        <v>Si</v>
      </c>
      <c r="K134" s="150" t="str">
        <f>VLOOKUP(E134,VIP!$A$2:$O14500,6,0)</f>
        <v>NO</v>
      </c>
      <c r="L134" s="154" t="s">
        <v>2417</v>
      </c>
      <c r="M134" s="109" t="s">
        <v>2445</v>
      </c>
      <c r="N134" s="109" t="s">
        <v>2452</v>
      </c>
      <c r="O134" s="150" t="s">
        <v>2470</v>
      </c>
      <c r="P134" s="150"/>
      <c r="Q134" s="109" t="s">
        <v>2417</v>
      </c>
    </row>
    <row r="135" spans="1:17" ht="18" x14ac:dyDescent="0.25">
      <c r="A135" s="150" t="str">
        <f>VLOOKUP(E135,'LISTADO ATM'!$A$2:$C$898,3,0)</f>
        <v>DISTRITO NACIONAL</v>
      </c>
      <c r="B135" s="145" t="s">
        <v>2641</v>
      </c>
      <c r="C135" s="110">
        <v>44381.79960648148</v>
      </c>
      <c r="D135" s="110" t="s">
        <v>2448</v>
      </c>
      <c r="E135" s="140">
        <v>424</v>
      </c>
      <c r="F135" s="150" t="str">
        <f>VLOOKUP(E135,VIP!$A$2:$O14052,2,0)</f>
        <v>DRBR424</v>
      </c>
      <c r="G135" s="150" t="str">
        <f>VLOOKUP(E135,'LISTADO ATM'!$A$2:$B$897,2,0)</f>
        <v xml:space="preserve">ATM UNP Jumbo Luperón I </v>
      </c>
      <c r="H135" s="150" t="str">
        <f>VLOOKUP(E135,VIP!$A$2:$O19013,7,FALSE)</f>
        <v>Si</v>
      </c>
      <c r="I135" s="150" t="str">
        <f>VLOOKUP(E135,VIP!$A$2:$O10978,8,FALSE)</f>
        <v>Si</v>
      </c>
      <c r="J135" s="150" t="str">
        <f>VLOOKUP(E135,VIP!$A$2:$O10928,8,FALSE)</f>
        <v>Si</v>
      </c>
      <c r="K135" s="150" t="str">
        <f>VLOOKUP(E135,VIP!$A$2:$O14502,6,0)</f>
        <v>NO</v>
      </c>
      <c r="L135" s="154" t="s">
        <v>2417</v>
      </c>
      <c r="M135" s="109" t="s">
        <v>2445</v>
      </c>
      <c r="N135" s="109" t="s">
        <v>2452</v>
      </c>
      <c r="O135" s="150" t="s">
        <v>2453</v>
      </c>
      <c r="P135" s="150"/>
      <c r="Q135" s="109" t="s">
        <v>2417</v>
      </c>
    </row>
    <row r="136" spans="1:17" ht="18" x14ac:dyDescent="0.25">
      <c r="A136" s="150" t="str">
        <f>VLOOKUP(E136,'LISTADO ATM'!$A$2:$C$898,3,0)</f>
        <v>ESTE</v>
      </c>
      <c r="B136" s="145">
        <v>3335941303</v>
      </c>
      <c r="C136" s="110">
        <v>44380.53334490741</v>
      </c>
      <c r="D136" s="110" t="s">
        <v>2448</v>
      </c>
      <c r="E136" s="140">
        <v>480</v>
      </c>
      <c r="F136" s="150" t="str">
        <f>VLOOKUP(E136,VIP!$A$2:$O14002,2,0)</f>
        <v>DRBR480</v>
      </c>
      <c r="G136" s="150" t="str">
        <f>VLOOKUP(E136,'LISTADO ATM'!$A$2:$B$897,2,0)</f>
        <v>ATM UNP Farmaconal Higuey</v>
      </c>
      <c r="H136" s="150" t="str">
        <f>VLOOKUP(E136,VIP!$A$2:$O18963,7,FALSE)</f>
        <v>N/A</v>
      </c>
      <c r="I136" s="150" t="str">
        <f>VLOOKUP(E136,VIP!$A$2:$O10928,8,FALSE)</f>
        <v>N/A</v>
      </c>
      <c r="J136" s="150" t="str">
        <f>VLOOKUP(E136,VIP!$A$2:$O10878,8,FALSE)</f>
        <v>N/A</v>
      </c>
      <c r="K136" s="150" t="str">
        <f>VLOOKUP(E136,VIP!$A$2:$O14452,6,0)</f>
        <v>N/A</v>
      </c>
      <c r="L136" s="154" t="s">
        <v>2417</v>
      </c>
      <c r="M136" s="109" t="s">
        <v>2445</v>
      </c>
      <c r="N136" s="109" t="s">
        <v>2452</v>
      </c>
      <c r="O136" s="150" t="s">
        <v>2453</v>
      </c>
      <c r="P136" s="150"/>
      <c r="Q136" s="109" t="s">
        <v>2417</v>
      </c>
    </row>
    <row r="137" spans="1:17" ht="18" x14ac:dyDescent="0.25">
      <c r="A137" s="150" t="str">
        <f>VLOOKUP(E137,'LISTADO ATM'!$A$2:$C$898,3,0)</f>
        <v>DISTRITO NACIONAL</v>
      </c>
      <c r="B137" s="145" t="s">
        <v>2696</v>
      </c>
      <c r="C137" s="110">
        <v>44382.423182870371</v>
      </c>
      <c r="D137" s="110" t="s">
        <v>2469</v>
      </c>
      <c r="E137" s="140">
        <v>554</v>
      </c>
      <c r="F137" s="150" t="str">
        <f>VLOOKUP(E137,VIP!$A$2:$O14056,2,0)</f>
        <v>DRBR011</v>
      </c>
      <c r="G137" s="150" t="str">
        <f>VLOOKUP(E137,'LISTADO ATM'!$A$2:$B$897,2,0)</f>
        <v xml:space="preserve">ATM Oficina Isabel La Católica I </v>
      </c>
      <c r="H137" s="150" t="str">
        <f>VLOOKUP(E137,VIP!$A$2:$O19017,7,FALSE)</f>
        <v>Si</v>
      </c>
      <c r="I137" s="150" t="str">
        <f>VLOOKUP(E137,VIP!$A$2:$O10982,8,FALSE)</f>
        <v>Si</v>
      </c>
      <c r="J137" s="150" t="str">
        <f>VLOOKUP(E137,VIP!$A$2:$O10932,8,FALSE)</f>
        <v>Si</v>
      </c>
      <c r="K137" s="150" t="str">
        <f>VLOOKUP(E137,VIP!$A$2:$O14506,6,0)</f>
        <v>NO</v>
      </c>
      <c r="L137" s="154" t="s">
        <v>2417</v>
      </c>
      <c r="M137" s="109" t="s">
        <v>2445</v>
      </c>
      <c r="N137" s="109" t="s">
        <v>2452</v>
      </c>
      <c r="O137" s="150" t="s">
        <v>2660</v>
      </c>
      <c r="P137" s="150"/>
      <c r="Q137" s="109" t="s">
        <v>2417</v>
      </c>
    </row>
    <row r="138" spans="1:17" ht="18" x14ac:dyDescent="0.25">
      <c r="A138" s="150" t="str">
        <f>VLOOKUP(E138,'LISTADO ATM'!$A$2:$C$898,3,0)</f>
        <v>ESTE</v>
      </c>
      <c r="B138" s="145" t="s">
        <v>2624</v>
      </c>
      <c r="C138" s="110">
        <v>44381.706087962964</v>
      </c>
      <c r="D138" s="110" t="s">
        <v>2469</v>
      </c>
      <c r="E138" s="140">
        <v>651</v>
      </c>
      <c r="F138" s="150" t="str">
        <f>VLOOKUP(E138,VIP!$A$2:$O14064,2,0)</f>
        <v>DRBR651</v>
      </c>
      <c r="G138" s="150" t="str">
        <f>VLOOKUP(E138,'LISTADO ATM'!$A$2:$B$897,2,0)</f>
        <v>ATM Eco Petroleo Romana</v>
      </c>
      <c r="H138" s="150" t="str">
        <f>VLOOKUP(E138,VIP!$A$2:$O19025,7,FALSE)</f>
        <v>Si</v>
      </c>
      <c r="I138" s="150" t="str">
        <f>VLOOKUP(E138,VIP!$A$2:$O10990,8,FALSE)</f>
        <v>Si</v>
      </c>
      <c r="J138" s="150" t="str">
        <f>VLOOKUP(E138,VIP!$A$2:$O10940,8,FALSE)</f>
        <v>Si</v>
      </c>
      <c r="K138" s="150" t="str">
        <f>VLOOKUP(E138,VIP!$A$2:$O14514,6,0)</f>
        <v>NO</v>
      </c>
      <c r="L138" s="154" t="s">
        <v>2417</v>
      </c>
      <c r="M138" s="109" t="s">
        <v>2445</v>
      </c>
      <c r="N138" s="109" t="s">
        <v>2452</v>
      </c>
      <c r="O138" s="150" t="s">
        <v>2470</v>
      </c>
      <c r="P138" s="150"/>
      <c r="Q138" s="109" t="s">
        <v>2417</v>
      </c>
    </row>
    <row r="139" spans="1:17" ht="18" x14ac:dyDescent="0.25">
      <c r="A139" s="150" t="str">
        <f>VLOOKUP(E139,'LISTADO ATM'!$A$2:$C$898,3,0)</f>
        <v>ESTE</v>
      </c>
      <c r="B139" s="145" t="s">
        <v>2610</v>
      </c>
      <c r="C139" s="110">
        <v>44381.506006944444</v>
      </c>
      <c r="D139" s="110" t="s">
        <v>2448</v>
      </c>
      <c r="E139" s="140">
        <v>660</v>
      </c>
      <c r="F139" s="150" t="str">
        <f>VLOOKUP(E139,VIP!$A$2:$O14056,2,0)</f>
        <v>DRBR660</v>
      </c>
      <c r="G139" s="150" t="str">
        <f>VLOOKUP(E139,'LISTADO ATM'!$A$2:$B$897,2,0)</f>
        <v>ATM Romana Norte II</v>
      </c>
      <c r="H139" s="150" t="str">
        <f>VLOOKUP(E139,VIP!$A$2:$O19017,7,FALSE)</f>
        <v>N/A</v>
      </c>
      <c r="I139" s="150" t="str">
        <f>VLOOKUP(E139,VIP!$A$2:$O10982,8,FALSE)</f>
        <v>N/A</v>
      </c>
      <c r="J139" s="150" t="str">
        <f>VLOOKUP(E139,VIP!$A$2:$O10932,8,FALSE)</f>
        <v>N/A</v>
      </c>
      <c r="K139" s="150" t="str">
        <f>VLOOKUP(E139,VIP!$A$2:$O14506,6,0)</f>
        <v>N/A</v>
      </c>
      <c r="L139" s="154" t="s">
        <v>2417</v>
      </c>
      <c r="M139" s="109" t="s">
        <v>2445</v>
      </c>
      <c r="N139" s="109" t="s">
        <v>2452</v>
      </c>
      <c r="O139" s="150" t="s">
        <v>2453</v>
      </c>
      <c r="P139" s="150"/>
      <c r="Q139" s="109" t="s">
        <v>2417</v>
      </c>
    </row>
    <row r="140" spans="1:17" ht="18" x14ac:dyDescent="0.25">
      <c r="A140" s="150" t="str">
        <f>VLOOKUP(E140,'LISTADO ATM'!$A$2:$C$898,3,0)</f>
        <v>NORTE</v>
      </c>
      <c r="B140" s="145" t="s">
        <v>2710</v>
      </c>
      <c r="C140" s="110">
        <v>44382.338425925926</v>
      </c>
      <c r="D140" s="110" t="s">
        <v>2448</v>
      </c>
      <c r="E140" s="140">
        <v>851</v>
      </c>
      <c r="F140" s="150" t="str">
        <f>VLOOKUP(E140,VIP!$A$2:$O14067,2,0)</f>
        <v>DRBR851</v>
      </c>
      <c r="G140" s="150" t="str">
        <f>VLOOKUP(E140,'LISTADO ATM'!$A$2:$B$897,2,0)</f>
        <v xml:space="preserve">ATM Hospital Vinicio Calventi </v>
      </c>
      <c r="H140" s="150" t="str">
        <f>VLOOKUP(E140,VIP!$A$2:$O19028,7,FALSE)</f>
        <v>Si</v>
      </c>
      <c r="I140" s="150" t="str">
        <f>VLOOKUP(E140,VIP!$A$2:$O10993,8,FALSE)</f>
        <v>Si</v>
      </c>
      <c r="J140" s="150" t="str">
        <f>VLOOKUP(E140,VIP!$A$2:$O10943,8,FALSE)</f>
        <v>Si</v>
      </c>
      <c r="K140" s="150" t="str">
        <f>VLOOKUP(E140,VIP!$A$2:$O14517,6,0)</f>
        <v>NO</v>
      </c>
      <c r="L140" s="154" t="s">
        <v>2417</v>
      </c>
      <c r="M140" s="109" t="s">
        <v>2445</v>
      </c>
      <c r="N140" s="109" t="s">
        <v>2452</v>
      </c>
      <c r="O140" s="150" t="s">
        <v>2453</v>
      </c>
      <c r="P140" s="150"/>
      <c r="Q140" s="109" t="s">
        <v>2417</v>
      </c>
    </row>
    <row r="141" spans="1:17" ht="18" x14ac:dyDescent="0.25">
      <c r="A141" s="150" t="str">
        <f>VLOOKUP(E141,'LISTADO ATM'!$A$2:$C$898,3,0)</f>
        <v>DISTRITO NACIONAL</v>
      </c>
      <c r="B141" s="145">
        <v>3335941377</v>
      </c>
      <c r="C141" s="110">
        <v>44380.682939814818</v>
      </c>
      <c r="D141" s="110" t="s">
        <v>2448</v>
      </c>
      <c r="E141" s="140">
        <v>946</v>
      </c>
      <c r="F141" s="150" t="str">
        <f>VLOOKUP(E141,VIP!$A$2:$O14036,2,0)</f>
        <v>DRBR24R</v>
      </c>
      <c r="G141" s="150" t="str">
        <f>VLOOKUP(E141,'LISTADO ATM'!$A$2:$B$897,2,0)</f>
        <v xml:space="preserve">ATM Oficina Núñez de Cáceres I </v>
      </c>
      <c r="H141" s="150" t="str">
        <f>VLOOKUP(E141,VIP!$A$2:$O18997,7,FALSE)</f>
        <v>Si</v>
      </c>
      <c r="I141" s="150" t="str">
        <f>VLOOKUP(E141,VIP!$A$2:$O10962,8,FALSE)</f>
        <v>Si</v>
      </c>
      <c r="J141" s="150" t="str">
        <f>VLOOKUP(E141,VIP!$A$2:$O10912,8,FALSE)</f>
        <v>Si</v>
      </c>
      <c r="K141" s="150" t="str">
        <f>VLOOKUP(E141,VIP!$A$2:$O14486,6,0)</f>
        <v>NO</v>
      </c>
      <c r="L141" s="154" t="s">
        <v>2417</v>
      </c>
      <c r="M141" s="109" t="s">
        <v>2445</v>
      </c>
      <c r="N141" s="109" t="s">
        <v>2452</v>
      </c>
      <c r="O141" s="150" t="s">
        <v>2453</v>
      </c>
      <c r="P141" s="150"/>
      <c r="Q141" s="109" t="s">
        <v>2417</v>
      </c>
    </row>
    <row r="142" spans="1:17" ht="18" x14ac:dyDescent="0.25">
      <c r="A142" s="150" t="str">
        <f>VLOOKUP(E142,'LISTADO ATM'!$A$2:$C$898,3,0)</f>
        <v>DISTRITO NACIONAL</v>
      </c>
      <c r="B142" s="145">
        <v>3335941396</v>
      </c>
      <c r="C142" s="110">
        <v>44380.764652777776</v>
      </c>
      <c r="D142" s="110" t="s">
        <v>2448</v>
      </c>
      <c r="E142" s="140">
        <v>983</v>
      </c>
      <c r="F142" s="150" t="str">
        <f>VLOOKUP(E142,VIP!$A$2:$O14021,2,0)</f>
        <v>DRBR983</v>
      </c>
      <c r="G142" s="150" t="str">
        <f>VLOOKUP(E142,'LISTADO ATM'!$A$2:$B$897,2,0)</f>
        <v xml:space="preserve">ATM Bravo República de Colombia </v>
      </c>
      <c r="H142" s="150" t="str">
        <f>VLOOKUP(E142,VIP!$A$2:$O18982,7,FALSE)</f>
        <v>Si</v>
      </c>
      <c r="I142" s="150" t="str">
        <f>VLOOKUP(E142,VIP!$A$2:$O10947,8,FALSE)</f>
        <v>No</v>
      </c>
      <c r="J142" s="150" t="str">
        <f>VLOOKUP(E142,VIP!$A$2:$O10897,8,FALSE)</f>
        <v>No</v>
      </c>
      <c r="K142" s="150" t="str">
        <f>VLOOKUP(E142,VIP!$A$2:$O14471,6,0)</f>
        <v>NO</v>
      </c>
      <c r="L142" s="154" t="s">
        <v>2417</v>
      </c>
      <c r="M142" s="109" t="s">
        <v>2445</v>
      </c>
      <c r="N142" s="109" t="s">
        <v>2452</v>
      </c>
      <c r="O142" s="150" t="s">
        <v>2453</v>
      </c>
      <c r="P142" s="150"/>
      <c r="Q142" s="109" t="s">
        <v>2417</v>
      </c>
    </row>
    <row r="143" spans="1:17" ht="18" x14ac:dyDescent="0.25">
      <c r="A143" s="150" t="str">
        <f>VLOOKUP(E143,'LISTADO ATM'!$A$2:$C$898,3,0)</f>
        <v>DISTRITO NACIONAL</v>
      </c>
      <c r="B143" s="145" t="s">
        <v>2670</v>
      </c>
      <c r="C143" s="110">
        <v>44382.31453703704</v>
      </c>
      <c r="D143" s="110" t="s">
        <v>2448</v>
      </c>
      <c r="E143" s="140">
        <v>684</v>
      </c>
      <c r="F143" s="150" t="str">
        <f>VLOOKUP(E143,VIP!$A$2:$O14088,2,0)</f>
        <v>DRBR684</v>
      </c>
      <c r="G143" s="150" t="str">
        <f>VLOOKUP(E143,'LISTADO ATM'!$A$2:$B$897,2,0)</f>
        <v>ATM Estación Texaco Prolongación 27 Febrero</v>
      </c>
      <c r="H143" s="150" t="str">
        <f>VLOOKUP(E143,VIP!$A$2:$O19049,7,FALSE)</f>
        <v>NO</v>
      </c>
      <c r="I143" s="150" t="str">
        <f>VLOOKUP(E143,VIP!$A$2:$O11014,8,FALSE)</f>
        <v>NO</v>
      </c>
      <c r="J143" s="150" t="str">
        <f>VLOOKUP(E143,VIP!$A$2:$O10964,8,FALSE)</f>
        <v>NO</v>
      </c>
      <c r="K143" s="150" t="str">
        <f>VLOOKUP(E143,VIP!$A$2:$O14538,6,0)</f>
        <v>NO</v>
      </c>
      <c r="L143" s="154" t="s">
        <v>2671</v>
      </c>
      <c r="M143" s="109" t="s">
        <v>2445</v>
      </c>
      <c r="N143" s="109" t="s">
        <v>2452</v>
      </c>
      <c r="O143" s="150" t="s">
        <v>2453</v>
      </c>
      <c r="P143" s="150"/>
      <c r="Q143" s="109" t="s">
        <v>2671</v>
      </c>
    </row>
    <row r="144" spans="1:17" ht="18" x14ac:dyDescent="0.25">
      <c r="A144" s="150" t="str">
        <f>VLOOKUP(E144,'LISTADO ATM'!$A$2:$C$898,3,0)</f>
        <v>DISTRITO NACIONAL</v>
      </c>
      <c r="B144" s="145" t="s">
        <v>2640</v>
      </c>
      <c r="C144" s="110">
        <v>44381.80300925926</v>
      </c>
      <c r="D144" s="110" t="s">
        <v>2448</v>
      </c>
      <c r="E144" s="140">
        <v>722</v>
      </c>
      <c r="F144" s="150" t="str">
        <f>VLOOKUP(E144,VIP!$A$2:$O14051,2,0)</f>
        <v>DRBR393</v>
      </c>
      <c r="G144" s="150" t="str">
        <f>VLOOKUP(E144,'LISTADO ATM'!$A$2:$B$897,2,0)</f>
        <v xml:space="preserve">ATM Oficina Charles de Gaulle III </v>
      </c>
      <c r="H144" s="150" t="str">
        <f>VLOOKUP(E144,VIP!$A$2:$O19012,7,FALSE)</f>
        <v>Si</v>
      </c>
      <c r="I144" s="150" t="str">
        <f>VLOOKUP(E144,VIP!$A$2:$O10977,8,FALSE)</f>
        <v>Si</v>
      </c>
      <c r="J144" s="150" t="str">
        <f>VLOOKUP(E144,VIP!$A$2:$O10927,8,FALSE)</f>
        <v>Si</v>
      </c>
      <c r="K144" s="150" t="str">
        <f>VLOOKUP(E144,VIP!$A$2:$O14501,6,0)</f>
        <v>SI</v>
      </c>
      <c r="L144" s="154" t="s">
        <v>2642</v>
      </c>
      <c r="M144" s="109" t="s">
        <v>2445</v>
      </c>
      <c r="N144" s="109" t="s">
        <v>2452</v>
      </c>
      <c r="O144" s="150" t="s">
        <v>2453</v>
      </c>
      <c r="P144" s="150"/>
      <c r="Q144" s="109" t="s">
        <v>2642</v>
      </c>
    </row>
    <row r="145" spans="1:17" ht="18" x14ac:dyDescent="0.25">
      <c r="A145" s="150" t="str">
        <f>VLOOKUP(E145,'LISTADO ATM'!$A$2:$C$898,3,0)</f>
        <v>NORTE</v>
      </c>
      <c r="B145" s="145" t="s">
        <v>2683</v>
      </c>
      <c r="C145" s="110">
        <v>44382.449004629627</v>
      </c>
      <c r="D145" s="110" t="s">
        <v>2181</v>
      </c>
      <c r="E145" s="140">
        <v>431</v>
      </c>
      <c r="F145" s="150" t="str">
        <f>VLOOKUP(E145,VIP!$A$2:$O14048,2,0)</f>
        <v>DRBR583</v>
      </c>
      <c r="G145" s="150" t="str">
        <f>VLOOKUP(E145,'LISTADO ATM'!$A$2:$B$897,2,0)</f>
        <v xml:space="preserve">ATM Autoservicio Sol (Santiago) </v>
      </c>
      <c r="H145" s="150" t="str">
        <f>VLOOKUP(E145,VIP!$A$2:$O19009,7,FALSE)</f>
        <v>Si</v>
      </c>
      <c r="I145" s="150" t="str">
        <f>VLOOKUP(E145,VIP!$A$2:$O10974,8,FALSE)</f>
        <v>Si</v>
      </c>
      <c r="J145" s="150" t="str">
        <f>VLOOKUP(E145,VIP!$A$2:$O10924,8,FALSE)</f>
        <v>Si</v>
      </c>
      <c r="K145" s="150" t="str">
        <f>VLOOKUP(E145,VIP!$A$2:$O14498,6,0)</f>
        <v>SI</v>
      </c>
      <c r="L145" s="154" t="s">
        <v>2684</v>
      </c>
      <c r="M145" s="109" t="s">
        <v>2445</v>
      </c>
      <c r="N145" s="109" t="s">
        <v>2452</v>
      </c>
      <c r="O145" s="150" t="s">
        <v>2563</v>
      </c>
      <c r="P145" s="150"/>
      <c r="Q145" s="109" t="s">
        <v>2684</v>
      </c>
    </row>
    <row r="146" spans="1:17" ht="18" x14ac:dyDescent="0.25">
      <c r="A146" s="150" t="str">
        <f>VLOOKUP(E146,'LISTADO ATM'!$A$2:$C$898,3,0)</f>
        <v>SUR</v>
      </c>
      <c r="B146" s="145" t="s">
        <v>2606</v>
      </c>
      <c r="C146" s="110">
        <v>44381.531273148146</v>
      </c>
      <c r="D146" s="110" t="s">
        <v>2180</v>
      </c>
      <c r="E146" s="140">
        <v>84</v>
      </c>
      <c r="F146" s="150" t="str">
        <f>VLOOKUP(E146,VIP!$A$2:$O14051,2,0)</f>
        <v>DRBR084</v>
      </c>
      <c r="G146" s="150" t="str">
        <f>VLOOKUP(E146,'LISTADO ATM'!$A$2:$B$897,2,0)</f>
        <v xml:space="preserve">ATM Oficina Multicentro Sirena San Cristóbal </v>
      </c>
      <c r="H146" s="150" t="str">
        <f>VLOOKUP(E146,VIP!$A$2:$O19012,7,FALSE)</f>
        <v>Si</v>
      </c>
      <c r="I146" s="150" t="str">
        <f>VLOOKUP(E146,VIP!$A$2:$O10977,8,FALSE)</f>
        <v>Si</v>
      </c>
      <c r="J146" s="150" t="str">
        <f>VLOOKUP(E146,VIP!$A$2:$O10927,8,FALSE)</f>
        <v>Si</v>
      </c>
      <c r="K146" s="150" t="str">
        <f>VLOOKUP(E146,VIP!$A$2:$O14501,6,0)</f>
        <v>SI</v>
      </c>
      <c r="L146" s="154" t="s">
        <v>2465</v>
      </c>
      <c r="M146" s="109" t="s">
        <v>2445</v>
      </c>
      <c r="N146" s="109" t="s">
        <v>2452</v>
      </c>
      <c r="O146" s="150" t="s">
        <v>2454</v>
      </c>
      <c r="P146" s="150"/>
      <c r="Q146" s="109" t="s">
        <v>2465</v>
      </c>
    </row>
    <row r="147" spans="1:17" ht="18" x14ac:dyDescent="0.25">
      <c r="A147" s="150" t="str">
        <f>VLOOKUP(E147,'LISTADO ATM'!$A$2:$C$898,3,0)</f>
        <v>DISTRITO NACIONAL</v>
      </c>
      <c r="B147" s="145" t="s">
        <v>2604</v>
      </c>
      <c r="C147" s="110">
        <v>44381.537314814814</v>
      </c>
      <c r="D147" s="110" t="s">
        <v>2180</v>
      </c>
      <c r="E147" s="140">
        <v>231</v>
      </c>
      <c r="F147" s="150" t="str">
        <f>VLOOKUP(E147,VIP!$A$2:$O14049,2,0)</f>
        <v>DRBR231</v>
      </c>
      <c r="G147" s="150" t="str">
        <f>VLOOKUP(E147,'LISTADO ATM'!$A$2:$B$897,2,0)</f>
        <v xml:space="preserve">ATM Oficina Zona Oriental </v>
      </c>
      <c r="H147" s="150" t="str">
        <f>VLOOKUP(E147,VIP!$A$2:$O19010,7,FALSE)</f>
        <v>Si</v>
      </c>
      <c r="I147" s="150" t="str">
        <f>VLOOKUP(E147,VIP!$A$2:$O10975,8,FALSE)</f>
        <v>Si</v>
      </c>
      <c r="J147" s="150" t="str">
        <f>VLOOKUP(E147,VIP!$A$2:$O10925,8,FALSE)</f>
        <v>Si</v>
      </c>
      <c r="K147" s="150" t="str">
        <f>VLOOKUP(E147,VIP!$A$2:$O14499,6,0)</f>
        <v>SI</v>
      </c>
      <c r="L147" s="154" t="s">
        <v>2465</v>
      </c>
      <c r="M147" s="109" t="s">
        <v>2445</v>
      </c>
      <c r="N147" s="109" t="s">
        <v>2452</v>
      </c>
      <c r="O147" s="150" t="s">
        <v>2454</v>
      </c>
      <c r="P147" s="150"/>
      <c r="Q147" s="109" t="s">
        <v>2465</v>
      </c>
    </row>
    <row r="148" spans="1:17" ht="18" x14ac:dyDescent="0.25">
      <c r="A148" s="150" t="str">
        <f>VLOOKUP(E148,'LISTADO ATM'!$A$2:$C$898,3,0)</f>
        <v>DISTRITO NACIONAL</v>
      </c>
      <c r="B148" s="145" t="s">
        <v>2664</v>
      </c>
      <c r="C148" s="110">
        <v>44382.320115740738</v>
      </c>
      <c r="D148" s="110" t="s">
        <v>2180</v>
      </c>
      <c r="E148" s="140">
        <v>238</v>
      </c>
      <c r="F148" s="150" t="str">
        <f>VLOOKUP(E148,VIP!$A$2:$O14083,2,0)</f>
        <v>DRBR238</v>
      </c>
      <c r="G148" s="150" t="str">
        <f>VLOOKUP(E148,'LISTADO ATM'!$A$2:$B$897,2,0)</f>
        <v xml:space="preserve">ATM Multicentro La Sirena Charles de Gaulle </v>
      </c>
      <c r="H148" s="150" t="str">
        <f>VLOOKUP(E148,VIP!$A$2:$O19044,7,FALSE)</f>
        <v>Si</v>
      </c>
      <c r="I148" s="150" t="str">
        <f>VLOOKUP(E148,VIP!$A$2:$O11009,8,FALSE)</f>
        <v>Si</v>
      </c>
      <c r="J148" s="150" t="str">
        <f>VLOOKUP(E148,VIP!$A$2:$O10959,8,FALSE)</f>
        <v>Si</v>
      </c>
      <c r="K148" s="150" t="str">
        <f>VLOOKUP(E148,VIP!$A$2:$O14533,6,0)</f>
        <v>No</v>
      </c>
      <c r="L148" s="154" t="s">
        <v>2465</v>
      </c>
      <c r="M148" s="109" t="s">
        <v>2445</v>
      </c>
      <c r="N148" s="109" t="s">
        <v>2554</v>
      </c>
      <c r="O148" s="150" t="s">
        <v>2454</v>
      </c>
      <c r="P148" s="150"/>
      <c r="Q148" s="109" t="s">
        <v>2465</v>
      </c>
    </row>
    <row r="149" spans="1:17" ht="18" x14ac:dyDescent="0.25">
      <c r="A149" s="150" t="str">
        <f>VLOOKUP(E149,'LISTADO ATM'!$A$2:$C$898,3,0)</f>
        <v>ESTE</v>
      </c>
      <c r="B149" s="145" t="s">
        <v>2665</v>
      </c>
      <c r="C149" s="110">
        <v>44382.319571759261</v>
      </c>
      <c r="D149" s="110" t="s">
        <v>2180</v>
      </c>
      <c r="E149" s="140">
        <v>427</v>
      </c>
      <c r="F149" s="150" t="str">
        <f>VLOOKUP(E149,VIP!$A$2:$O14084,2,0)</f>
        <v>DRBR427</v>
      </c>
      <c r="G149" s="150" t="str">
        <f>VLOOKUP(E149,'LISTADO ATM'!$A$2:$B$897,2,0)</f>
        <v xml:space="preserve">ATM Almacenes Iberia (Hato Mayor) </v>
      </c>
      <c r="H149" s="150" t="str">
        <f>VLOOKUP(E149,VIP!$A$2:$O19045,7,FALSE)</f>
        <v>Si</v>
      </c>
      <c r="I149" s="150" t="str">
        <f>VLOOKUP(E149,VIP!$A$2:$O11010,8,FALSE)</f>
        <v>Si</v>
      </c>
      <c r="J149" s="150" t="str">
        <f>VLOOKUP(E149,VIP!$A$2:$O10960,8,FALSE)</f>
        <v>Si</v>
      </c>
      <c r="K149" s="150" t="str">
        <f>VLOOKUP(E149,VIP!$A$2:$O14534,6,0)</f>
        <v>NO</v>
      </c>
      <c r="L149" s="154" t="s">
        <v>2465</v>
      </c>
      <c r="M149" s="109" t="s">
        <v>2445</v>
      </c>
      <c r="N149" s="109" t="s">
        <v>2554</v>
      </c>
      <c r="O149" s="150" t="s">
        <v>2454</v>
      </c>
      <c r="P149" s="150"/>
      <c r="Q149" s="109" t="s">
        <v>2465</v>
      </c>
    </row>
    <row r="150" spans="1:17" ht="18" x14ac:dyDescent="0.25">
      <c r="A150" s="150" t="str">
        <f>VLOOKUP(E150,'LISTADO ATM'!$A$2:$C$898,3,0)</f>
        <v>ESTE</v>
      </c>
      <c r="B150" s="145" t="s">
        <v>2682</v>
      </c>
      <c r="C150" s="110">
        <v>44382.452731481484</v>
      </c>
      <c r="D150" s="110" t="s">
        <v>2180</v>
      </c>
      <c r="E150" s="140">
        <v>830</v>
      </c>
      <c r="F150" s="150" t="str">
        <f>VLOOKUP(E150,VIP!$A$2:$O14047,2,0)</f>
        <v>DRBR830</v>
      </c>
      <c r="G150" s="150" t="str">
        <f>VLOOKUP(E150,'LISTADO ATM'!$A$2:$B$897,2,0)</f>
        <v xml:space="preserve">ATM UNP Sabana Grande de Boyá </v>
      </c>
      <c r="H150" s="150" t="str">
        <f>VLOOKUP(E150,VIP!$A$2:$O19008,7,FALSE)</f>
        <v>Si</v>
      </c>
      <c r="I150" s="150" t="str">
        <f>VLOOKUP(E150,VIP!$A$2:$O10973,8,FALSE)</f>
        <v>Si</v>
      </c>
      <c r="J150" s="150" t="str">
        <f>VLOOKUP(E150,VIP!$A$2:$O10923,8,FALSE)</f>
        <v>Si</v>
      </c>
      <c r="K150" s="150" t="str">
        <f>VLOOKUP(E150,VIP!$A$2:$O14497,6,0)</f>
        <v>NO</v>
      </c>
      <c r="L150" s="154" t="s">
        <v>2465</v>
      </c>
      <c r="M150" s="109" t="s">
        <v>2445</v>
      </c>
      <c r="N150" s="109" t="s">
        <v>2452</v>
      </c>
      <c r="O150" s="150" t="s">
        <v>2454</v>
      </c>
      <c r="P150" s="150"/>
      <c r="Q150" s="109" t="s">
        <v>2465</v>
      </c>
    </row>
    <row r="151" spans="1:17" ht="18" x14ac:dyDescent="0.25">
      <c r="A151" s="150" t="str">
        <f>VLOOKUP(E151,'LISTADO ATM'!$A$2:$C$898,3,0)</f>
        <v>DISTRITO NACIONAL</v>
      </c>
      <c r="B151" s="145">
        <v>3335941438</v>
      </c>
      <c r="C151" s="110">
        <v>44381.436562499999</v>
      </c>
      <c r="D151" s="110" t="s">
        <v>2180</v>
      </c>
      <c r="E151" s="140">
        <v>836</v>
      </c>
      <c r="F151" s="150" t="str">
        <f>VLOOKUP(E151,VIP!$A$2:$O14043,2,0)</f>
        <v>DRBR836</v>
      </c>
      <c r="G151" s="150" t="str">
        <f>VLOOKUP(E151,'LISTADO ATM'!$A$2:$B$897,2,0)</f>
        <v xml:space="preserve">ATM UNP Plaza Luperón </v>
      </c>
      <c r="H151" s="150" t="str">
        <f>VLOOKUP(E151,VIP!$A$2:$O19004,7,FALSE)</f>
        <v>Si</v>
      </c>
      <c r="I151" s="150" t="str">
        <f>VLOOKUP(E151,VIP!$A$2:$O10969,8,FALSE)</f>
        <v>Si</v>
      </c>
      <c r="J151" s="150" t="str">
        <f>VLOOKUP(E151,VIP!$A$2:$O10919,8,FALSE)</f>
        <v>Si</v>
      </c>
      <c r="K151" s="150" t="str">
        <f>VLOOKUP(E151,VIP!$A$2:$O14493,6,0)</f>
        <v>NO</v>
      </c>
      <c r="L151" s="154" t="s">
        <v>2465</v>
      </c>
      <c r="M151" s="109" t="s">
        <v>2445</v>
      </c>
      <c r="N151" s="109" t="s">
        <v>2452</v>
      </c>
      <c r="O151" s="150" t="s">
        <v>2454</v>
      </c>
      <c r="P151" s="150"/>
      <c r="Q151" s="109" t="s">
        <v>2465</v>
      </c>
    </row>
    <row r="152" spans="1:17" ht="18" x14ac:dyDescent="0.25">
      <c r="A152" s="150" t="str">
        <f>VLOOKUP(E152,'LISTADO ATM'!$A$2:$C$898,3,0)</f>
        <v>DISTRITO NACIONAL</v>
      </c>
      <c r="B152" s="145" t="s">
        <v>2594</v>
      </c>
      <c r="C152" s="110">
        <v>44381.435671296298</v>
      </c>
      <c r="D152" s="110" t="s">
        <v>2180</v>
      </c>
      <c r="E152" s="140">
        <v>938</v>
      </c>
      <c r="F152" s="150" t="str">
        <f>VLOOKUP(E152,VIP!$A$2:$O14044,2,0)</f>
        <v>DRBR938</v>
      </c>
      <c r="G152" s="150" t="str">
        <f>VLOOKUP(E152,'LISTADO ATM'!$A$2:$B$897,2,0)</f>
        <v xml:space="preserve">ATM Autobanco Oficina Filadelfia Plaza </v>
      </c>
      <c r="H152" s="150" t="str">
        <f>VLOOKUP(E152,VIP!$A$2:$O19005,7,FALSE)</f>
        <v>Si</v>
      </c>
      <c r="I152" s="150" t="str">
        <f>VLOOKUP(E152,VIP!$A$2:$O10970,8,FALSE)</f>
        <v>Si</v>
      </c>
      <c r="J152" s="150" t="str">
        <f>VLOOKUP(E152,VIP!$A$2:$O10920,8,FALSE)</f>
        <v>Si</v>
      </c>
      <c r="K152" s="150" t="str">
        <f>VLOOKUP(E152,VIP!$A$2:$O14494,6,0)</f>
        <v>NO</v>
      </c>
      <c r="L152" s="154" t="s">
        <v>2465</v>
      </c>
      <c r="M152" s="109" t="s">
        <v>2445</v>
      </c>
      <c r="N152" s="109" t="s">
        <v>2452</v>
      </c>
      <c r="O152" s="150" t="s">
        <v>2454</v>
      </c>
      <c r="P152" s="150"/>
      <c r="Q152" s="109" t="s">
        <v>2465</v>
      </c>
    </row>
  </sheetData>
  <autoFilter ref="A4:Q4">
    <sortState ref="A5:Q152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53:B1048576 B99:B103 B1:B4">
    <cfRule type="duplicateValues" dxfId="224" priority="145614"/>
  </conditionalFormatting>
  <conditionalFormatting sqref="B153:B1048576 B99:B103">
    <cfRule type="duplicateValues" dxfId="223" priority="145618"/>
  </conditionalFormatting>
  <conditionalFormatting sqref="B153:B1048576 B99:B103 B1:B4">
    <cfRule type="duplicateValues" dxfId="222" priority="145621"/>
    <cfRule type="duplicateValues" dxfId="221" priority="145622"/>
    <cfRule type="duplicateValues" dxfId="220" priority="145623"/>
  </conditionalFormatting>
  <conditionalFormatting sqref="E153:E1048576 E99:E103">
    <cfRule type="duplicateValues" dxfId="219" priority="145676"/>
  </conditionalFormatting>
  <conditionalFormatting sqref="B153:B1048576 B99:B103 B1:B52">
    <cfRule type="duplicateValues" dxfId="218" priority="145681"/>
  </conditionalFormatting>
  <conditionalFormatting sqref="E1:E1048576">
    <cfRule type="duplicateValues" dxfId="217" priority="145776"/>
  </conditionalFormatting>
  <conditionalFormatting sqref="E153:E1048576 E99:E103 E1:E4">
    <cfRule type="duplicateValues" dxfId="216" priority="145779"/>
    <cfRule type="duplicateValues" dxfId="215" priority="145780"/>
  </conditionalFormatting>
  <conditionalFormatting sqref="E153:E1048576 E99:E103 E1:E4">
    <cfRule type="duplicateValues" dxfId="214" priority="145785"/>
    <cfRule type="duplicateValues" dxfId="213" priority="145786"/>
    <cfRule type="duplicateValues" dxfId="212" priority="145787"/>
  </conditionalFormatting>
  <conditionalFormatting sqref="E153:E1048576 E99:E103 E1:E4">
    <cfRule type="duplicateValues" dxfId="211" priority="145794"/>
  </conditionalFormatting>
  <conditionalFormatting sqref="E153:E1048576 E99:E103 E1:E4">
    <cfRule type="duplicateValues" dxfId="210" priority="145799"/>
    <cfRule type="duplicateValues" dxfId="209" priority="145800"/>
    <cfRule type="duplicateValues" dxfId="208" priority="145801"/>
    <cfRule type="duplicateValues" dxfId="207" priority="145802"/>
  </conditionalFormatting>
  <conditionalFormatting sqref="E99:E103">
    <cfRule type="duplicateValues" dxfId="206" priority="145811"/>
  </conditionalFormatting>
  <conditionalFormatting sqref="B75:B77">
    <cfRule type="duplicateValues" dxfId="205" priority="146106"/>
  </conditionalFormatting>
  <conditionalFormatting sqref="B75:B77">
    <cfRule type="duplicateValues" dxfId="204" priority="146107"/>
    <cfRule type="duplicateValues" dxfId="203" priority="146108"/>
    <cfRule type="duplicateValues" dxfId="202" priority="146109"/>
  </conditionalFormatting>
  <conditionalFormatting sqref="E75:E77">
    <cfRule type="duplicateValues" dxfId="201" priority="146110"/>
    <cfRule type="duplicateValues" dxfId="200" priority="146111"/>
  </conditionalFormatting>
  <conditionalFormatting sqref="E75:E77">
    <cfRule type="duplicateValues" dxfId="199" priority="146112"/>
    <cfRule type="duplicateValues" dxfId="198" priority="146113"/>
    <cfRule type="duplicateValues" dxfId="197" priority="146114"/>
  </conditionalFormatting>
  <conditionalFormatting sqref="E75:E77">
    <cfRule type="duplicateValues" dxfId="196" priority="146115"/>
  </conditionalFormatting>
  <conditionalFormatting sqref="E75:E77">
    <cfRule type="duplicateValues" dxfId="195" priority="146116"/>
    <cfRule type="duplicateValues" dxfId="194" priority="146117"/>
    <cfRule type="duplicateValues" dxfId="193" priority="146118"/>
    <cfRule type="duplicateValues" dxfId="192" priority="146119"/>
  </conditionalFormatting>
  <conditionalFormatting sqref="B5:B22">
    <cfRule type="duplicateValues" dxfId="191" priority="146807"/>
  </conditionalFormatting>
  <conditionalFormatting sqref="B5:B22">
    <cfRule type="duplicateValues" dxfId="190" priority="146809"/>
    <cfRule type="duplicateValues" dxfId="189" priority="146810"/>
    <cfRule type="duplicateValues" dxfId="188" priority="146811"/>
  </conditionalFormatting>
  <conditionalFormatting sqref="B44:B52">
    <cfRule type="duplicateValues" dxfId="187" priority="147107"/>
  </conditionalFormatting>
  <conditionalFormatting sqref="B44:B52">
    <cfRule type="duplicateValues" dxfId="186" priority="147109"/>
    <cfRule type="duplicateValues" dxfId="185" priority="147110"/>
    <cfRule type="duplicateValues" dxfId="184" priority="147111"/>
  </conditionalFormatting>
  <conditionalFormatting sqref="E44:E52">
    <cfRule type="duplicateValues" dxfId="183" priority="147115"/>
    <cfRule type="duplicateValues" dxfId="182" priority="147116"/>
  </conditionalFormatting>
  <conditionalFormatting sqref="E44:E52">
    <cfRule type="duplicateValues" dxfId="181" priority="147119"/>
    <cfRule type="duplicateValues" dxfId="180" priority="147120"/>
    <cfRule type="duplicateValues" dxfId="179" priority="147121"/>
  </conditionalFormatting>
  <conditionalFormatting sqref="E44:E52">
    <cfRule type="duplicateValues" dxfId="178" priority="147125"/>
  </conditionalFormatting>
  <conditionalFormatting sqref="E44:E52">
    <cfRule type="duplicateValues" dxfId="177" priority="147127"/>
    <cfRule type="duplicateValues" dxfId="176" priority="147128"/>
    <cfRule type="duplicateValues" dxfId="175" priority="147129"/>
    <cfRule type="duplicateValues" dxfId="174" priority="147130"/>
  </conditionalFormatting>
  <conditionalFormatting sqref="B53:B60">
    <cfRule type="duplicateValues" dxfId="173" priority="147271"/>
  </conditionalFormatting>
  <conditionalFormatting sqref="B53:B60">
    <cfRule type="duplicateValues" dxfId="172" priority="147273"/>
    <cfRule type="duplicateValues" dxfId="171" priority="147274"/>
    <cfRule type="duplicateValues" dxfId="170" priority="147275"/>
  </conditionalFormatting>
  <conditionalFormatting sqref="E53:E60">
    <cfRule type="duplicateValues" dxfId="169" priority="147279"/>
    <cfRule type="duplicateValues" dxfId="168" priority="147280"/>
  </conditionalFormatting>
  <conditionalFormatting sqref="E53:E60">
    <cfRule type="duplicateValues" dxfId="167" priority="147283"/>
    <cfRule type="duplicateValues" dxfId="166" priority="147284"/>
    <cfRule type="duplicateValues" dxfId="165" priority="147285"/>
  </conditionalFormatting>
  <conditionalFormatting sqref="E53:E60">
    <cfRule type="duplicateValues" dxfId="164" priority="147289"/>
  </conditionalFormatting>
  <conditionalFormatting sqref="E53:E60">
    <cfRule type="duplicateValues" dxfId="163" priority="147291"/>
    <cfRule type="duplicateValues" dxfId="162" priority="147292"/>
    <cfRule type="duplicateValues" dxfId="161" priority="147293"/>
    <cfRule type="duplicateValues" dxfId="160" priority="147294"/>
  </conditionalFormatting>
  <conditionalFormatting sqref="B61:B74">
    <cfRule type="duplicateValues" dxfId="159" priority="147350"/>
  </conditionalFormatting>
  <conditionalFormatting sqref="B61:B74">
    <cfRule type="duplicateValues" dxfId="158" priority="147352"/>
    <cfRule type="duplicateValues" dxfId="157" priority="147353"/>
    <cfRule type="duplicateValues" dxfId="156" priority="147354"/>
  </conditionalFormatting>
  <conditionalFormatting sqref="E61:E74">
    <cfRule type="duplicateValues" dxfId="155" priority="147358"/>
    <cfRule type="duplicateValues" dxfId="154" priority="147359"/>
  </conditionalFormatting>
  <conditionalFormatting sqref="E61:E74">
    <cfRule type="duplicateValues" dxfId="153" priority="147362"/>
    <cfRule type="duplicateValues" dxfId="152" priority="147363"/>
    <cfRule type="duplicateValues" dxfId="151" priority="147364"/>
  </conditionalFormatting>
  <conditionalFormatting sqref="E61:E74">
    <cfRule type="duplicateValues" dxfId="150" priority="147368"/>
  </conditionalFormatting>
  <conditionalFormatting sqref="E61:E74">
    <cfRule type="duplicateValues" dxfId="149" priority="147370"/>
    <cfRule type="duplicateValues" dxfId="148" priority="147371"/>
    <cfRule type="duplicateValues" dxfId="147" priority="147372"/>
    <cfRule type="duplicateValues" dxfId="146" priority="147373"/>
  </conditionalFormatting>
  <conditionalFormatting sqref="B78:B103">
    <cfRule type="duplicateValues" dxfId="145" priority="147745"/>
  </conditionalFormatting>
  <conditionalFormatting sqref="B78:B103">
    <cfRule type="duplicateValues" dxfId="144" priority="147747"/>
    <cfRule type="duplicateValues" dxfId="143" priority="147748"/>
    <cfRule type="duplicateValues" dxfId="142" priority="147749"/>
  </conditionalFormatting>
  <conditionalFormatting sqref="E78:E103">
    <cfRule type="duplicateValues" dxfId="141" priority="147753"/>
    <cfRule type="duplicateValues" dxfId="140" priority="147754"/>
  </conditionalFormatting>
  <conditionalFormatting sqref="E78:E103">
    <cfRule type="duplicateValues" dxfId="139" priority="147757"/>
    <cfRule type="duplicateValues" dxfId="138" priority="147758"/>
    <cfRule type="duplicateValues" dxfId="137" priority="147759"/>
  </conditionalFormatting>
  <conditionalFormatting sqref="E78:E103">
    <cfRule type="duplicateValues" dxfId="136" priority="147763"/>
  </conditionalFormatting>
  <conditionalFormatting sqref="E78:E103">
    <cfRule type="duplicateValues" dxfId="135" priority="147765"/>
    <cfRule type="duplicateValues" dxfId="134" priority="147766"/>
    <cfRule type="duplicateValues" dxfId="133" priority="147767"/>
    <cfRule type="duplicateValues" dxfId="132" priority="147768"/>
  </conditionalFormatting>
  <conditionalFormatting sqref="B104:B112">
    <cfRule type="duplicateValues" dxfId="131" priority="147903"/>
  </conditionalFormatting>
  <conditionalFormatting sqref="B104:B112">
    <cfRule type="duplicateValues" dxfId="130" priority="147905"/>
    <cfRule type="duplicateValues" dxfId="129" priority="147906"/>
    <cfRule type="duplicateValues" dxfId="128" priority="147907"/>
  </conditionalFormatting>
  <conditionalFormatting sqref="E104:E112">
    <cfRule type="duplicateValues" dxfId="127" priority="147911"/>
  </conditionalFormatting>
  <conditionalFormatting sqref="E104:E112">
    <cfRule type="duplicateValues" dxfId="126" priority="147913"/>
    <cfRule type="duplicateValues" dxfId="125" priority="147914"/>
  </conditionalFormatting>
  <conditionalFormatting sqref="E104:E112">
    <cfRule type="duplicateValues" dxfId="124" priority="147917"/>
    <cfRule type="duplicateValues" dxfId="123" priority="147918"/>
    <cfRule type="duplicateValues" dxfId="122" priority="147919"/>
  </conditionalFormatting>
  <conditionalFormatting sqref="E104:E112">
    <cfRule type="duplicateValues" dxfId="121" priority="147923"/>
    <cfRule type="duplicateValues" dxfId="120" priority="147924"/>
    <cfRule type="duplicateValues" dxfId="119" priority="147925"/>
    <cfRule type="duplicateValues" dxfId="118" priority="147926"/>
  </conditionalFormatting>
  <conditionalFormatting sqref="E113:E152">
    <cfRule type="duplicateValues" dxfId="117" priority="148453"/>
  </conditionalFormatting>
  <conditionalFormatting sqref="B113:B152">
    <cfRule type="duplicateValues" dxfId="116" priority="148455"/>
  </conditionalFormatting>
  <conditionalFormatting sqref="B113:B152">
    <cfRule type="duplicateValues" dxfId="115" priority="148457"/>
    <cfRule type="duplicateValues" dxfId="114" priority="148458"/>
    <cfRule type="duplicateValues" dxfId="113" priority="148459"/>
  </conditionalFormatting>
  <conditionalFormatting sqref="E113:E152">
    <cfRule type="duplicateValues" dxfId="112" priority="148463"/>
    <cfRule type="duplicateValues" dxfId="111" priority="148464"/>
  </conditionalFormatting>
  <conditionalFormatting sqref="E113:E152">
    <cfRule type="duplicateValues" dxfId="110" priority="148467"/>
    <cfRule type="duplicateValues" dxfId="109" priority="148468"/>
    <cfRule type="duplicateValues" dxfId="108" priority="148469"/>
  </conditionalFormatting>
  <conditionalFormatting sqref="E113:E152">
    <cfRule type="duplicateValues" dxfId="107" priority="148473"/>
    <cfRule type="duplicateValues" dxfId="106" priority="148474"/>
    <cfRule type="duplicateValues" dxfId="105" priority="148475"/>
    <cfRule type="duplicateValues" dxfId="104" priority="148476"/>
  </conditionalFormatting>
  <conditionalFormatting sqref="B23:B43">
    <cfRule type="duplicateValues" dxfId="23" priority="148533"/>
  </conditionalFormatting>
  <conditionalFormatting sqref="B23:B43">
    <cfRule type="duplicateValues" dxfId="22" priority="148534"/>
    <cfRule type="duplicateValues" dxfId="21" priority="148535"/>
    <cfRule type="duplicateValues" dxfId="20" priority="148536"/>
  </conditionalFormatting>
  <conditionalFormatting sqref="E23:E43">
    <cfRule type="duplicateValues" dxfId="19" priority="148537"/>
    <cfRule type="duplicateValues" dxfId="18" priority="148538"/>
  </conditionalFormatting>
  <conditionalFormatting sqref="E23:E43">
    <cfRule type="duplicateValues" dxfId="17" priority="148539"/>
    <cfRule type="duplicateValues" dxfId="16" priority="148540"/>
    <cfRule type="duplicateValues" dxfId="15" priority="148541"/>
  </conditionalFormatting>
  <conditionalFormatting sqref="E23:E43">
    <cfRule type="duplicateValues" dxfId="14" priority="148542"/>
  </conditionalFormatting>
  <conditionalFormatting sqref="E23:E43">
    <cfRule type="duplicateValues" dxfId="13" priority="148543"/>
    <cfRule type="duplicateValues" dxfId="12" priority="148544"/>
    <cfRule type="duplicateValues" dxfId="11" priority="148545"/>
    <cfRule type="duplicateValues" dxfId="10" priority="148546"/>
  </conditionalFormatting>
  <conditionalFormatting sqref="E5:E152">
    <cfRule type="duplicateValues" dxfId="9" priority="148547"/>
    <cfRule type="duplicateValues" dxfId="8" priority="148548"/>
  </conditionalFormatting>
  <conditionalFormatting sqref="E5:E152">
    <cfRule type="duplicateValues" dxfId="7" priority="148551"/>
    <cfRule type="duplicateValues" dxfId="6" priority="148552"/>
    <cfRule type="duplicateValues" dxfId="5" priority="148553"/>
  </conditionalFormatting>
  <conditionalFormatting sqref="E5:E152">
    <cfRule type="duplicateValues" dxfId="4" priority="148557"/>
  </conditionalFormatting>
  <conditionalFormatting sqref="E5:E152">
    <cfRule type="duplicateValues" dxfId="3" priority="148559"/>
    <cfRule type="duplicateValues" dxfId="2" priority="148560"/>
    <cfRule type="duplicateValues" dxfId="1" priority="148561"/>
    <cfRule type="duplicateValues" dxfId="0" priority="148562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topLeftCell="F1" zoomScale="55" zoomScaleNormal="55" workbookViewId="0">
      <selection activeCell="H10" sqref="H10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5" t="s">
        <v>2150</v>
      </c>
      <c r="B1" s="186"/>
      <c r="C1" s="186"/>
      <c r="D1" s="186"/>
      <c r="E1" s="187"/>
      <c r="F1" s="183" t="s">
        <v>2551</v>
      </c>
      <c r="G1" s="184"/>
      <c r="H1" s="115">
        <f>COUNTIF(A:E,"2 Gavetas Vacias y 1 Fallando")</f>
        <v>3</v>
      </c>
      <c r="I1" s="115">
        <f>COUNTIF(A:E,("3 Gavetas Vacias"))</f>
        <v>5</v>
      </c>
      <c r="J1" s="93">
        <f>COUNTIF(A:E,"2 Gavetas Fallando y 1 Vacias")</f>
        <v>0</v>
      </c>
    </row>
    <row r="2" spans="1:11" ht="25.5" customHeight="1" x14ac:dyDescent="0.25">
      <c r="A2" s="188" t="s">
        <v>2450</v>
      </c>
      <c r="B2" s="189"/>
      <c r="C2" s="189"/>
      <c r="D2" s="189"/>
      <c r="E2" s="190"/>
      <c r="F2" s="114" t="s">
        <v>2550</v>
      </c>
      <c r="G2" s="113">
        <f>G3+G4</f>
        <v>151</v>
      </c>
      <c r="H2" s="114" t="s">
        <v>2561</v>
      </c>
      <c r="I2" s="113">
        <f>COUNTIF(A:E,"Abastecido")</f>
        <v>11</v>
      </c>
      <c r="J2" s="114" t="s">
        <v>2581</v>
      </c>
      <c r="K2" s="113">
        <f>COUNTIF(REPORTE!E:U,"REINICIO FALLIDO")</f>
        <v>1</v>
      </c>
    </row>
    <row r="3" spans="1:11" ht="18" x14ac:dyDescent="0.25">
      <c r="A3" s="121"/>
      <c r="B3" s="148"/>
      <c r="C3" s="122"/>
      <c r="D3" s="122"/>
      <c r="E3" s="130"/>
      <c r="F3" s="114" t="s">
        <v>2549</v>
      </c>
      <c r="G3" s="113">
        <f>COUNTIF(REPORTE!A:Q,"fuera de Servicio")</f>
        <v>85</v>
      </c>
      <c r="H3" s="114" t="s">
        <v>2557</v>
      </c>
      <c r="I3" s="113">
        <f>COUNTIF(A:E,"Gavetas Vacías + Gavetas Fallando")</f>
        <v>5</v>
      </c>
      <c r="J3" s="114" t="s">
        <v>2582</v>
      </c>
      <c r="K3" s="113">
        <f>COUNTIF(REPORTE!E:U,"CARGA FALLIDA")</f>
        <v>2</v>
      </c>
    </row>
    <row r="4" spans="1:11" ht="18.75" thickBot="1" x14ac:dyDescent="0.3">
      <c r="A4" s="128" t="s">
        <v>2413</v>
      </c>
      <c r="B4" s="149">
        <v>44381.708333333336</v>
      </c>
      <c r="C4" s="122"/>
      <c r="D4" s="122"/>
      <c r="E4" s="131"/>
      <c r="F4" s="114" t="s">
        <v>2546</v>
      </c>
      <c r="G4" s="113">
        <f>COUNTIF(REPORTE!A:Q,"En Servicio")</f>
        <v>66</v>
      </c>
      <c r="H4" s="114" t="s">
        <v>2560</v>
      </c>
      <c r="I4" s="113">
        <f>COUNTIF(A:E,"Solucionado")</f>
        <v>3</v>
      </c>
      <c r="J4" s="114" t="s">
        <v>2583</v>
      </c>
      <c r="K4" s="113">
        <f>COUNTIF(REPORTE!1:1048576,"PRINTER DEPOSITO")</f>
        <v>4</v>
      </c>
    </row>
    <row r="5" spans="1:11" ht="18.75" thickBot="1" x14ac:dyDescent="0.3">
      <c r="A5" s="128" t="s">
        <v>2414</v>
      </c>
      <c r="B5" s="149">
        <v>44382.25</v>
      </c>
      <c r="C5" s="129"/>
      <c r="D5" s="122"/>
      <c r="E5" s="131"/>
      <c r="F5" s="114" t="s">
        <v>2547</v>
      </c>
      <c r="G5" s="113">
        <f>COUNTIF(REPORTE!A:Q,"reinicio exitoso")</f>
        <v>2</v>
      </c>
      <c r="H5" s="114" t="s">
        <v>2553</v>
      </c>
      <c r="I5" s="113">
        <f>I1+H1+J1</f>
        <v>8</v>
      </c>
    </row>
    <row r="6" spans="1:11" ht="18" x14ac:dyDescent="0.25">
      <c r="A6" s="121"/>
      <c r="B6" s="148"/>
      <c r="C6" s="122"/>
      <c r="D6" s="122"/>
      <c r="E6" s="133"/>
      <c r="F6" s="114" t="s">
        <v>2548</v>
      </c>
      <c r="G6" s="113">
        <f>COUNTIF(REPORTE!A:Q,"carga exitosa")</f>
        <v>3</v>
      </c>
      <c r="H6" s="114" t="s">
        <v>2558</v>
      </c>
      <c r="I6" s="113">
        <f>COUNTIF(A:E,"GAVETA DE RECHAZO LLENA")</f>
        <v>2</v>
      </c>
    </row>
    <row r="7" spans="1:11" ht="18" customHeight="1" x14ac:dyDescent="0.25">
      <c r="A7" s="180" t="s">
        <v>2590</v>
      </c>
      <c r="B7" s="181"/>
      <c r="C7" s="181"/>
      <c r="D7" s="181"/>
      <c r="E7" s="182"/>
      <c r="F7" s="114" t="s">
        <v>2552</v>
      </c>
      <c r="G7" s="113">
        <f>COUNTIF(A:E,"Sin Efectivo")</f>
        <v>31</v>
      </c>
      <c r="H7" s="114" t="s">
        <v>2559</v>
      </c>
      <c r="I7" s="113">
        <f>COUNTIF(A:E,"GAVETA DE DEPOSITO LLENA")</f>
        <v>6</v>
      </c>
    </row>
    <row r="8" spans="1:11" ht="18" x14ac:dyDescent="0.25">
      <c r="A8" s="123" t="s">
        <v>15</v>
      </c>
      <c r="B8" s="123" t="s">
        <v>2415</v>
      </c>
      <c r="C8" s="123" t="s">
        <v>46</v>
      </c>
      <c r="D8" s="132" t="s">
        <v>2418</v>
      </c>
      <c r="E8" s="132" t="s">
        <v>2416</v>
      </c>
    </row>
    <row r="9" spans="1:11" ht="18" x14ac:dyDescent="0.25">
      <c r="A9" s="140" t="s">
        <v>1274</v>
      </c>
      <c r="B9" s="150">
        <v>399</v>
      </c>
      <c r="C9" s="143" t="s">
        <v>1494</v>
      </c>
      <c r="D9" s="136" t="s">
        <v>2545</v>
      </c>
      <c r="E9" s="145">
        <v>3335941297</v>
      </c>
    </row>
    <row r="10" spans="1:11" ht="18" x14ac:dyDescent="0.25">
      <c r="A10" s="140" t="s">
        <v>1274</v>
      </c>
      <c r="B10" s="150">
        <v>385</v>
      </c>
      <c r="C10" s="143" t="s">
        <v>1482</v>
      </c>
      <c r="D10" s="136" t="s">
        <v>2545</v>
      </c>
      <c r="E10" s="145">
        <v>3335941410</v>
      </c>
    </row>
    <row r="11" spans="1:11" ht="18" x14ac:dyDescent="0.25">
      <c r="A11" s="140" t="s">
        <v>1273</v>
      </c>
      <c r="B11" s="150">
        <v>618</v>
      </c>
      <c r="C11" s="143" t="s">
        <v>1628</v>
      </c>
      <c r="D11" s="136" t="s">
        <v>2545</v>
      </c>
      <c r="E11" s="145" t="s">
        <v>2717</v>
      </c>
    </row>
    <row r="12" spans="1:11" ht="18" customHeight="1" x14ac:dyDescent="0.25">
      <c r="A12" s="140" t="s">
        <v>1275</v>
      </c>
      <c r="B12" s="150">
        <v>252</v>
      </c>
      <c r="C12" s="143" t="s">
        <v>1436</v>
      </c>
      <c r="D12" s="136" t="s">
        <v>2545</v>
      </c>
      <c r="E12" s="145">
        <v>3335941270</v>
      </c>
    </row>
    <row r="13" spans="1:11" ht="18" customHeight="1" x14ac:dyDescent="0.25">
      <c r="A13" s="140" t="s">
        <v>1273</v>
      </c>
      <c r="B13" s="150">
        <v>314</v>
      </c>
      <c r="C13" s="143" t="s">
        <v>1468</v>
      </c>
      <c r="D13" s="136" t="s">
        <v>2545</v>
      </c>
      <c r="E13" s="145">
        <v>3335941289</v>
      </c>
    </row>
    <row r="14" spans="1:11" ht="18" x14ac:dyDescent="0.25">
      <c r="A14" s="140" t="s">
        <v>1276</v>
      </c>
      <c r="B14" s="150">
        <v>63</v>
      </c>
      <c r="C14" s="143" t="s">
        <v>1334</v>
      </c>
      <c r="D14" s="136" t="s">
        <v>2545</v>
      </c>
      <c r="E14" s="145">
        <v>3335941407</v>
      </c>
    </row>
    <row r="15" spans="1:11" ht="18.75" customHeight="1" x14ac:dyDescent="0.25">
      <c r="A15" s="140" t="s">
        <v>1273</v>
      </c>
      <c r="B15" s="150">
        <v>949</v>
      </c>
      <c r="C15" s="143" t="s">
        <v>1844</v>
      </c>
      <c r="D15" s="136" t="s">
        <v>2545</v>
      </c>
      <c r="E15" s="145">
        <v>3335941411</v>
      </c>
      <c r="F15" s="117"/>
    </row>
    <row r="16" spans="1:11" ht="18" x14ac:dyDescent="0.25">
      <c r="A16" s="140" t="s">
        <v>1273</v>
      </c>
      <c r="B16" s="150">
        <v>409</v>
      </c>
      <c r="C16" s="143" t="s">
        <v>1501</v>
      </c>
      <c r="D16" s="136" t="s">
        <v>2545</v>
      </c>
      <c r="E16" s="145">
        <v>3335941445</v>
      </c>
      <c r="F16" s="117"/>
    </row>
    <row r="17" spans="1:6" ht="18.75" customHeight="1" x14ac:dyDescent="0.25">
      <c r="A17" s="140" t="s">
        <v>1276</v>
      </c>
      <c r="B17" s="150">
        <v>796</v>
      </c>
      <c r="C17" s="143" t="s">
        <v>1730</v>
      </c>
      <c r="D17" s="136" t="s">
        <v>2545</v>
      </c>
      <c r="E17" s="145">
        <v>3335941470</v>
      </c>
      <c r="F17" s="117"/>
    </row>
    <row r="18" spans="1:6" ht="18" x14ac:dyDescent="0.25">
      <c r="A18" s="140" t="s">
        <v>1274</v>
      </c>
      <c r="B18" s="150">
        <v>843</v>
      </c>
      <c r="C18" s="143" t="s">
        <v>1765</v>
      </c>
      <c r="D18" s="136" t="s">
        <v>2545</v>
      </c>
      <c r="E18" s="145">
        <v>3335941471</v>
      </c>
      <c r="F18" s="117"/>
    </row>
    <row r="19" spans="1:6" ht="18" x14ac:dyDescent="0.25">
      <c r="A19" s="140" t="str">
        <f>VLOOKUP(B19,'[1]LISTADO ATM'!$A$2:$C$822,3,0)</f>
        <v>DISTRITO NACIONAL</v>
      </c>
      <c r="B19" s="150">
        <v>955</v>
      </c>
      <c r="C19" s="143" t="str">
        <f>VLOOKUP(B19,'[1]LISTADO ATM'!$A$2:$B$822,2,0)</f>
        <v xml:space="preserve">ATM Oficina Americana Independencia II </v>
      </c>
      <c r="D19" s="136" t="s">
        <v>2545</v>
      </c>
      <c r="E19" s="145">
        <v>3335942082</v>
      </c>
      <c r="F19" s="117"/>
    </row>
    <row r="20" spans="1:6" ht="18" x14ac:dyDescent="0.25">
      <c r="A20" s="139" t="e">
        <f>VLOOKUP(B20,'[1]LISTADO ATM'!$A$2:$C$822,3,0)</f>
        <v>#N/A</v>
      </c>
      <c r="B20" s="150"/>
      <c r="C20" s="143" t="e">
        <f>VLOOKUP(B20,'[1]LISTADO ATM'!$A$2:$B$822,2,0)</f>
        <v>#N/A</v>
      </c>
      <c r="D20" s="136"/>
      <c r="E20" s="145"/>
      <c r="F20" s="117"/>
    </row>
    <row r="21" spans="1:6" ht="18" x14ac:dyDescent="0.25">
      <c r="A21" s="139" t="e">
        <f>VLOOKUP(B21,'[1]LISTADO ATM'!$A$2:$C$822,3,0)</f>
        <v>#N/A</v>
      </c>
      <c r="B21" s="150"/>
      <c r="C21" s="143" t="e">
        <f>VLOOKUP(B21,'[1]LISTADO ATM'!$A$2:$B$822,2,0)</f>
        <v>#N/A</v>
      </c>
      <c r="D21" s="136"/>
      <c r="E21" s="145"/>
      <c r="F21" s="117"/>
    </row>
    <row r="22" spans="1:6" ht="18" x14ac:dyDescent="0.25">
      <c r="A22" s="139" t="e">
        <f>VLOOKUP(B22,'[1]LISTADO ATM'!$A$2:$C$822,3,0)</f>
        <v>#N/A</v>
      </c>
      <c r="B22" s="150"/>
      <c r="C22" s="143" t="e">
        <f>VLOOKUP(B22,'[1]LISTADO ATM'!$A$2:$B$822,2,0)</f>
        <v>#N/A</v>
      </c>
      <c r="D22" s="136"/>
      <c r="E22" s="145"/>
      <c r="F22" s="117"/>
    </row>
    <row r="23" spans="1:6" ht="18" x14ac:dyDescent="0.25">
      <c r="A23" s="139" t="e">
        <f>VLOOKUP(B23,'[1]LISTADO ATM'!$A$2:$C$822,3,0)</f>
        <v>#N/A</v>
      </c>
      <c r="B23" s="150"/>
      <c r="C23" s="143" t="e">
        <f>VLOOKUP(B23,'[1]LISTADO ATM'!$A$2:$B$822,2,0)</f>
        <v>#N/A</v>
      </c>
      <c r="D23" s="136"/>
      <c r="E23" s="145"/>
      <c r="F23" s="117"/>
    </row>
    <row r="24" spans="1:6" ht="18" x14ac:dyDescent="0.25">
      <c r="A24" s="139" t="e">
        <f>VLOOKUP(B24,'[1]LISTADO ATM'!$A$2:$C$822,3,0)</f>
        <v>#N/A</v>
      </c>
      <c r="B24" s="150"/>
      <c r="C24" s="143" t="e">
        <f>VLOOKUP(B24,'[1]LISTADO ATM'!$A$2:$B$822,2,0)</f>
        <v>#N/A</v>
      </c>
      <c r="D24" s="136"/>
      <c r="E24" s="145"/>
    </row>
    <row r="25" spans="1:6" ht="18" customHeight="1" x14ac:dyDescent="0.25">
      <c r="A25" s="139" t="e">
        <f>VLOOKUP(B25,'[1]LISTADO ATM'!$A$2:$C$822,3,0)</f>
        <v>#N/A</v>
      </c>
      <c r="B25" s="150"/>
      <c r="C25" s="143" t="e">
        <f>VLOOKUP(B25,'[1]LISTADO ATM'!$A$2:$B$822,2,0)</f>
        <v>#N/A</v>
      </c>
      <c r="D25" s="136"/>
      <c r="E25" s="145"/>
    </row>
    <row r="26" spans="1:6" ht="18" x14ac:dyDescent="0.25">
      <c r="A26" s="139" t="e">
        <f>VLOOKUP(B26,'[1]LISTADO ATM'!$A$2:$C$822,3,0)</f>
        <v>#N/A</v>
      </c>
      <c r="B26" s="150"/>
      <c r="C26" s="143" t="e">
        <f>VLOOKUP(B26,'[1]LISTADO ATM'!$A$2:$B$822,2,0)</f>
        <v>#N/A</v>
      </c>
      <c r="D26" s="136"/>
      <c r="E26" s="145"/>
    </row>
    <row r="27" spans="1:6" s="117" customFormat="1" ht="18" x14ac:dyDescent="0.25">
      <c r="A27" s="139" t="e">
        <f>VLOOKUP(B27,'[1]LISTADO ATM'!$A$2:$C$822,3,0)</f>
        <v>#N/A</v>
      </c>
      <c r="B27" s="150"/>
      <c r="C27" s="143" t="e">
        <f>VLOOKUP(B27,'[1]LISTADO ATM'!$A$2:$B$822,2,0)</f>
        <v>#N/A</v>
      </c>
      <c r="D27" s="136"/>
      <c r="E27" s="145"/>
    </row>
    <row r="28" spans="1:6" s="117" customFormat="1" ht="18" x14ac:dyDescent="0.25">
      <c r="A28" s="139" t="e">
        <f>VLOOKUP(B28,'[1]LISTADO ATM'!$A$2:$C$822,3,0)</f>
        <v>#N/A</v>
      </c>
      <c r="B28" s="150"/>
      <c r="C28" s="143" t="e">
        <f>VLOOKUP(B28,'[1]LISTADO ATM'!$A$2:$B$822,2,0)</f>
        <v>#N/A</v>
      </c>
      <c r="D28" s="136"/>
      <c r="E28" s="145"/>
    </row>
    <row r="29" spans="1:6" s="117" customFormat="1" ht="18" x14ac:dyDescent="0.25">
      <c r="A29" s="139" t="e">
        <f>VLOOKUP(B29,'[1]LISTADO ATM'!$A$2:$C$822,3,0)</f>
        <v>#N/A</v>
      </c>
      <c r="B29" s="150"/>
      <c r="C29" s="143" t="e">
        <f>VLOOKUP(B29,'[1]LISTADO ATM'!$A$2:$B$822,2,0)</f>
        <v>#N/A</v>
      </c>
      <c r="D29" s="136"/>
      <c r="E29" s="145"/>
    </row>
    <row r="30" spans="1:6" s="117" customFormat="1" ht="18" x14ac:dyDescent="0.25">
      <c r="A30" s="139" t="e">
        <f>VLOOKUP(B30,'[1]LISTADO ATM'!$A$2:$C$822,3,0)</f>
        <v>#N/A</v>
      </c>
      <c r="B30" s="150"/>
      <c r="C30" s="143" t="e">
        <f>VLOOKUP(B30,'[1]LISTADO ATM'!$A$2:$B$822,2,0)</f>
        <v>#N/A</v>
      </c>
      <c r="D30" s="136"/>
      <c r="E30" s="145"/>
    </row>
    <row r="31" spans="1:6" s="117" customFormat="1" ht="18.75" customHeight="1" x14ac:dyDescent="0.25">
      <c r="A31" s="139" t="e">
        <f>VLOOKUP(B31,'[1]LISTADO ATM'!$A$2:$C$822,3,0)</f>
        <v>#N/A</v>
      </c>
      <c r="B31" s="150"/>
      <c r="C31" s="143" t="e">
        <f>VLOOKUP(B31,'[1]LISTADO ATM'!$A$2:$B$822,2,0)</f>
        <v>#N/A</v>
      </c>
      <c r="D31" s="136"/>
      <c r="E31" s="145"/>
    </row>
    <row r="32" spans="1:6" s="117" customFormat="1" ht="18.75" customHeight="1" x14ac:dyDescent="0.25">
      <c r="A32" s="139" t="e">
        <f>VLOOKUP(B32,'[1]LISTADO ATM'!$A$2:$C$822,3,0)</f>
        <v>#N/A</v>
      </c>
      <c r="B32" s="150"/>
      <c r="C32" s="143" t="e">
        <f>VLOOKUP(B32,'[1]LISTADO ATM'!$A$2:$B$822,2,0)</f>
        <v>#N/A</v>
      </c>
      <c r="D32" s="136"/>
      <c r="E32" s="145"/>
    </row>
    <row r="33" spans="1:5" s="117" customFormat="1" ht="18" x14ac:dyDescent="0.25">
      <c r="A33" s="139" t="e">
        <f>VLOOKUP(B33,'[1]LISTADO ATM'!$A$2:$C$822,3,0)</f>
        <v>#N/A</v>
      </c>
      <c r="B33" s="150"/>
      <c r="C33" s="143" t="e">
        <f>VLOOKUP(B33,'[1]LISTADO ATM'!$A$2:$B$822,2,0)</f>
        <v>#N/A</v>
      </c>
      <c r="D33" s="136"/>
      <c r="E33" s="145"/>
    </row>
    <row r="34" spans="1:5" s="117" customFormat="1" ht="18" x14ac:dyDescent="0.25">
      <c r="A34" s="139" t="e">
        <f>VLOOKUP(B34,'[1]LISTADO ATM'!$A$2:$C$822,3,0)</f>
        <v>#N/A</v>
      </c>
      <c r="B34" s="150"/>
      <c r="C34" s="143" t="e">
        <f>VLOOKUP(B34,'[1]LISTADO ATM'!$A$2:$B$822,2,0)</f>
        <v>#N/A</v>
      </c>
      <c r="D34" s="136"/>
      <c r="E34" s="145"/>
    </row>
    <row r="35" spans="1:5" s="117" customFormat="1" ht="18" x14ac:dyDescent="0.25">
      <c r="A35" s="139" t="e">
        <f>VLOOKUP(B35,'[1]LISTADO ATM'!$A$2:$C$822,3,0)</f>
        <v>#N/A</v>
      </c>
      <c r="B35" s="150"/>
      <c r="C35" s="143" t="e">
        <f>VLOOKUP(B35,'[1]LISTADO ATM'!$A$2:$B$822,2,0)</f>
        <v>#N/A</v>
      </c>
      <c r="D35" s="136"/>
      <c r="E35" s="145"/>
    </row>
    <row r="36" spans="1:5" s="117" customFormat="1" ht="18" x14ac:dyDescent="0.25">
      <c r="A36" s="139" t="e">
        <f>VLOOKUP(B36,'[1]LISTADO ATM'!$A$2:$C$822,3,0)</f>
        <v>#N/A</v>
      </c>
      <c r="B36" s="150"/>
      <c r="C36" s="143" t="e">
        <f>VLOOKUP(B36,'[1]LISTADO ATM'!$A$2:$B$822,2,0)</f>
        <v>#N/A</v>
      </c>
      <c r="D36" s="136"/>
      <c r="E36" s="145"/>
    </row>
    <row r="37" spans="1:5" s="117" customFormat="1" ht="18" x14ac:dyDescent="0.25">
      <c r="A37" s="139" t="e">
        <f>VLOOKUP(B37,'[1]LISTADO ATM'!$A$2:$C$822,3,0)</f>
        <v>#N/A</v>
      </c>
      <c r="B37" s="150"/>
      <c r="C37" s="143" t="e">
        <f>VLOOKUP(B37,'[1]LISTADO ATM'!$A$2:$B$822,2,0)</f>
        <v>#N/A</v>
      </c>
      <c r="D37" s="136"/>
      <c r="E37" s="145"/>
    </row>
    <row r="38" spans="1:5" s="117" customFormat="1" ht="18" x14ac:dyDescent="0.25">
      <c r="A38" s="139" t="e">
        <f>VLOOKUP(B38,'[1]LISTADO ATM'!$A$2:$C$822,3,0)</f>
        <v>#N/A</v>
      </c>
      <c r="B38" s="150"/>
      <c r="C38" s="143" t="e">
        <f>VLOOKUP(B38,'[1]LISTADO ATM'!$A$2:$B$822,2,0)</f>
        <v>#N/A</v>
      </c>
      <c r="D38" s="136"/>
      <c r="E38" s="145"/>
    </row>
    <row r="39" spans="1:5" ht="18" x14ac:dyDescent="0.25">
      <c r="A39" s="139" t="e">
        <f>VLOOKUP(B39,'[1]LISTADO ATM'!$A$2:$C$822,3,0)</f>
        <v>#N/A</v>
      </c>
      <c r="B39" s="150"/>
      <c r="C39" s="143" t="e">
        <f>VLOOKUP(B39,'[1]LISTADO ATM'!$A$2:$B$822,2,0)</f>
        <v>#N/A</v>
      </c>
      <c r="D39" s="136"/>
      <c r="E39" s="145"/>
    </row>
    <row r="40" spans="1:5" ht="18" x14ac:dyDescent="0.25">
      <c r="A40" s="139" t="e">
        <f>VLOOKUP(B40,'[1]LISTADO ATM'!$A$2:$C$822,3,0)</f>
        <v>#N/A</v>
      </c>
      <c r="B40" s="150"/>
      <c r="C40" s="143" t="e">
        <f>VLOOKUP(B40,'[1]LISTADO ATM'!$A$2:$B$822,2,0)</f>
        <v>#N/A</v>
      </c>
      <c r="D40" s="136"/>
      <c r="E40" s="145"/>
    </row>
    <row r="41" spans="1:5" ht="18" x14ac:dyDescent="0.25">
      <c r="A41" s="139" t="e">
        <f>VLOOKUP(B41,'[1]LISTADO ATM'!$A$2:$C$822,3,0)</f>
        <v>#N/A</v>
      </c>
      <c r="B41" s="150"/>
      <c r="C41" s="143" t="e">
        <f>VLOOKUP(B41,'[1]LISTADO ATM'!$A$2:$B$822,2,0)</f>
        <v>#N/A</v>
      </c>
      <c r="D41" s="136"/>
      <c r="E41" s="145"/>
    </row>
    <row r="42" spans="1:5" ht="18" customHeight="1" x14ac:dyDescent="0.25">
      <c r="A42" s="139" t="e">
        <f>VLOOKUP(B42,'[1]LISTADO ATM'!$A$2:$C$822,3,0)</f>
        <v>#N/A</v>
      </c>
      <c r="B42" s="150"/>
      <c r="C42" s="143" t="e">
        <f>VLOOKUP(B42,'[1]LISTADO ATM'!$A$2:$B$822,2,0)</f>
        <v>#N/A</v>
      </c>
      <c r="D42" s="136"/>
      <c r="E42" s="145"/>
    </row>
    <row r="43" spans="1:5" ht="18" x14ac:dyDescent="0.25">
      <c r="A43" s="139" t="e">
        <f>VLOOKUP(B43,'[1]LISTADO ATM'!$A$2:$C$822,3,0)</f>
        <v>#N/A</v>
      </c>
      <c r="B43" s="150"/>
      <c r="C43" s="143" t="e">
        <f>VLOOKUP(B43,'[1]LISTADO ATM'!$A$2:$B$822,2,0)</f>
        <v>#N/A</v>
      </c>
      <c r="D43" s="136"/>
      <c r="E43" s="145"/>
    </row>
    <row r="44" spans="1:5" ht="18.75" customHeight="1" thickBot="1" x14ac:dyDescent="0.3">
      <c r="A44" s="124" t="s">
        <v>2472</v>
      </c>
      <c r="B44" s="152">
        <f>COUNT(B9:B43)</f>
        <v>11</v>
      </c>
      <c r="C44" s="177"/>
      <c r="D44" s="178"/>
      <c r="E44" s="179"/>
    </row>
    <row r="45" spans="1:5" x14ac:dyDescent="0.25">
      <c r="A45" s="121"/>
      <c r="B45" s="126"/>
      <c r="C45" s="121"/>
      <c r="D45" s="121"/>
      <c r="E45" s="126"/>
    </row>
    <row r="46" spans="1:5" ht="18" customHeight="1" x14ac:dyDescent="0.25">
      <c r="A46" s="180" t="s">
        <v>2591</v>
      </c>
      <c r="B46" s="181"/>
      <c r="C46" s="181"/>
      <c r="D46" s="181"/>
      <c r="E46" s="182"/>
    </row>
    <row r="47" spans="1:5" s="117" customFormat="1" ht="18" x14ac:dyDescent="0.25">
      <c r="A47" s="123" t="s">
        <v>15</v>
      </c>
      <c r="B47" s="123" t="s">
        <v>2415</v>
      </c>
      <c r="C47" s="123" t="s">
        <v>46</v>
      </c>
      <c r="D47" s="123" t="s">
        <v>2418</v>
      </c>
      <c r="E47" s="123" t="s">
        <v>2416</v>
      </c>
    </row>
    <row r="48" spans="1:5" s="117" customFormat="1" ht="18" x14ac:dyDescent="0.25">
      <c r="A48" s="139" t="s">
        <v>1276</v>
      </c>
      <c r="B48" s="140">
        <v>288</v>
      </c>
      <c r="C48" s="143" t="s">
        <v>2298</v>
      </c>
      <c r="D48" s="136" t="s">
        <v>2541</v>
      </c>
      <c r="E48" s="145">
        <v>3335941462</v>
      </c>
    </row>
    <row r="49" spans="1:6" ht="18" x14ac:dyDescent="0.25">
      <c r="A49" s="139" t="s">
        <v>1274</v>
      </c>
      <c r="B49" s="140">
        <v>386</v>
      </c>
      <c r="C49" s="143" t="s">
        <v>1483</v>
      </c>
      <c r="D49" s="136" t="s">
        <v>2541</v>
      </c>
      <c r="E49" s="145">
        <v>3335941442</v>
      </c>
    </row>
    <row r="50" spans="1:6" ht="18" customHeight="1" x14ac:dyDescent="0.25">
      <c r="A50" s="139" t="s">
        <v>1276</v>
      </c>
      <c r="B50" s="140">
        <v>228</v>
      </c>
      <c r="C50" s="143" t="s">
        <v>1422</v>
      </c>
      <c r="D50" s="136" t="s">
        <v>2541</v>
      </c>
      <c r="E50" s="145">
        <v>3335941455</v>
      </c>
    </row>
    <row r="51" spans="1:6" ht="18.75" customHeight="1" x14ac:dyDescent="0.25">
      <c r="A51" s="139" t="e">
        <f>VLOOKUP(B51,'[1]LISTADO ATM'!$A$2:$C$822,3,0)</f>
        <v>#N/A</v>
      </c>
      <c r="B51" s="140"/>
      <c r="C51" s="143" t="e">
        <f>VLOOKUP(B51,'[1]LISTADO ATM'!$A$2:$B$822,2,0)</f>
        <v>#N/A</v>
      </c>
      <c r="D51" s="136"/>
      <c r="E51" s="145"/>
    </row>
    <row r="52" spans="1:6" ht="18" x14ac:dyDescent="0.25">
      <c r="A52" s="139" t="e">
        <f>VLOOKUP(B52,'[1]LISTADO ATM'!$A$2:$C$822,3,0)</f>
        <v>#N/A</v>
      </c>
      <c r="B52" s="140"/>
      <c r="C52" s="143" t="e">
        <f>VLOOKUP(B52,'[1]LISTADO ATM'!$A$2:$B$822,2,0)</f>
        <v>#N/A</v>
      </c>
      <c r="D52" s="136"/>
      <c r="E52" s="145"/>
    </row>
    <row r="53" spans="1:6" ht="18.75" customHeight="1" x14ac:dyDescent="0.25">
      <c r="A53" s="139" t="e">
        <f>VLOOKUP(B53,'[1]LISTADO ATM'!$A$2:$C$822,3,0)</f>
        <v>#N/A</v>
      </c>
      <c r="B53" s="140"/>
      <c r="C53" s="143" t="e">
        <f>VLOOKUP(B53,'[1]LISTADO ATM'!$A$2:$B$822,2,0)</f>
        <v>#N/A</v>
      </c>
      <c r="D53" s="136"/>
      <c r="E53" s="145"/>
    </row>
    <row r="54" spans="1:6" ht="18.75" customHeight="1" x14ac:dyDescent="0.25">
      <c r="A54" s="139" t="e">
        <f>VLOOKUP(B54,'[1]LISTADO ATM'!$A$2:$C$822,3,0)</f>
        <v>#N/A</v>
      </c>
      <c r="B54" s="140"/>
      <c r="C54" s="143" t="e">
        <f>VLOOKUP(B54,'[1]LISTADO ATM'!$A$2:$B$822,2,0)</f>
        <v>#N/A</v>
      </c>
      <c r="D54" s="136"/>
      <c r="E54" s="145"/>
    </row>
    <row r="55" spans="1:6" ht="18" x14ac:dyDescent="0.25">
      <c r="A55" s="139" t="e">
        <f>VLOOKUP(B55,'[1]LISTADO ATM'!$A$2:$C$822,3,0)</f>
        <v>#N/A</v>
      </c>
      <c r="B55" s="140"/>
      <c r="C55" s="143" t="e">
        <f>VLOOKUP(B55,'[1]LISTADO ATM'!$A$2:$B$822,2,0)</f>
        <v>#N/A</v>
      </c>
      <c r="D55" s="136"/>
      <c r="E55" s="145"/>
    </row>
    <row r="56" spans="1:6" ht="18" customHeight="1" x14ac:dyDescent="0.25">
      <c r="A56" s="139" t="e">
        <f>VLOOKUP(B56,'[1]LISTADO ATM'!$A$2:$C$822,3,0)</f>
        <v>#N/A</v>
      </c>
      <c r="B56" s="140"/>
      <c r="C56" s="143" t="e">
        <f>VLOOKUP(B56,'[1]LISTADO ATM'!$A$2:$B$822,2,0)</f>
        <v>#N/A</v>
      </c>
      <c r="D56" s="136"/>
      <c r="E56" s="145"/>
    </row>
    <row r="57" spans="1:6" ht="18" x14ac:dyDescent="0.25">
      <c r="A57" s="139" t="e">
        <f>VLOOKUP(B57,'[1]LISTADO ATM'!$A$2:$C$822,3,0)</f>
        <v>#N/A</v>
      </c>
      <c r="B57" s="140"/>
      <c r="C57" s="143" t="e">
        <f>VLOOKUP(B57,'[1]LISTADO ATM'!$A$2:$B$822,2,0)</f>
        <v>#N/A</v>
      </c>
      <c r="D57" s="136"/>
      <c r="E57" s="145"/>
    </row>
    <row r="58" spans="1:6" ht="18.75" customHeight="1" x14ac:dyDescent="0.25">
      <c r="A58" s="139" t="e">
        <f>VLOOKUP(B58,'[1]LISTADO ATM'!$A$2:$C$822,3,0)</f>
        <v>#N/A</v>
      </c>
      <c r="B58" s="140"/>
      <c r="C58" s="143" t="e">
        <f>VLOOKUP(B58,'[1]LISTADO ATM'!$A$2:$B$822,2,0)</f>
        <v>#N/A</v>
      </c>
      <c r="D58" s="136"/>
      <c r="E58" s="145"/>
    </row>
    <row r="59" spans="1:6" ht="18.75" thickBot="1" x14ac:dyDescent="0.3">
      <c r="A59" s="124" t="s">
        <v>2472</v>
      </c>
      <c r="B59" s="152">
        <f>COUNT(B48:B58)</f>
        <v>3</v>
      </c>
      <c r="C59" s="177"/>
      <c r="D59" s="178"/>
      <c r="E59" s="179"/>
    </row>
    <row r="60" spans="1:6" ht="18.75" customHeight="1" thickBot="1" x14ac:dyDescent="0.3">
      <c r="A60" s="121"/>
      <c r="B60" s="126"/>
      <c r="C60" s="121"/>
      <c r="D60" s="121"/>
      <c r="E60" s="126"/>
    </row>
    <row r="61" spans="1:6" ht="18.75" thickBot="1" x14ac:dyDescent="0.3">
      <c r="A61" s="167" t="s">
        <v>2473</v>
      </c>
      <c r="B61" s="168"/>
      <c r="C61" s="168"/>
      <c r="D61" s="168"/>
      <c r="E61" s="169"/>
    </row>
    <row r="62" spans="1:6" ht="18" customHeight="1" x14ac:dyDescent="0.25">
      <c r="A62" s="123" t="s">
        <v>15</v>
      </c>
      <c r="B62" s="123" t="s">
        <v>2415</v>
      </c>
      <c r="C62" s="123" t="s">
        <v>46</v>
      </c>
      <c r="D62" s="123" t="s">
        <v>2418</v>
      </c>
      <c r="E62" s="123" t="s">
        <v>2416</v>
      </c>
      <c r="F62" s="117"/>
    </row>
    <row r="63" spans="1:6" ht="18" customHeight="1" x14ac:dyDescent="0.25">
      <c r="A63" s="140" t="str">
        <f>VLOOKUP(B63,'[1]LISTADO ATM'!$A$2:$C$822,3,0)</f>
        <v>NORTE</v>
      </c>
      <c r="B63" s="140">
        <v>851</v>
      </c>
      <c r="C63" s="143" t="str">
        <f>VLOOKUP(B63,'[1]LISTADO ATM'!$A$2:$B$822,2,0)</f>
        <v xml:space="preserve">ATM Hospital Vinicio Calventi </v>
      </c>
      <c r="D63" s="135" t="s">
        <v>2436</v>
      </c>
      <c r="E63" s="145">
        <v>3335938142</v>
      </c>
      <c r="F63" s="117"/>
    </row>
    <row r="64" spans="1:6" ht="18" x14ac:dyDescent="0.25">
      <c r="A64" s="140" t="str">
        <f>VLOOKUP(B64,'[1]LISTADO ATM'!$A$2:$C$822,3,0)</f>
        <v>DISTRITO NACIONAL</v>
      </c>
      <c r="B64" s="140">
        <v>410</v>
      </c>
      <c r="C64" s="143" t="str">
        <f>VLOOKUP(B64,'[1]LISTADO ATM'!$A$2:$B$822,2,0)</f>
        <v xml:space="preserve">ATM Oficina Las Palmas de Herrera II </v>
      </c>
      <c r="D64" s="135" t="s">
        <v>2436</v>
      </c>
      <c r="E64" s="145">
        <v>3335941368</v>
      </c>
      <c r="F64" s="117"/>
    </row>
    <row r="65" spans="1:6" ht="18.75" customHeight="1" x14ac:dyDescent="0.25">
      <c r="A65" s="140" t="str">
        <f>VLOOKUP(B65,'[1]LISTADO ATM'!$A$2:$C$822,3,0)</f>
        <v>ESTE</v>
      </c>
      <c r="B65" s="140">
        <v>353</v>
      </c>
      <c r="C65" s="143" t="str">
        <f>VLOOKUP(B65,'[1]LISTADO ATM'!$A$2:$B$822,2,0)</f>
        <v xml:space="preserve">ATM Estación Boulevard Juan Dolio </v>
      </c>
      <c r="D65" s="135" t="s">
        <v>2436</v>
      </c>
      <c r="E65" s="145">
        <v>3335941371</v>
      </c>
      <c r="F65" s="117"/>
    </row>
    <row r="66" spans="1:6" ht="18" x14ac:dyDescent="0.25">
      <c r="A66" s="140" t="str">
        <f>VLOOKUP(B66,'[1]LISTADO ATM'!$A$2:$C$822,3,0)</f>
        <v>DISTRITO NACIONAL</v>
      </c>
      <c r="B66" s="140">
        <v>354</v>
      </c>
      <c r="C66" s="143" t="str">
        <f>VLOOKUP(B66,'[1]LISTADO ATM'!$A$2:$B$822,2,0)</f>
        <v xml:space="preserve">ATM Oficina Núñez de Cáceres II </v>
      </c>
      <c r="D66" s="135" t="s">
        <v>2436</v>
      </c>
      <c r="E66" s="145">
        <v>3335941044</v>
      </c>
      <c r="F66" s="117"/>
    </row>
    <row r="67" spans="1:6" ht="18" x14ac:dyDescent="0.25">
      <c r="A67" s="140" t="str">
        <f>VLOOKUP(B67,'[1]LISTADO ATM'!$A$2:$C$822,3,0)</f>
        <v>ESTE</v>
      </c>
      <c r="B67" s="150">
        <v>480</v>
      </c>
      <c r="C67" s="143" t="str">
        <f>VLOOKUP(B67,'[1]LISTADO ATM'!$A$2:$B$822,2,0)</f>
        <v>ATM UNP Farmaconal Higuey</v>
      </c>
      <c r="D67" s="135" t="s">
        <v>2436</v>
      </c>
      <c r="E67" s="145">
        <v>3335941303</v>
      </c>
      <c r="F67" s="117"/>
    </row>
    <row r="68" spans="1:6" ht="18" x14ac:dyDescent="0.25">
      <c r="A68" s="140" t="str">
        <f>VLOOKUP(B68,'[1]LISTADO ATM'!$A$2:$C$822,3,0)</f>
        <v>DISTRITO NACIONAL</v>
      </c>
      <c r="B68" s="150">
        <v>347</v>
      </c>
      <c r="C68" s="143" t="str">
        <f>VLOOKUP(B68,'[1]LISTADO ATM'!$A$2:$B$822,2,0)</f>
        <v>ATM Patio de Colombia</v>
      </c>
      <c r="D68" s="135" t="s">
        <v>2436</v>
      </c>
      <c r="E68" s="145">
        <v>3335941376</v>
      </c>
      <c r="F68" s="117"/>
    </row>
    <row r="69" spans="1:6" ht="18" x14ac:dyDescent="0.25">
      <c r="A69" s="140" t="str">
        <f>VLOOKUP(B69,'[1]LISTADO ATM'!$A$2:$C$822,3,0)</f>
        <v>DISTRITO NACIONAL</v>
      </c>
      <c r="B69" s="150">
        <v>946</v>
      </c>
      <c r="C69" s="143" t="str">
        <f>VLOOKUP(B69,'[1]LISTADO ATM'!$A$2:$B$822,2,0)</f>
        <v xml:space="preserve">ATM Oficina Núñez de Cáceres I </v>
      </c>
      <c r="D69" s="135" t="s">
        <v>2436</v>
      </c>
      <c r="E69" s="145">
        <v>3335941377</v>
      </c>
      <c r="F69" s="117"/>
    </row>
    <row r="70" spans="1:6" ht="18" customHeight="1" x14ac:dyDescent="0.25">
      <c r="A70" s="140" t="str">
        <f>VLOOKUP(B70,'[1]LISTADO ATM'!$A$2:$C$822,3,0)</f>
        <v>ESTE</v>
      </c>
      <c r="B70" s="150">
        <v>211</v>
      </c>
      <c r="C70" s="143" t="str">
        <f>VLOOKUP(B70,'[1]LISTADO ATM'!$A$2:$B$822,2,0)</f>
        <v xml:space="preserve">ATM Oficina La Romana I </v>
      </c>
      <c r="D70" s="135" t="s">
        <v>2436</v>
      </c>
      <c r="E70" s="145">
        <v>3335941382</v>
      </c>
    </row>
    <row r="71" spans="1:6" ht="18" x14ac:dyDescent="0.25">
      <c r="A71" s="140" t="str">
        <f>VLOOKUP(B71,'[1]LISTADO ATM'!$A$2:$C$822,3,0)</f>
        <v>DISTRITO NACIONAL</v>
      </c>
      <c r="B71" s="150">
        <v>983</v>
      </c>
      <c r="C71" s="143" t="str">
        <f>VLOOKUP(B71,'[1]LISTADO ATM'!$A$2:$B$822,2,0)</f>
        <v xml:space="preserve">ATM Bravo República de Colombia </v>
      </c>
      <c r="D71" s="135" t="s">
        <v>2436</v>
      </c>
      <c r="E71" s="145">
        <v>3335941396</v>
      </c>
    </row>
    <row r="72" spans="1:6" ht="18" customHeight="1" x14ac:dyDescent="0.25">
      <c r="A72" s="140" t="str">
        <f>VLOOKUP(B72,'[1]LISTADO ATM'!$A$2:$C$822,3,0)</f>
        <v>DISTRITO NACIONAL</v>
      </c>
      <c r="B72" s="150">
        <v>957</v>
      </c>
      <c r="C72" s="143" t="str">
        <f>VLOOKUP(B72,'[1]LISTADO ATM'!$A$2:$B$822,2,0)</f>
        <v xml:space="preserve">ATM Oficina Venezuela </v>
      </c>
      <c r="D72" s="135" t="s">
        <v>2436</v>
      </c>
      <c r="E72" s="145">
        <v>3335941417</v>
      </c>
    </row>
    <row r="73" spans="1:6" ht="18" x14ac:dyDescent="0.25">
      <c r="A73" s="140" t="str">
        <f>VLOOKUP(B73,'[1]LISTADO ATM'!$A$2:$C$822,3,0)</f>
        <v>ESTE</v>
      </c>
      <c r="B73" s="150">
        <v>158</v>
      </c>
      <c r="C73" s="143" t="str">
        <f>VLOOKUP(B73,'[1]LISTADO ATM'!$A$2:$B$822,2,0)</f>
        <v xml:space="preserve">ATM Oficina Romana Norte </v>
      </c>
      <c r="D73" s="135" t="s">
        <v>2436</v>
      </c>
      <c r="E73" s="145">
        <v>3335941443</v>
      </c>
    </row>
    <row r="74" spans="1:6" s="117" customFormat="1" ht="18" x14ac:dyDescent="0.25">
      <c r="A74" s="140" t="str">
        <f>VLOOKUP(B74,'[1]LISTADO ATM'!$A$2:$C$822,3,0)</f>
        <v>DISTRITO NACIONAL</v>
      </c>
      <c r="B74" s="150">
        <v>713</v>
      </c>
      <c r="C74" s="143" t="str">
        <f>VLOOKUP(B74,'[1]LISTADO ATM'!$A$2:$B$822,2,0)</f>
        <v xml:space="preserve">ATM Oficina Las Américas </v>
      </c>
      <c r="D74" s="135" t="s">
        <v>2436</v>
      </c>
      <c r="E74" s="145">
        <v>3335941467</v>
      </c>
    </row>
    <row r="75" spans="1:6" s="117" customFormat="1" ht="18" x14ac:dyDescent="0.25">
      <c r="A75" s="140" t="str">
        <f>VLOOKUP(B75,'[1]LISTADO ATM'!$A$2:$C$822,3,0)</f>
        <v>SUR</v>
      </c>
      <c r="B75" s="150">
        <v>615</v>
      </c>
      <c r="C75" s="143" t="str">
        <f>VLOOKUP(B75,'[1]LISTADO ATM'!$A$2:$B$822,2,0)</f>
        <v xml:space="preserve">ATM Estación Sunix Cabral (Barahona) </v>
      </c>
      <c r="D75" s="135" t="s">
        <v>2436</v>
      </c>
      <c r="E75" s="145">
        <v>3335941468</v>
      </c>
    </row>
    <row r="76" spans="1:6" s="117" customFormat="1" ht="18" x14ac:dyDescent="0.25">
      <c r="A76" s="140" t="str">
        <f>VLOOKUP(B76,'[1]LISTADO ATM'!$A$2:$C$822,3,0)</f>
        <v>ESTE</v>
      </c>
      <c r="B76" s="150">
        <v>114</v>
      </c>
      <c r="C76" s="143" t="str">
        <f>VLOOKUP(B76,'[1]LISTADO ATM'!$A$2:$B$822,2,0)</f>
        <v xml:space="preserve">ATM Oficina Hato Mayor </v>
      </c>
      <c r="D76" s="135" t="s">
        <v>2436</v>
      </c>
      <c r="E76" s="145">
        <v>3335941469</v>
      </c>
    </row>
    <row r="77" spans="1:6" s="117" customFormat="1" ht="18" x14ac:dyDescent="0.25">
      <c r="A77" s="140" t="str">
        <f>VLOOKUP(B77,'[1]LISTADO ATM'!$A$2:$C$822,3,0)</f>
        <v>ESTE</v>
      </c>
      <c r="B77" s="150">
        <v>838</v>
      </c>
      <c r="C77" s="143" t="str">
        <f>VLOOKUP(B77,'[1]LISTADO ATM'!$A$2:$B$822,2,0)</f>
        <v xml:space="preserve">ATM UNP Consuelo </v>
      </c>
      <c r="D77" s="135" t="s">
        <v>2436</v>
      </c>
      <c r="E77" s="145">
        <v>3335941472</v>
      </c>
    </row>
    <row r="78" spans="1:6" s="117" customFormat="1" ht="18" x14ac:dyDescent="0.25">
      <c r="A78" s="140" t="str">
        <f>VLOOKUP(B78,'[1]LISTADO ATM'!$A$2:$C$822,3,0)</f>
        <v>NORTE</v>
      </c>
      <c r="B78" s="150">
        <v>77</v>
      </c>
      <c r="C78" s="143" t="str">
        <f>VLOOKUP(B78,'[1]LISTADO ATM'!$A$2:$B$822,2,0)</f>
        <v xml:space="preserve">ATM Oficina Cruce de Imbert </v>
      </c>
      <c r="D78" s="135" t="s">
        <v>2436</v>
      </c>
      <c r="E78" s="145">
        <v>3335941476</v>
      </c>
    </row>
    <row r="79" spans="1:6" s="117" customFormat="1" ht="18" x14ac:dyDescent="0.25">
      <c r="A79" s="140" t="str">
        <f>VLOOKUP(B79,'[1]LISTADO ATM'!$A$2:$C$822,3,0)</f>
        <v>DISTRITO NACIONAL</v>
      </c>
      <c r="B79" s="150">
        <v>629</v>
      </c>
      <c r="C79" s="143" t="str">
        <f>VLOOKUP(B79,'[1]LISTADO ATM'!$A$2:$B$822,2,0)</f>
        <v xml:space="preserve">ATM Oficina Americana Independencia I </v>
      </c>
      <c r="D79" s="135" t="s">
        <v>2436</v>
      </c>
      <c r="E79" s="145" t="s">
        <v>2675</v>
      </c>
    </row>
    <row r="80" spans="1:6" s="117" customFormat="1" ht="18.75" customHeight="1" x14ac:dyDescent="0.25">
      <c r="A80" s="140" t="str">
        <f>VLOOKUP(B80,'[1]LISTADO ATM'!$A$2:$C$822,3,0)</f>
        <v>DISTRITO NACIONAL</v>
      </c>
      <c r="B80" s="150">
        <v>424</v>
      </c>
      <c r="C80" s="143" t="str">
        <f>VLOOKUP(B80,'[1]LISTADO ATM'!$A$2:$B$822,2,0)</f>
        <v xml:space="preserve">ATM UNP Jumbo Luperón I </v>
      </c>
      <c r="D80" s="135" t="s">
        <v>2436</v>
      </c>
      <c r="E80" s="145">
        <v>3335941488</v>
      </c>
    </row>
    <row r="81" spans="1:5" ht="18" x14ac:dyDescent="0.25">
      <c r="A81" s="140" t="str">
        <f>VLOOKUP(B81,'[1]LISTADO ATM'!$A$2:$C$822,3,0)</f>
        <v>DISTRITO NACIONAL</v>
      </c>
      <c r="B81" s="150">
        <v>722</v>
      </c>
      <c r="C81" s="143" t="str">
        <f>VLOOKUP(B81,'[1]LISTADO ATM'!$A$2:$B$822,2,0)</f>
        <v xml:space="preserve">ATM Oficina Charles de Gaulle III </v>
      </c>
      <c r="D81" s="135" t="s">
        <v>2436</v>
      </c>
      <c r="E81" s="145" t="s">
        <v>2676</v>
      </c>
    </row>
    <row r="82" spans="1:5" ht="18.75" customHeight="1" x14ac:dyDescent="0.25">
      <c r="A82" s="140" t="str">
        <f>VLOOKUP(B82,'[1]LISTADO ATM'!$A$2:$C$822,3,0)</f>
        <v>DISTRITO NACIONAL</v>
      </c>
      <c r="B82" s="150">
        <v>408</v>
      </c>
      <c r="C82" s="143" t="str">
        <f>VLOOKUP(B82,'[1]LISTADO ATM'!$A$2:$B$822,2,0)</f>
        <v xml:space="preserve">ATM Autobanco Las Palmas de Herrera </v>
      </c>
      <c r="D82" s="135" t="s">
        <v>2436</v>
      </c>
      <c r="E82" s="145">
        <v>3335941490</v>
      </c>
    </row>
    <row r="83" spans="1:5" ht="18" customHeight="1" x14ac:dyDescent="0.25">
      <c r="A83" s="140" t="str">
        <f>VLOOKUP(B83,'[1]LISTADO ATM'!$A$2:$C$822,3,0)</f>
        <v>NORTE</v>
      </c>
      <c r="B83" s="150">
        <v>154</v>
      </c>
      <c r="C83" s="143" t="str">
        <f>VLOOKUP(B83,'[1]LISTADO ATM'!$A$2:$B$822,2,0)</f>
        <v xml:space="preserve">ATM Oficina Sánchez </v>
      </c>
      <c r="D83" s="135" t="s">
        <v>2436</v>
      </c>
      <c r="E83" s="145">
        <v>3335941491</v>
      </c>
    </row>
    <row r="84" spans="1:5" ht="18" x14ac:dyDescent="0.25">
      <c r="A84" s="140" t="str">
        <f>VLOOKUP(B84,'[1]LISTADO ATM'!$A$2:$C$822,3,0)</f>
        <v>ESTE</v>
      </c>
      <c r="B84" s="150">
        <v>651</v>
      </c>
      <c r="C84" s="143" t="str">
        <f>VLOOKUP(B84,'[1]LISTADO ATM'!$A$2:$B$822,2,0)</f>
        <v>ATM Eco Petroleo Romana</v>
      </c>
      <c r="D84" s="135" t="s">
        <v>2436</v>
      </c>
      <c r="E84" s="145">
        <v>3335941474</v>
      </c>
    </row>
    <row r="85" spans="1:5" ht="18" x14ac:dyDescent="0.25">
      <c r="A85" s="140" t="str">
        <f>VLOOKUP(B85,'[1]LISTADO ATM'!$A$2:$C$822,3,0)</f>
        <v>NORTE</v>
      </c>
      <c r="B85" s="150">
        <v>198</v>
      </c>
      <c r="C85" s="143" t="str">
        <f>VLOOKUP(B85,'[1]LISTADO ATM'!$A$2:$B$822,2,0)</f>
        <v xml:space="preserve">ATM Almacenes El Encanto  (Santiago) </v>
      </c>
      <c r="D85" s="135" t="s">
        <v>2436</v>
      </c>
      <c r="E85" s="145">
        <v>3335941466</v>
      </c>
    </row>
    <row r="86" spans="1:5" ht="18.75" customHeight="1" x14ac:dyDescent="0.25">
      <c r="A86" s="140" t="str">
        <f>VLOOKUP(B86,'[1]LISTADO ATM'!$A$2:$C$822,3,0)</f>
        <v>ESTE</v>
      </c>
      <c r="B86" s="150">
        <v>660</v>
      </c>
      <c r="C86" s="143" t="str">
        <f>VLOOKUP(B86,'[1]LISTADO ATM'!$A$2:$B$822,2,0)</f>
        <v>ATM Oficina Romana Norte II</v>
      </c>
      <c r="D86" s="135" t="s">
        <v>2436</v>
      </c>
      <c r="E86" s="145">
        <v>3335941444</v>
      </c>
    </row>
    <row r="87" spans="1:5" ht="18" x14ac:dyDescent="0.25">
      <c r="A87" s="140" t="e">
        <f>VLOOKUP(B87,'[1]LISTADO ATM'!$A$2:$C$822,3,0)</f>
        <v>#N/A</v>
      </c>
      <c r="B87" s="150"/>
      <c r="C87" s="143" t="e">
        <f>VLOOKUP(B87,'[1]LISTADO ATM'!$A$2:$B$822,2,0)</f>
        <v>#N/A</v>
      </c>
      <c r="D87" s="135"/>
      <c r="E87" s="145"/>
    </row>
    <row r="88" spans="1:5" ht="18.75" customHeight="1" x14ac:dyDescent="0.25">
      <c r="A88" s="140" t="str">
        <f>VLOOKUP(B88,'[1]LISTADO ATM'!$A$2:$C$822,3,0)</f>
        <v>DISTRITO NACIONAL</v>
      </c>
      <c r="B88" s="150">
        <v>684</v>
      </c>
      <c r="C88" s="143" t="str">
        <f>VLOOKUP(B88,'[1]LISTADO ATM'!$A$2:$B$822,2,0)</f>
        <v>ATM Estación Texaco Prolongación 27 Febrero</v>
      </c>
      <c r="D88" s="135" t="s">
        <v>2436</v>
      </c>
      <c r="E88" s="145" t="s">
        <v>2677</v>
      </c>
    </row>
    <row r="89" spans="1:5" ht="18" x14ac:dyDescent="0.25">
      <c r="A89" s="140" t="str">
        <f>VLOOKUP(B89,'[1]LISTADO ATM'!$A$2:$C$822,3,0)</f>
        <v>SUR</v>
      </c>
      <c r="B89" s="150">
        <v>342</v>
      </c>
      <c r="C89" s="143" t="str">
        <f>VLOOKUP(B89,'[1]LISTADO ATM'!$A$2:$B$822,2,0)</f>
        <v>ATM Oficina Obras Públicas Azua</v>
      </c>
      <c r="D89" s="135" t="s">
        <v>2436</v>
      </c>
      <c r="E89" s="145">
        <v>3335941528</v>
      </c>
    </row>
    <row r="90" spans="1:5" ht="18" x14ac:dyDescent="0.25">
      <c r="A90" s="140" t="str">
        <f>VLOOKUP(B90,'[1]LISTADO ATM'!$A$2:$C$822,3,0)</f>
        <v>ESTE</v>
      </c>
      <c r="B90" s="150">
        <v>742</v>
      </c>
      <c r="C90" s="143" t="str">
        <f>VLOOKUP(B90,'[1]LISTADO ATM'!$A$2:$B$822,2,0)</f>
        <v xml:space="preserve">ATM Oficina Plaza del Rey (La Romana) </v>
      </c>
      <c r="D90" s="135" t="s">
        <v>2436</v>
      </c>
      <c r="E90" s="145">
        <v>3335941828</v>
      </c>
    </row>
    <row r="91" spans="1:5" ht="18.75" customHeight="1" x14ac:dyDescent="0.25">
      <c r="A91" s="140" t="str">
        <f>VLOOKUP(B91,'[1]LISTADO ATM'!$A$2:$C$822,3,0)</f>
        <v>NORTE</v>
      </c>
      <c r="B91" s="150">
        <v>373</v>
      </c>
      <c r="C91" s="143" t="str">
        <f>VLOOKUP(B91,'[1]LISTADO ATM'!$A$2:$B$822,2,0)</f>
        <v>S/M Tangui Nagua</v>
      </c>
      <c r="D91" s="135" t="s">
        <v>2436</v>
      </c>
      <c r="E91" s="145">
        <v>3335942034</v>
      </c>
    </row>
    <row r="92" spans="1:5" ht="18" x14ac:dyDescent="0.25">
      <c r="A92" s="140" t="str">
        <f>VLOOKUP(B92,'[1]LISTADO ATM'!$A$2:$C$822,3,0)</f>
        <v>SUR</v>
      </c>
      <c r="B92" s="150">
        <v>6</v>
      </c>
      <c r="C92" s="143" t="str">
        <f>VLOOKUP(B92,'[1]LISTADO ATM'!$A$2:$B$822,2,0)</f>
        <v xml:space="preserve">ATM Plaza WAO San Juan </v>
      </c>
      <c r="D92" s="135" t="s">
        <v>2436</v>
      </c>
      <c r="E92" s="145">
        <v>3335942540</v>
      </c>
    </row>
    <row r="93" spans="1:5" ht="18.75" customHeight="1" x14ac:dyDescent="0.25">
      <c r="A93" s="140" t="str">
        <f>VLOOKUP(B93,'[1]LISTADO ATM'!$A$2:$C$822,3,0)</f>
        <v>DISTRITO NACIONAL</v>
      </c>
      <c r="B93" s="150">
        <v>424</v>
      </c>
      <c r="C93" s="143" t="str">
        <f>VLOOKUP(B93,'[1]LISTADO ATM'!$A$2:$B$822,2,0)</f>
        <v xml:space="preserve">ATM UNP Jumbo Luperón I </v>
      </c>
      <c r="D93" s="135" t="s">
        <v>2436</v>
      </c>
      <c r="E93" s="145">
        <v>3335942548</v>
      </c>
    </row>
    <row r="94" spans="1:5" ht="18.75" customHeight="1" x14ac:dyDescent="0.25">
      <c r="A94" s="140" t="str">
        <f>VLOOKUP(B94,'[1]LISTADO ATM'!$A$2:$C$822,3,0)</f>
        <v>NORTE</v>
      </c>
      <c r="B94" s="150">
        <v>142</v>
      </c>
      <c r="C94" s="143" t="str">
        <f>VLOOKUP(B94,'[1]LISTADO ATM'!$A$2:$B$822,2,0)</f>
        <v xml:space="preserve">ATM Centro de Caja Galerías Bonao </v>
      </c>
      <c r="D94" s="135" t="s">
        <v>2436</v>
      </c>
      <c r="E94" s="145">
        <v>3335942562</v>
      </c>
    </row>
    <row r="95" spans="1:5" ht="18.75" customHeight="1" x14ac:dyDescent="0.25">
      <c r="A95" s="140" t="e">
        <f>VLOOKUP(B95,'[1]LISTADO ATM'!$A$2:$C$822,3,0)</f>
        <v>#N/A</v>
      </c>
      <c r="B95" s="150"/>
      <c r="C95" s="143" t="e">
        <f>VLOOKUP(B95,'[1]LISTADO ATM'!$A$2:$B$822,2,0)</f>
        <v>#N/A</v>
      </c>
      <c r="D95" s="135"/>
      <c r="E95" s="145"/>
    </row>
    <row r="96" spans="1:5" ht="18" x14ac:dyDescent="0.25">
      <c r="A96" s="140" t="e">
        <f>VLOOKUP(B96,'[1]LISTADO ATM'!$A$2:$C$822,3,0)</f>
        <v>#N/A</v>
      </c>
      <c r="B96" s="150"/>
      <c r="C96" s="143" t="e">
        <f>VLOOKUP(B96,'[1]LISTADO ATM'!$A$2:$B$822,2,0)</f>
        <v>#N/A</v>
      </c>
      <c r="D96" s="135"/>
      <c r="E96" s="145"/>
    </row>
    <row r="97" spans="1:5" ht="18" x14ac:dyDescent="0.25">
      <c r="A97" s="140" t="e">
        <f>VLOOKUP(B97,'[1]LISTADO ATM'!$A$2:$C$822,3,0)</f>
        <v>#N/A</v>
      </c>
      <c r="B97" s="150"/>
      <c r="C97" s="143" t="e">
        <f>VLOOKUP(B97,'[1]LISTADO ATM'!$A$2:$B$822,2,0)</f>
        <v>#N/A</v>
      </c>
      <c r="D97" s="135"/>
      <c r="E97" s="145"/>
    </row>
    <row r="98" spans="1:5" ht="18.75" customHeight="1" x14ac:dyDescent="0.25">
      <c r="A98" s="140" t="e">
        <f>VLOOKUP(B98,'[1]LISTADO ATM'!$A$2:$C$822,3,0)</f>
        <v>#N/A</v>
      </c>
      <c r="B98" s="150"/>
      <c r="C98" s="143" t="e">
        <f>VLOOKUP(B98,'[1]LISTADO ATM'!$A$2:$B$822,2,0)</f>
        <v>#N/A</v>
      </c>
      <c r="D98" s="135"/>
      <c r="E98" s="145"/>
    </row>
    <row r="99" spans="1:5" ht="18" x14ac:dyDescent="0.25">
      <c r="A99" s="140" t="e">
        <f>VLOOKUP(B99,'[1]LISTADO ATM'!$A$2:$C$822,3,0)</f>
        <v>#N/A</v>
      </c>
      <c r="B99" s="150"/>
      <c r="C99" s="143" t="e">
        <f>VLOOKUP(B99,'[1]LISTADO ATM'!$A$2:$B$822,2,0)</f>
        <v>#N/A</v>
      </c>
      <c r="D99" s="135"/>
      <c r="E99" s="145"/>
    </row>
    <row r="100" spans="1:5" ht="18" customHeight="1" x14ac:dyDescent="0.25">
      <c r="A100" s="140" t="e">
        <f>VLOOKUP(B100,'[1]LISTADO ATM'!$A$2:$C$822,3,0)</f>
        <v>#N/A</v>
      </c>
      <c r="B100" s="150"/>
      <c r="C100" s="143" t="e">
        <f>VLOOKUP(B100,'[1]LISTADO ATM'!$A$2:$B$822,2,0)</f>
        <v>#N/A</v>
      </c>
      <c r="D100" s="135"/>
      <c r="E100" s="145"/>
    </row>
    <row r="101" spans="1:5" ht="18.75" customHeight="1" x14ac:dyDescent="0.25">
      <c r="A101" s="140" t="e">
        <f>VLOOKUP(B101,'[1]LISTADO ATM'!$A$2:$C$822,3,0)</f>
        <v>#N/A</v>
      </c>
      <c r="B101" s="150"/>
      <c r="C101" s="143" t="e">
        <f>VLOOKUP(B101,'[1]LISTADO ATM'!$A$2:$B$822,2,0)</f>
        <v>#N/A</v>
      </c>
      <c r="D101" s="135"/>
      <c r="E101" s="145"/>
    </row>
    <row r="102" spans="1:5" ht="18" x14ac:dyDescent="0.25">
      <c r="A102" s="140" t="e">
        <f>VLOOKUP(B102,'[1]LISTADO ATM'!$A$2:$C$822,3,0)</f>
        <v>#N/A</v>
      </c>
      <c r="B102" s="150"/>
      <c r="C102" s="143" t="e">
        <f>VLOOKUP(B102,'[1]LISTADO ATM'!$A$2:$B$822,2,0)</f>
        <v>#N/A</v>
      </c>
      <c r="D102" s="135"/>
      <c r="E102" s="145"/>
    </row>
    <row r="103" spans="1:5" ht="18" x14ac:dyDescent="0.25">
      <c r="A103" s="140" t="e">
        <f>VLOOKUP(B103,'[1]LISTADO ATM'!$A$2:$C$822,3,0)</f>
        <v>#N/A</v>
      </c>
      <c r="B103" s="150"/>
      <c r="C103" s="143" t="e">
        <f>VLOOKUP(B103,'[1]LISTADO ATM'!$A$2:$B$822,2,0)</f>
        <v>#N/A</v>
      </c>
      <c r="D103" s="135"/>
      <c r="E103" s="145"/>
    </row>
    <row r="104" spans="1:5" ht="18" customHeight="1" x14ac:dyDescent="0.25">
      <c r="A104" s="140" t="e">
        <f>VLOOKUP(B104,'[1]LISTADO ATM'!$A$2:$C$822,3,0)</f>
        <v>#N/A</v>
      </c>
      <c r="B104" s="150"/>
      <c r="C104" s="143" t="e">
        <f>VLOOKUP(B104,'[1]LISTADO ATM'!$A$2:$B$822,2,0)</f>
        <v>#N/A</v>
      </c>
      <c r="D104" s="135"/>
      <c r="E104" s="145"/>
    </row>
    <row r="105" spans="1:5" ht="18" x14ac:dyDescent="0.25">
      <c r="A105" s="140" t="e">
        <f>VLOOKUP(B105,'[1]LISTADO ATM'!$A$2:$C$822,3,0)</f>
        <v>#N/A</v>
      </c>
      <c r="B105" s="150"/>
      <c r="C105" s="143" t="e">
        <f>VLOOKUP(B105,'[1]LISTADO ATM'!$A$2:$B$822,2,0)</f>
        <v>#N/A</v>
      </c>
      <c r="D105" s="135"/>
      <c r="E105" s="145"/>
    </row>
    <row r="106" spans="1:5" ht="18" customHeight="1" x14ac:dyDescent="0.25">
      <c r="A106" s="140" t="e">
        <f>VLOOKUP(B106,'[1]LISTADO ATM'!$A$2:$C$822,3,0)</f>
        <v>#N/A</v>
      </c>
      <c r="B106" s="150"/>
      <c r="C106" s="143" t="e">
        <f>VLOOKUP(B106,'[1]LISTADO ATM'!$A$2:$B$822,2,0)</f>
        <v>#N/A</v>
      </c>
      <c r="D106" s="135"/>
      <c r="E106" s="145"/>
    </row>
    <row r="107" spans="1:5" ht="18" customHeight="1" thickBot="1" x14ac:dyDescent="0.3">
      <c r="A107" s="144"/>
      <c r="B107" s="152">
        <f>COUNT(B63:B106)</f>
        <v>31</v>
      </c>
      <c r="C107" s="134"/>
      <c r="D107" s="134"/>
      <c r="E107" s="134"/>
    </row>
    <row r="108" spans="1:5" ht="18.75" customHeight="1" thickBot="1" x14ac:dyDescent="0.3">
      <c r="A108" s="121"/>
      <c r="B108" s="126"/>
      <c r="C108" s="121"/>
      <c r="D108" s="121"/>
      <c r="E108" s="126"/>
    </row>
    <row r="109" spans="1:5" ht="18.75" thickBot="1" x14ac:dyDescent="0.3">
      <c r="A109" s="167" t="s">
        <v>2532</v>
      </c>
      <c r="B109" s="168"/>
      <c r="C109" s="168"/>
      <c r="D109" s="168"/>
      <c r="E109" s="169"/>
    </row>
    <row r="110" spans="1:5" ht="18" x14ac:dyDescent="0.25">
      <c r="A110" s="123" t="s">
        <v>15</v>
      </c>
      <c r="B110" s="123" t="s">
        <v>2415</v>
      </c>
      <c r="C110" s="123" t="s">
        <v>46</v>
      </c>
      <c r="D110" s="123" t="s">
        <v>2418</v>
      </c>
      <c r="E110" s="123" t="s">
        <v>2416</v>
      </c>
    </row>
    <row r="111" spans="1:5" ht="18" x14ac:dyDescent="0.25">
      <c r="A111" s="146" t="str">
        <f>VLOOKUP(B111,'[1]LISTADO ATM'!$A$2:$C$822,3,0)</f>
        <v>DISTRITO NACIONAL</v>
      </c>
      <c r="B111" s="140">
        <v>567</v>
      </c>
      <c r="C111" s="143" t="str">
        <f>VLOOKUP(B111,'[1]LISTADO ATM'!$A$2:$B$822,2,0)</f>
        <v xml:space="preserve">ATM Oficina Máximo Gómez </v>
      </c>
      <c r="D111" s="140" t="s">
        <v>2479</v>
      </c>
      <c r="E111" s="145">
        <v>3335936543</v>
      </c>
    </row>
    <row r="112" spans="1:5" ht="18" x14ac:dyDescent="0.25">
      <c r="A112" s="146" t="str">
        <f>VLOOKUP(B112,'[1]LISTADO ATM'!$A$2:$C$822,3,0)</f>
        <v>SUR</v>
      </c>
      <c r="B112" s="140">
        <v>582</v>
      </c>
      <c r="C112" s="143" t="str">
        <f>VLOOKUP(B112,'[1]LISTADO ATM'!$A$2:$B$822,2,0)</f>
        <v>ATM Estación Sabana Yegua</v>
      </c>
      <c r="D112" s="140" t="s">
        <v>2479</v>
      </c>
      <c r="E112" s="145">
        <v>3335940155</v>
      </c>
    </row>
    <row r="113" spans="1:5" ht="18" x14ac:dyDescent="0.25">
      <c r="A113" s="146" t="str">
        <f>VLOOKUP(B113,'[1]LISTADO ATM'!$A$2:$C$822,3,0)</f>
        <v>ESTE</v>
      </c>
      <c r="B113" s="140">
        <v>912</v>
      </c>
      <c r="C113" s="143" t="str">
        <f>VLOOKUP(B113,'[1]LISTADO ATM'!$A$2:$B$822,2,0)</f>
        <v xml:space="preserve">ATM Oficina San Pedro II </v>
      </c>
      <c r="D113" s="140" t="s">
        <v>2479</v>
      </c>
      <c r="E113" s="145">
        <v>3335941465</v>
      </c>
    </row>
    <row r="114" spans="1:5" ht="18" x14ac:dyDescent="0.25">
      <c r="A114" s="140" t="e">
        <f>VLOOKUP(B114,'[1]LISTADO ATM'!$A$2:$C$822,3,0)</f>
        <v>#N/A</v>
      </c>
      <c r="B114" s="140"/>
      <c r="C114" s="143" t="e">
        <f>VLOOKUP(B114,'[1]LISTADO ATM'!$A$2:$B$822,2,0)</f>
        <v>#N/A</v>
      </c>
      <c r="D114" s="140"/>
      <c r="E114" s="145"/>
    </row>
    <row r="115" spans="1:5" ht="18.75" customHeight="1" x14ac:dyDescent="0.25">
      <c r="A115" s="140" t="str">
        <f>VLOOKUP(B115,'[1]LISTADO ATM'!$A$2:$C$822,3,0)</f>
        <v>DISTRITO NACIONAL</v>
      </c>
      <c r="B115" s="140">
        <v>325</v>
      </c>
      <c r="C115" s="143" t="str">
        <f>VLOOKUP(B115,'[1]LISTADO ATM'!$A$2:$B$822,2,0)</f>
        <v>ATM Casa Edwin</v>
      </c>
      <c r="D115" s="140" t="s">
        <v>2479</v>
      </c>
      <c r="E115" s="145">
        <v>3335941816</v>
      </c>
    </row>
    <row r="116" spans="1:5" ht="18.75" customHeight="1" x14ac:dyDescent="0.25">
      <c r="A116" s="140" t="str">
        <f>VLOOKUP(B116,'[1]LISTADO ATM'!$A$2:$C$822,3,0)</f>
        <v>DISTRITO NACIONAL</v>
      </c>
      <c r="B116" s="140">
        <v>264</v>
      </c>
      <c r="C116" s="143" t="str">
        <f>VLOOKUP(B116,'[1]LISTADO ATM'!$A$2:$B$822,2,0)</f>
        <v xml:space="preserve">ATM S/M Nacional Independencia </v>
      </c>
      <c r="D116" s="140" t="s">
        <v>2479</v>
      </c>
      <c r="E116" s="145">
        <v>3335941583</v>
      </c>
    </row>
    <row r="117" spans="1:5" ht="18.75" customHeight="1" x14ac:dyDescent="0.25">
      <c r="A117" s="140" t="e">
        <f>VLOOKUP(B117,'[1]LISTADO ATM'!$A$2:$C$822,3,0)</f>
        <v>#N/A</v>
      </c>
      <c r="B117" s="140"/>
      <c r="C117" s="143" t="e">
        <f>VLOOKUP(B117,'[1]LISTADO ATM'!$A$2:$B$822,2,0)</f>
        <v>#N/A</v>
      </c>
      <c r="D117" s="140"/>
      <c r="E117" s="145"/>
    </row>
    <row r="118" spans="1:5" ht="18.75" customHeight="1" x14ac:dyDescent="0.25">
      <c r="A118" s="140" t="e">
        <f>VLOOKUP(B118,'[1]LISTADO ATM'!$A$2:$C$822,3,0)</f>
        <v>#N/A</v>
      </c>
      <c r="B118" s="140"/>
      <c r="C118" s="143" t="e">
        <f>VLOOKUP(B118,'[1]LISTADO ATM'!$A$2:$B$822,2,0)</f>
        <v>#N/A</v>
      </c>
      <c r="D118" s="140"/>
      <c r="E118" s="145"/>
    </row>
    <row r="119" spans="1:5" ht="18.75" customHeight="1" x14ac:dyDescent="0.25">
      <c r="A119" s="140" t="e">
        <f>VLOOKUP(B119,'[1]LISTADO ATM'!$A$2:$C$822,3,0)</f>
        <v>#N/A</v>
      </c>
      <c r="B119" s="140"/>
      <c r="C119" s="143" t="e">
        <f>VLOOKUP(B119,'[1]LISTADO ATM'!$A$2:$B$822,2,0)</f>
        <v>#N/A</v>
      </c>
      <c r="D119" s="140"/>
      <c r="E119" s="145"/>
    </row>
    <row r="120" spans="1:5" ht="18" x14ac:dyDescent="0.25">
      <c r="A120" s="144" t="s">
        <v>2472</v>
      </c>
      <c r="B120" s="151">
        <f>COUNT(B111:B119)</f>
        <v>5</v>
      </c>
      <c r="C120" s="134"/>
      <c r="D120" s="134"/>
      <c r="E120" s="134"/>
    </row>
    <row r="121" spans="1:5" ht="15.75" thickBot="1" x14ac:dyDescent="0.3">
      <c r="A121" s="121"/>
      <c r="B121" s="126"/>
      <c r="C121" s="121"/>
      <c r="D121" s="121"/>
      <c r="E121" s="126"/>
    </row>
    <row r="122" spans="1:5" ht="18" x14ac:dyDescent="0.25">
      <c r="A122" s="170" t="s">
        <v>2592</v>
      </c>
      <c r="B122" s="171"/>
      <c r="C122" s="171"/>
      <c r="D122" s="171"/>
      <c r="E122" s="172"/>
    </row>
    <row r="123" spans="1:5" ht="18" x14ac:dyDescent="0.25">
      <c r="A123" s="123" t="s">
        <v>15</v>
      </c>
      <c r="B123" s="123" t="s">
        <v>2415</v>
      </c>
      <c r="C123" s="125" t="s">
        <v>46</v>
      </c>
      <c r="D123" s="138" t="s">
        <v>2418</v>
      </c>
      <c r="E123" s="138" t="s">
        <v>2416</v>
      </c>
    </row>
    <row r="124" spans="1:5" ht="18.75" customHeight="1" x14ac:dyDescent="0.25">
      <c r="A124" s="139" t="str">
        <f>VLOOKUP(B124,'[1]LISTADO ATM'!$A$2:$C$822,3,0)</f>
        <v>ESTE</v>
      </c>
      <c r="B124" s="140">
        <v>158</v>
      </c>
      <c r="C124" s="143" t="str">
        <f>VLOOKUP(B124,'[1]LISTADO ATM'!$A$2:$B$822,2,0)</f>
        <v xml:space="preserve">ATM Oficina Romana Norte </v>
      </c>
      <c r="D124" s="154" t="s">
        <v>2564</v>
      </c>
      <c r="E124" s="145">
        <v>3335941374</v>
      </c>
    </row>
    <row r="125" spans="1:5" ht="18" x14ac:dyDescent="0.25">
      <c r="A125" s="139" t="str">
        <f>VLOOKUP(B125,'[1]LISTADO ATM'!$A$2:$C$822,3,0)</f>
        <v>ESTE</v>
      </c>
      <c r="B125" s="140">
        <v>608</v>
      </c>
      <c r="C125" s="143" t="str">
        <f>VLOOKUP(B125,'[1]LISTADO ATM'!$A$2:$B$822,2,0)</f>
        <v xml:space="preserve">ATM Oficina Jumbo (San Pedro) </v>
      </c>
      <c r="D125" s="154" t="s">
        <v>2564</v>
      </c>
      <c r="E125" s="145">
        <v>3335941391</v>
      </c>
    </row>
    <row r="126" spans="1:5" ht="18.75" customHeight="1" x14ac:dyDescent="0.25">
      <c r="A126" s="139" t="str">
        <f>VLOOKUP(B126,'[1]LISTADO ATM'!$A$2:$C$822,3,0)</f>
        <v>DISTRITO NACIONAL</v>
      </c>
      <c r="B126" s="140">
        <v>813</v>
      </c>
      <c r="C126" s="143" t="str">
        <f>VLOOKUP(B126,'[1]LISTADO ATM'!$A$2:$B$822,2,0)</f>
        <v>ATM Oficina Occidental Mall</v>
      </c>
      <c r="D126" s="154" t="s">
        <v>2564</v>
      </c>
      <c r="E126" s="145">
        <v>3335941401</v>
      </c>
    </row>
    <row r="127" spans="1:5" ht="18.75" customHeight="1" x14ac:dyDescent="0.25">
      <c r="A127" s="139"/>
      <c r="B127" s="140">
        <v>8</v>
      </c>
      <c r="C127" s="143" t="str">
        <f>VLOOKUP(B127,'[1]LISTADO ATM'!$A$2:$B$822,2,0)</f>
        <v>ATM Autoservicio Yaque</v>
      </c>
      <c r="D127" s="154" t="s">
        <v>2564</v>
      </c>
      <c r="E127" s="145">
        <v>3335941473</v>
      </c>
    </row>
    <row r="128" spans="1:5" ht="18" x14ac:dyDescent="0.25">
      <c r="A128" s="139" t="str">
        <f>VLOOKUP(B128,'[1]LISTADO ATM'!$A$2:$C$822,3,0)</f>
        <v>DISTRITO NACIONAL</v>
      </c>
      <c r="B128" s="140">
        <v>165</v>
      </c>
      <c r="C128" s="143" t="str">
        <f>VLOOKUP(B128,'[1]LISTADO ATM'!$A$2:$B$822,2,0)</f>
        <v>ATM Autoservicio Megacentro</v>
      </c>
      <c r="D128" s="154" t="s">
        <v>2564</v>
      </c>
      <c r="E128" s="145">
        <v>3335940555</v>
      </c>
    </row>
    <row r="129" spans="1:5" ht="18" x14ac:dyDescent="0.25">
      <c r="A129" s="139" t="str">
        <f>VLOOKUP(B129,'[1]LISTADO ATM'!$A$2:$C$822,3,0)</f>
        <v>DISTRITO NACIONAL</v>
      </c>
      <c r="B129" s="140">
        <v>979</v>
      </c>
      <c r="C129" s="143" t="str">
        <f>VLOOKUP(B129,'[1]LISTADO ATM'!$A$2:$B$822,2,0)</f>
        <v xml:space="preserve">ATM Oficina Luperón I </v>
      </c>
      <c r="D129" s="155" t="s">
        <v>2562</v>
      </c>
      <c r="E129" s="145">
        <v>3335941367</v>
      </c>
    </row>
    <row r="130" spans="1:5" ht="18" x14ac:dyDescent="0.25">
      <c r="A130" s="139" t="str">
        <f>VLOOKUP(B130,'[1]LISTADO ATM'!$A$2:$C$822,3,0)</f>
        <v>DISTRITO NACIONAL</v>
      </c>
      <c r="B130" s="140">
        <v>494</v>
      </c>
      <c r="C130" s="143" t="str">
        <f>VLOOKUP(B130,'[1]LISTADO ATM'!$A$2:$B$822,2,0)</f>
        <v xml:space="preserve">ATM Oficina Blue Mall </v>
      </c>
      <c r="D130" s="155" t="s">
        <v>2562</v>
      </c>
      <c r="E130" s="145">
        <v>3335941461</v>
      </c>
    </row>
    <row r="131" spans="1:5" ht="18.75" customHeight="1" x14ac:dyDescent="0.25">
      <c r="A131" s="139" t="str">
        <f>VLOOKUP(B131,'[1]LISTADO ATM'!$A$2:$C$822,3,0)</f>
        <v>DISTRITO NACIONAL</v>
      </c>
      <c r="B131" s="203">
        <v>26</v>
      </c>
      <c r="C131" s="143" t="str">
        <f>VLOOKUP(B131,'[1]LISTADO ATM'!$A$2:$B$822,2,0)</f>
        <v>ATM S/M Jumbo San Isidro</v>
      </c>
      <c r="D131" s="154" t="s">
        <v>2564</v>
      </c>
      <c r="E131" s="145">
        <v>3335942580</v>
      </c>
    </row>
    <row r="132" spans="1:5" ht="18" x14ac:dyDescent="0.25">
      <c r="A132" s="139" t="e">
        <f>VLOOKUP(B132,'[1]LISTADO ATM'!$A$2:$C$822,3,0)</f>
        <v>#N/A</v>
      </c>
      <c r="B132" s="140"/>
      <c r="C132" s="143" t="e">
        <f>VLOOKUP(B132,'[1]LISTADO ATM'!$A$2:$B$822,2,0)</f>
        <v>#N/A</v>
      </c>
      <c r="D132" s="155"/>
      <c r="E132" s="145"/>
    </row>
    <row r="133" spans="1:5" ht="18" x14ac:dyDescent="0.25">
      <c r="A133" s="139" t="e">
        <f>VLOOKUP(B133,'[1]LISTADO ATM'!$A$2:$C$822,3,0)</f>
        <v>#N/A</v>
      </c>
      <c r="B133" s="140"/>
      <c r="C133" s="143" t="e">
        <f>VLOOKUP(B133,'[1]LISTADO ATM'!$A$2:$B$822,2,0)</f>
        <v>#N/A</v>
      </c>
      <c r="D133" s="155"/>
      <c r="E133" s="145"/>
    </row>
    <row r="134" spans="1:5" ht="18.75" customHeight="1" x14ac:dyDescent="0.25">
      <c r="A134" s="139" t="e">
        <f>VLOOKUP(B134,'[1]LISTADO ATM'!$A$2:$C$822,3,0)</f>
        <v>#N/A</v>
      </c>
      <c r="B134" s="140"/>
      <c r="C134" s="143" t="e">
        <f>VLOOKUP(B134,'[1]LISTADO ATM'!$A$2:$B$822,2,0)</f>
        <v>#N/A</v>
      </c>
      <c r="D134" s="155"/>
      <c r="E134" s="145"/>
    </row>
    <row r="135" spans="1:5" ht="18" x14ac:dyDescent="0.25">
      <c r="A135" s="139" t="e">
        <f>VLOOKUP(B135,'[1]LISTADO ATM'!$A$2:$C$822,3,0)</f>
        <v>#N/A</v>
      </c>
      <c r="B135" s="140"/>
      <c r="C135" s="143" t="e">
        <f>VLOOKUP(B135,'[1]LISTADO ATM'!$A$2:$B$822,2,0)</f>
        <v>#N/A</v>
      </c>
      <c r="D135" s="155"/>
      <c r="E135" s="145"/>
    </row>
    <row r="136" spans="1:5" ht="18" x14ac:dyDescent="0.25">
      <c r="A136" s="139" t="e">
        <f>VLOOKUP(B136,'[1]LISTADO ATM'!$A$2:$C$822,3,0)</f>
        <v>#N/A</v>
      </c>
      <c r="B136" s="140"/>
      <c r="C136" s="143" t="e">
        <f>VLOOKUP(B136,'[1]LISTADO ATM'!$A$2:$B$822,2,0)</f>
        <v>#N/A</v>
      </c>
      <c r="D136" s="155"/>
      <c r="E136" s="145"/>
    </row>
    <row r="137" spans="1:5" ht="18" x14ac:dyDescent="0.25">
      <c r="A137" s="144" t="s">
        <v>2472</v>
      </c>
      <c r="B137" s="151">
        <f>COUNT(B124:B136)</f>
        <v>8</v>
      </c>
      <c r="C137" s="134"/>
      <c r="D137" s="137"/>
      <c r="E137" s="137"/>
    </row>
    <row r="138" spans="1:5" ht="15.75" thickBot="1" x14ac:dyDescent="0.3">
      <c r="A138" s="121"/>
      <c r="B138" s="126"/>
      <c r="C138" s="121"/>
      <c r="D138" s="121"/>
      <c r="E138" s="126"/>
    </row>
    <row r="139" spans="1:5" ht="18.75" thickBot="1" x14ac:dyDescent="0.3">
      <c r="A139" s="173" t="s">
        <v>2474</v>
      </c>
      <c r="B139" s="174"/>
      <c r="C139" s="121" t="s">
        <v>2412</v>
      </c>
      <c r="D139" s="126"/>
      <c r="E139" s="126"/>
    </row>
    <row r="140" spans="1:5" ht="18.75" thickBot="1" x14ac:dyDescent="0.3">
      <c r="A140" s="147">
        <f>+B107+B120+B137</f>
        <v>44</v>
      </c>
      <c r="B140" s="153"/>
      <c r="C140" s="121"/>
      <c r="D140" s="121"/>
      <c r="E140" s="121"/>
    </row>
    <row r="141" spans="1:5" ht="18" customHeight="1" thickBot="1" x14ac:dyDescent="0.3">
      <c r="A141" s="121"/>
      <c r="B141" s="126"/>
      <c r="C141" s="121"/>
      <c r="D141" s="121"/>
      <c r="E141" s="126"/>
    </row>
    <row r="142" spans="1:5" ht="18.75" thickBot="1" x14ac:dyDescent="0.3">
      <c r="A142" s="167" t="s">
        <v>2475</v>
      </c>
      <c r="B142" s="168"/>
      <c r="C142" s="168"/>
      <c r="D142" s="168"/>
      <c r="E142" s="169"/>
    </row>
    <row r="143" spans="1:5" ht="18" x14ac:dyDescent="0.25">
      <c r="A143" s="127" t="s">
        <v>15</v>
      </c>
      <c r="B143" s="127" t="s">
        <v>2415</v>
      </c>
      <c r="C143" s="125" t="s">
        <v>46</v>
      </c>
      <c r="D143" s="175" t="s">
        <v>2418</v>
      </c>
      <c r="E143" s="176"/>
    </row>
    <row r="144" spans="1:5" ht="18" x14ac:dyDescent="0.25">
      <c r="A144" s="140" t="str">
        <f>VLOOKUP(B144,'[1]LISTADO ATM'!$A$2:$C$822,3,0)</f>
        <v>NORTE</v>
      </c>
      <c r="B144" s="150">
        <v>154</v>
      </c>
      <c r="C144" s="140" t="str">
        <f>VLOOKUP(B144,'[1]LISTADO ATM'!$A$2:$B$822,2,0)</f>
        <v xml:space="preserve">ATM Oficina Sánchez </v>
      </c>
      <c r="D144" s="165" t="s">
        <v>2593</v>
      </c>
      <c r="E144" s="166"/>
    </row>
    <row r="145" spans="1:5" ht="18" x14ac:dyDescent="0.25">
      <c r="A145" s="140" t="str">
        <f>VLOOKUP(B145,'[1]LISTADO ATM'!$A$2:$C$822,3,0)</f>
        <v>DISTRITO NACIONAL</v>
      </c>
      <c r="B145" s="150">
        <v>424</v>
      </c>
      <c r="C145" s="140" t="str">
        <f>VLOOKUP(B145,'[1]LISTADO ATM'!$A$2:$B$822,2,0)</f>
        <v xml:space="preserve">ATM UNP Jumbo Luperón I </v>
      </c>
      <c r="D145" s="165" t="s">
        <v>2593</v>
      </c>
      <c r="E145" s="166"/>
    </row>
    <row r="146" spans="1:5" ht="18" x14ac:dyDescent="0.25">
      <c r="A146" s="140" t="str">
        <f>VLOOKUP(B146,'[1]LISTADO ATM'!$A$2:$C$822,3,0)</f>
        <v>DISTRITO NACIONAL</v>
      </c>
      <c r="B146" s="150">
        <v>557</v>
      </c>
      <c r="C146" s="140" t="str">
        <f>VLOOKUP(B146,'[1]LISTADO ATM'!$A$2:$B$822,2,0)</f>
        <v xml:space="preserve">ATM Multicentro La Sirena Ave. Mella </v>
      </c>
      <c r="D146" s="165" t="s">
        <v>2679</v>
      </c>
      <c r="E146" s="166"/>
    </row>
    <row r="147" spans="1:5" ht="18" x14ac:dyDescent="0.25">
      <c r="A147" s="140" t="str">
        <f>VLOOKUP(B147,'[1]LISTADO ATM'!$A$2:$C$822,3,0)</f>
        <v>ESTE</v>
      </c>
      <c r="B147" s="150">
        <v>608</v>
      </c>
      <c r="C147" s="140" t="str">
        <f>VLOOKUP(B147,'[1]LISTADO ATM'!$A$2:$B$822,2,0)</f>
        <v xml:space="preserve">ATM Oficina Jumbo (San Pedro) </v>
      </c>
      <c r="D147" s="165" t="s">
        <v>2593</v>
      </c>
      <c r="E147" s="166"/>
    </row>
    <row r="148" spans="1:5" ht="18" x14ac:dyDescent="0.25">
      <c r="A148" s="140" t="str">
        <f>VLOOKUP(B148,'[1]LISTADO ATM'!$A$2:$C$822,3,0)</f>
        <v>DISTRITO NACIONAL</v>
      </c>
      <c r="B148" s="150">
        <v>879</v>
      </c>
      <c r="C148" s="140" t="str">
        <f>VLOOKUP(B148,'[1]LISTADO ATM'!$A$2:$B$822,2,0)</f>
        <v xml:space="preserve">ATM Plaza Metropolitana </v>
      </c>
      <c r="D148" s="165" t="s">
        <v>2679</v>
      </c>
      <c r="E148" s="166"/>
    </row>
    <row r="149" spans="1:5" ht="18" x14ac:dyDescent="0.25">
      <c r="A149" s="140" t="str">
        <f>VLOOKUP(B149,'[1]LISTADO ATM'!$A$2:$C$822,3,0)</f>
        <v>NORTE</v>
      </c>
      <c r="B149" s="150">
        <v>283</v>
      </c>
      <c r="C149" s="140" t="str">
        <f>VLOOKUP(B149,'[1]LISTADO ATM'!$A$2:$B$822,2,0)</f>
        <v xml:space="preserve">ATM Oficina Nibaje </v>
      </c>
      <c r="D149" s="165" t="s">
        <v>2593</v>
      </c>
      <c r="E149" s="166"/>
    </row>
    <row r="150" spans="1:5" ht="18" customHeight="1" x14ac:dyDescent="0.25">
      <c r="A150" s="140" t="str">
        <f>VLOOKUP(B150,'[1]LISTADO ATM'!$A$2:$C$822,3,0)</f>
        <v>DISTRITO NACIONAL</v>
      </c>
      <c r="B150" s="150">
        <v>561</v>
      </c>
      <c r="C150" s="140" t="str">
        <f>VLOOKUP(B150,'[1]LISTADO ATM'!$A$2:$B$822,2,0)</f>
        <v xml:space="preserve">ATM Comando Regional P.N. S.D. Este </v>
      </c>
      <c r="D150" s="165" t="s">
        <v>2679</v>
      </c>
      <c r="E150" s="166"/>
    </row>
    <row r="151" spans="1:5" ht="18" x14ac:dyDescent="0.25">
      <c r="A151" s="140" t="str">
        <f>VLOOKUP(B151,'[1]LISTADO ATM'!$A$2:$C$822,3,0)</f>
        <v>NORTE</v>
      </c>
      <c r="B151" s="150">
        <v>991</v>
      </c>
      <c r="C151" s="140" t="str">
        <f>VLOOKUP(B151,'[1]LISTADO ATM'!$A$2:$B$822,2,0)</f>
        <v xml:space="preserve">ATM UNP Las Matas de Santa Cruz </v>
      </c>
      <c r="D151" s="165" t="s">
        <v>2593</v>
      </c>
      <c r="E151" s="166"/>
    </row>
    <row r="152" spans="1:5" ht="18" x14ac:dyDescent="0.25">
      <c r="A152" s="140" t="e">
        <f>VLOOKUP(B152,'[1]LISTADO ATM'!$A$2:$C$822,3,0)</f>
        <v>#N/A</v>
      </c>
      <c r="B152" s="150"/>
      <c r="C152" s="140" t="e">
        <f>VLOOKUP(B152,'[1]LISTADO ATM'!$A$2:$B$822,2,0)</f>
        <v>#N/A</v>
      </c>
      <c r="D152" s="165"/>
      <c r="E152" s="166"/>
    </row>
    <row r="153" spans="1:5" ht="18" x14ac:dyDescent="0.25">
      <c r="A153" s="140" t="e">
        <f>VLOOKUP(B153,'[1]LISTADO ATM'!$A$2:$C$822,3,0)</f>
        <v>#N/A</v>
      </c>
      <c r="B153" s="150"/>
      <c r="C153" s="140" t="e">
        <f>VLOOKUP(B153,'[1]LISTADO ATM'!$A$2:$B$822,2,0)</f>
        <v>#N/A</v>
      </c>
      <c r="D153" s="165"/>
      <c r="E153" s="166"/>
    </row>
    <row r="154" spans="1:5" ht="18" x14ac:dyDescent="0.25">
      <c r="A154" s="140" t="e">
        <f>VLOOKUP(B154,'[1]LISTADO ATM'!$A$2:$C$822,3,0)</f>
        <v>#N/A</v>
      </c>
      <c r="B154" s="150"/>
      <c r="C154" s="140" t="e">
        <f>VLOOKUP(B154,'[1]LISTADO ATM'!$A$2:$B$822,2,0)</f>
        <v>#N/A</v>
      </c>
      <c r="D154" s="165"/>
      <c r="E154" s="166"/>
    </row>
    <row r="155" spans="1:5" ht="18" x14ac:dyDescent="0.25">
      <c r="A155" s="140" t="e">
        <f>VLOOKUP(B155,'[1]LISTADO ATM'!$A$2:$C$822,3,0)</f>
        <v>#N/A</v>
      </c>
      <c r="B155" s="150"/>
      <c r="C155" s="140" t="e">
        <f>VLOOKUP(B155,'[1]LISTADO ATM'!$A$2:$B$822,2,0)</f>
        <v>#N/A</v>
      </c>
      <c r="D155" s="165"/>
      <c r="E155" s="166"/>
    </row>
    <row r="156" spans="1:5" ht="18" x14ac:dyDescent="0.25">
      <c r="A156" s="140" t="e">
        <f>VLOOKUP(B156,'[1]LISTADO ATM'!$A$2:$C$822,3,0)</f>
        <v>#N/A</v>
      </c>
      <c r="B156" s="150"/>
      <c r="C156" s="140" t="e">
        <f>VLOOKUP(B156,'[1]LISTADO ATM'!$A$2:$B$822,2,0)</f>
        <v>#N/A</v>
      </c>
      <c r="D156" s="165"/>
      <c r="E156" s="166"/>
    </row>
    <row r="157" spans="1:5" ht="18.75" customHeight="1" x14ac:dyDescent="0.25">
      <c r="A157" s="140" t="e">
        <f>VLOOKUP(B157,'[1]LISTADO ATM'!$A$2:$C$822,3,0)</f>
        <v>#N/A</v>
      </c>
      <c r="B157" s="150"/>
      <c r="C157" s="140" t="e">
        <f>VLOOKUP(B157,'[1]LISTADO ATM'!$A$2:$B$822,2,0)</f>
        <v>#N/A</v>
      </c>
      <c r="D157" s="165"/>
      <c r="E157" s="166"/>
    </row>
    <row r="158" spans="1:5" ht="18" x14ac:dyDescent="0.25">
      <c r="A158" s="140" t="e">
        <f>VLOOKUP(B158,'[1]LISTADO ATM'!$A$2:$C$822,3,0)</f>
        <v>#N/A</v>
      </c>
      <c r="B158" s="150"/>
      <c r="C158" s="140" t="e">
        <f>VLOOKUP(B158,'[1]LISTADO ATM'!$A$2:$B$822,2,0)</f>
        <v>#N/A</v>
      </c>
      <c r="D158" s="165"/>
      <c r="E158" s="166"/>
    </row>
    <row r="159" spans="1:5" ht="18" x14ac:dyDescent="0.25">
      <c r="A159" s="140" t="e">
        <f>VLOOKUP(B159,'[1]LISTADO ATM'!$A$2:$C$822,3,0)</f>
        <v>#N/A</v>
      </c>
      <c r="B159" s="150"/>
      <c r="C159" s="140" t="e">
        <f>VLOOKUP(B159,'[1]LISTADO ATM'!$A$2:$B$822,2,0)</f>
        <v>#N/A</v>
      </c>
      <c r="D159" s="165"/>
      <c r="E159" s="166"/>
    </row>
    <row r="160" spans="1:5" ht="18.75" customHeight="1" x14ac:dyDescent="0.25">
      <c r="A160" s="140" t="e">
        <f>VLOOKUP(B160,'[1]LISTADO ATM'!$A$2:$C$822,3,0)</f>
        <v>#N/A</v>
      </c>
      <c r="B160" s="150"/>
      <c r="C160" s="140" t="e">
        <f>VLOOKUP(B160,'[1]LISTADO ATM'!$A$2:$B$822,2,0)</f>
        <v>#N/A</v>
      </c>
      <c r="D160" s="165"/>
      <c r="E160" s="166"/>
    </row>
    <row r="161" spans="1:5" ht="18" x14ac:dyDescent="0.25">
      <c r="A161" s="140" t="e">
        <f>VLOOKUP(B161,'[1]LISTADO ATM'!$A$2:$C$822,3,0)</f>
        <v>#N/A</v>
      </c>
      <c r="B161" s="150"/>
      <c r="C161" s="140" t="e">
        <f>VLOOKUP(B161,'[1]LISTADO ATM'!$A$2:$B$822,2,0)</f>
        <v>#N/A</v>
      </c>
      <c r="D161" s="165"/>
      <c r="E161" s="166"/>
    </row>
    <row r="162" spans="1:5" ht="18" customHeight="1" x14ac:dyDescent="0.25">
      <c r="A162" s="140" t="e">
        <f>VLOOKUP(B162,'[1]LISTADO ATM'!$A$2:$C$822,3,0)</f>
        <v>#N/A</v>
      </c>
      <c r="B162" s="150"/>
      <c r="C162" s="140" t="e">
        <f>VLOOKUP(B162,'[1]LISTADO ATM'!$A$2:$B$822,2,0)</f>
        <v>#N/A</v>
      </c>
      <c r="D162" s="165"/>
      <c r="E162" s="166"/>
    </row>
    <row r="163" spans="1:5" ht="18.75" customHeight="1" x14ac:dyDescent="0.25">
      <c r="A163" s="140" t="e">
        <f>VLOOKUP(B163,'[1]LISTADO ATM'!$A$2:$C$822,3,0)</f>
        <v>#N/A</v>
      </c>
      <c r="B163" s="150"/>
      <c r="C163" s="140" t="e">
        <f>VLOOKUP(B163,'[1]LISTADO ATM'!$A$2:$B$822,2,0)</f>
        <v>#N/A</v>
      </c>
      <c r="D163" s="165"/>
      <c r="E163" s="166"/>
    </row>
    <row r="164" spans="1:5" ht="18" x14ac:dyDescent="0.25">
      <c r="A164" s="140" t="e">
        <f>VLOOKUP(B164,'[1]LISTADO ATM'!$A$2:$C$822,3,0)</f>
        <v>#N/A</v>
      </c>
      <c r="B164" s="150"/>
      <c r="C164" s="140" t="e">
        <f>VLOOKUP(B164,'[1]LISTADO ATM'!$A$2:$B$822,2,0)</f>
        <v>#N/A</v>
      </c>
      <c r="D164" s="165"/>
      <c r="E164" s="166"/>
    </row>
    <row r="165" spans="1:5" ht="18.75" thickBot="1" x14ac:dyDescent="0.3">
      <c r="A165" s="144" t="s">
        <v>2472</v>
      </c>
      <c r="B165" s="152">
        <f>COUNT(B144:B164)</f>
        <v>8</v>
      </c>
      <c r="C165" s="141"/>
      <c r="D165" s="141"/>
      <c r="E165" s="142"/>
    </row>
    <row r="166" spans="1:5" ht="18.75" customHeight="1" x14ac:dyDescent="0.25"/>
    <row r="169" spans="1:5" ht="18.75" customHeight="1" x14ac:dyDescent="0.25"/>
    <row r="176" spans="1:5" ht="18.75" customHeight="1" x14ac:dyDescent="0.25"/>
    <row r="179" ht="18.75" customHeight="1" x14ac:dyDescent="0.25"/>
    <row r="184" ht="18" customHeight="1" x14ac:dyDescent="0.25"/>
    <row r="194" ht="18.75" customHeight="1" x14ac:dyDescent="0.25"/>
    <row r="197" ht="18.75" customHeight="1" x14ac:dyDescent="0.25"/>
  </sheetData>
  <mergeCells count="34">
    <mergeCell ref="A139:B139"/>
    <mergeCell ref="A142:E142"/>
    <mergeCell ref="D163:E163"/>
    <mergeCell ref="D164:E164"/>
    <mergeCell ref="C44:E44"/>
    <mergeCell ref="A46:E46"/>
    <mergeCell ref="C59:E59"/>
    <mergeCell ref="A61:E61"/>
    <mergeCell ref="A109:E109"/>
    <mergeCell ref="F1:G1"/>
    <mergeCell ref="A1:E1"/>
    <mergeCell ref="A2:E2"/>
    <mergeCell ref="A7:E7"/>
    <mergeCell ref="A122:E12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9:E159"/>
    <mergeCell ref="D160:E160"/>
    <mergeCell ref="D161:E161"/>
    <mergeCell ref="D162:E162"/>
    <mergeCell ref="D154:E154"/>
    <mergeCell ref="D155:E155"/>
    <mergeCell ref="D156:E156"/>
    <mergeCell ref="D157:E157"/>
    <mergeCell ref="D158:E158"/>
  </mergeCells>
  <phoneticPr fontId="46" type="noConversion"/>
  <conditionalFormatting sqref="E276:E1048576">
    <cfRule type="duplicateValues" dxfId="103" priority="143298"/>
  </conditionalFormatting>
  <conditionalFormatting sqref="B276:B1048576">
    <cfRule type="duplicateValues" dxfId="102" priority="143299"/>
  </conditionalFormatting>
  <conditionalFormatting sqref="B1:B69">
    <cfRule type="duplicateValues" dxfId="101" priority="143300"/>
  </conditionalFormatting>
  <conditionalFormatting sqref="E1:E69">
    <cfRule type="duplicateValues" dxfId="100" priority="14330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2555</v>
      </c>
      <c r="C828" s="38" t="s">
        <v>1276</v>
      </c>
    </row>
    <row r="829" spans="1:3" s="75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2584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99" priority="5"/>
  </conditionalFormatting>
  <conditionalFormatting sqref="A827">
    <cfRule type="duplicateValues" dxfId="98" priority="4"/>
  </conditionalFormatting>
  <conditionalFormatting sqref="A828">
    <cfRule type="duplicateValues" dxfId="97" priority="3"/>
  </conditionalFormatting>
  <conditionalFormatting sqref="A829">
    <cfRule type="duplicateValues" dxfId="96" priority="2"/>
  </conditionalFormatting>
  <conditionalFormatting sqref="A830">
    <cfRule type="duplicateValues" dxfId="9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2420</v>
      </c>
      <c r="B1" s="192"/>
      <c r="C1" s="192"/>
      <c r="D1" s="192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2576</v>
      </c>
      <c r="C3" s="51" t="s">
        <v>2567</v>
      </c>
      <c r="D3" s="63" t="s">
        <v>2549</v>
      </c>
      <c r="E3" s="65"/>
    </row>
    <row r="4" spans="1:5" ht="15.75" x14ac:dyDescent="0.25">
      <c r="A4" s="51">
        <v>3335925995</v>
      </c>
      <c r="B4" s="51" t="s">
        <v>2577</v>
      </c>
      <c r="C4" s="51" t="s">
        <v>2567</v>
      </c>
      <c r="D4" s="63" t="s">
        <v>2549</v>
      </c>
      <c r="E4" s="65"/>
    </row>
    <row r="5" spans="1:5" ht="15.75" x14ac:dyDescent="0.25">
      <c r="A5" s="51">
        <v>3335926016</v>
      </c>
      <c r="B5" s="51" t="s">
        <v>2578</v>
      </c>
      <c r="C5" s="51" t="s">
        <v>2567</v>
      </c>
      <c r="D5" s="63" t="s">
        <v>2546</v>
      </c>
    </row>
    <row r="6" spans="1:5" ht="15.75" x14ac:dyDescent="0.25">
      <c r="A6" s="51">
        <v>3335926017</v>
      </c>
      <c r="B6" s="51" t="s">
        <v>2579</v>
      </c>
      <c r="C6" s="51" t="s">
        <v>2567</v>
      </c>
      <c r="D6" s="63" t="s">
        <v>2546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2429</v>
      </c>
      <c r="B18" s="192"/>
      <c r="C18" s="192"/>
      <c r="D18" s="192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2569</v>
      </c>
      <c r="C20" s="51" t="s">
        <v>2549</v>
      </c>
      <c r="D20" s="63" t="s">
        <v>2546</v>
      </c>
    </row>
    <row r="21" spans="1:4" ht="15.75" x14ac:dyDescent="0.25">
      <c r="A21" s="51">
        <v>3335925986</v>
      </c>
      <c r="B21" s="51" t="s">
        <v>2568</v>
      </c>
      <c r="C21" s="51" t="s">
        <v>2549</v>
      </c>
      <c r="D21" s="63" t="s">
        <v>2546</v>
      </c>
    </row>
    <row r="22" spans="1:4" ht="15.75" x14ac:dyDescent="0.25">
      <c r="A22" s="51">
        <v>3335925987</v>
      </c>
      <c r="B22" s="51" t="s">
        <v>2571</v>
      </c>
      <c r="C22" s="51" t="s">
        <v>2549</v>
      </c>
      <c r="D22" s="63" t="s">
        <v>2546</v>
      </c>
    </row>
    <row r="23" spans="1:4" ht="15.75" x14ac:dyDescent="0.25">
      <c r="A23" s="51">
        <v>3335925988</v>
      </c>
      <c r="B23" s="51" t="s">
        <v>2572</v>
      </c>
      <c r="C23" s="51" t="s">
        <v>2549</v>
      </c>
      <c r="D23" s="63" t="s">
        <v>2546</v>
      </c>
    </row>
    <row r="24" spans="1:4" s="87" customFormat="1" ht="15.75" x14ac:dyDescent="0.25">
      <c r="A24" s="51">
        <v>3335925991</v>
      </c>
      <c r="B24" s="51" t="s">
        <v>2573</v>
      </c>
      <c r="C24" s="51" t="s">
        <v>2549</v>
      </c>
      <c r="D24" s="63" t="s">
        <v>2546</v>
      </c>
    </row>
    <row r="25" spans="1:4" s="87" customFormat="1" ht="15.75" x14ac:dyDescent="0.25">
      <c r="A25" s="51">
        <v>3335925992</v>
      </c>
      <c r="B25" s="51" t="s">
        <v>2574</v>
      </c>
      <c r="C25" s="51" t="s">
        <v>2549</v>
      </c>
      <c r="D25" s="63" t="s">
        <v>2546</v>
      </c>
    </row>
    <row r="26" spans="1:4" s="87" customFormat="1" ht="15.75" x14ac:dyDescent="0.25">
      <c r="A26" s="51">
        <v>3335925993</v>
      </c>
      <c r="B26" s="51" t="s">
        <v>2575</v>
      </c>
      <c r="C26" s="51" t="s">
        <v>2549</v>
      </c>
      <c r="D26" s="63" t="s">
        <v>2546</v>
      </c>
    </row>
    <row r="27" spans="1:4" s="87" customFormat="1" ht="15.75" x14ac:dyDescent="0.25">
      <c r="A27" s="51">
        <v>3335925994</v>
      </c>
      <c r="B27" s="51" t="s">
        <v>2570</v>
      </c>
      <c r="C27" s="51" t="s">
        <v>2549</v>
      </c>
      <c r="D27" s="63" t="s">
        <v>2546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94" priority="18"/>
  </conditionalFormatting>
  <conditionalFormatting sqref="B7:B8">
    <cfRule type="duplicateValues" dxfId="93" priority="17"/>
  </conditionalFormatting>
  <conditionalFormatting sqref="A7:A8">
    <cfRule type="duplicateValues" dxfId="92" priority="15"/>
    <cfRule type="duplicateValues" dxfId="9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2021-07-05T15:54:49Z</dcterms:modified>
</cp:coreProperties>
</file>