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bookViews>
    <workbookView xWindow="0" yWindow="0" windowWidth="22590" windowHeight="586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REPORTE!$A$4:$Q$50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" l="1"/>
  <c r="A89" i="1"/>
  <c r="A90" i="1"/>
  <c r="A91" i="1"/>
  <c r="A92" i="1"/>
  <c r="A93" i="1"/>
  <c r="A94" i="1"/>
  <c r="A95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B157" i="16" l="1"/>
  <c r="B130" i="16"/>
  <c r="B115" i="16"/>
  <c r="B105" i="16"/>
  <c r="B79" i="16"/>
  <c r="B64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C121" i="16"/>
  <c r="A121" i="16"/>
  <c r="C120" i="16"/>
  <c r="A120" i="16"/>
  <c r="C119" i="16"/>
  <c r="A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2" i="16"/>
  <c r="A32" i="16"/>
  <c r="C19" i="16"/>
  <c r="A19" i="16"/>
  <c r="A133" i="16" l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J1" i="16" l="1"/>
  <c r="I1" i="16" l="1"/>
  <c r="H1" i="16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1" i="1"/>
  <c r="A30" i="1"/>
  <c r="A29" i="1"/>
  <c r="A28" i="1" l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A23" i="1"/>
  <c r="A5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2" i="1"/>
  <c r="G22" i="1"/>
  <c r="H22" i="1"/>
  <c r="I22" i="1"/>
  <c r="J22" i="1"/>
  <c r="K22" i="1"/>
  <c r="A22" i="1"/>
  <c r="F21" i="1" l="1"/>
  <c r="H21" i="1"/>
  <c r="I21" i="1"/>
  <c r="J21" i="1"/>
  <c r="K21" i="1"/>
  <c r="A21" i="1"/>
  <c r="A20" i="1" l="1"/>
  <c r="F20" i="1"/>
  <c r="H20" i="1"/>
  <c r="I20" i="1"/>
  <c r="J20" i="1"/>
  <c r="K20" i="1"/>
  <c r="A19" i="1"/>
  <c r="F19" i="1"/>
  <c r="H19" i="1"/>
  <c r="I19" i="1"/>
  <c r="J19" i="1"/>
  <c r="K19" i="1"/>
  <c r="F18" i="1" l="1"/>
  <c r="H18" i="1"/>
  <c r="I18" i="1"/>
  <c r="J18" i="1"/>
  <c r="K18" i="1"/>
  <c r="F17" i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A18" i="1"/>
  <c r="A17" i="1"/>
  <c r="A16" i="1"/>
  <c r="A15" i="1"/>
  <c r="F14" i="1" l="1"/>
  <c r="H14" i="1"/>
  <c r="I14" i="1"/>
  <c r="J14" i="1"/>
  <c r="K14" i="1"/>
  <c r="A14" i="1"/>
  <c r="F13" i="1" l="1"/>
  <c r="H13" i="1"/>
  <c r="I13" i="1"/>
  <c r="J13" i="1"/>
  <c r="K13" i="1"/>
  <c r="A13" i="1"/>
  <c r="A6" i="3" l="1"/>
  <c r="F12" i="1" l="1"/>
  <c r="H12" i="1"/>
  <c r="I12" i="1"/>
  <c r="J12" i="1"/>
  <c r="K12" i="1"/>
  <c r="A12" i="1"/>
  <c r="F11" i="1" l="1"/>
  <c r="H11" i="1"/>
  <c r="I11" i="1"/>
  <c r="J11" i="1"/>
  <c r="K11" i="1"/>
  <c r="F10" i="1"/>
  <c r="H10" i="1"/>
  <c r="I10" i="1"/>
  <c r="J10" i="1"/>
  <c r="K10" i="1"/>
  <c r="A11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<sst xmlns="http://schemas.openxmlformats.org/spreadsheetml/2006/main" count="13767" uniqueCount="2688">
  <si>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</si>
  <si>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</si>
  <si>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</si>
  <si>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</si>
  <si>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</si>
  <si>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</si>
  <si>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</si>
  <si>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</si>
  <si>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</si>
  <si>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</si>
  <si>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</si>
  <si>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</si>
  <si>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</si>
  <si>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</si>
  <si>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</si>
  <si>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</si>
  <si>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</si>
  <si>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</si>
  <si>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</si>
  <si>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</si>
  <si>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</si>
  <si>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</si>
  <si>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</si>
  <si>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</si>
  <si>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</si>
  <si>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</si>
  <si>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</si>
  <si>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</si>
  <si>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</si>
  <si>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</si>
  <si>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</si>
  <si>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</si>
  <si>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</si>
  <si>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</si>
  <si>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</si>
  <si>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</si>
  <si>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</si>
  <si>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</si>
  <si>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</si>
  <si>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</si>
  <si>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</si>
  <si>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</si>
  <si>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</si>
  <si>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</si>
  <si>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</si>
  <si>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</si>
  <si>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</si>
  <si>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</si>
  <si>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</si>
  <si>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</si>
  <si>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</si>
  <si>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</si>
  <si>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</si>
  <si>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</si>
  <si>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</si>
  <si>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</si>
  <si>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</si>
  <si>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</si>
  <si>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</si>
  <si>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</si>
  <si>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</si>
  <si>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</si>
  <si>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</si>
  <si>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</si>
  <si>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</si>
  <si>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</si>
  <si>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</si>
  <si>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</si>
  <si>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</si>
  <si>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</si>
  <si>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</si>
  <si>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</si>
  <si>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</si>
  <si>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</si>
  <si>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</si>
  <si>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</si>
  <si>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</si>
  <si>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</si>
  <si>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</si>
  <si>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</si>
  <si>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</si>
  <si>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</si>
  <si>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</si>
  <si>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</si>
  <si>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</si>
  <si>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</si>
  <si>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</si>
  <si>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</si>
  <si>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</si>
  <si>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</si>
  <si>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</si>
  <si>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</si>
  <si>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</si>
  <si>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</si>
  <si>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</si>
  <si>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</si>
  <si>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</si>
  <si>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</si>
  <si>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</si>
  <si>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</si>
  <si>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</si>
  <si>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</si>
  <si>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</si>
  <si>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</si>
  <si>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</si>
  <si>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</si>
  <si>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</si>
  <si>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</si>
  <si>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</si>
  <si>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</si>
  <si>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</si>
  <si>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</si>
  <si>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</si>
  <si>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</si>
  <si>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</si>
  <si>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</si>
  <si>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</si>
  <si>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</si>
  <si>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</si>
  <si>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</si>
  <si>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</si>
  <si>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</si>
  <si>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</si>
  <si>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</si>
  <si>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</si>
  <si>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</si>
  <si>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</si>
  <si>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</si>
  <si>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</si>
  <si>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</si>
  <si>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</si>
  <si>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</si>
  <si>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</si>
  <si>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</si>
  <si>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</si>
  <si>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</si>
  <si>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</si>
  <si>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</si>
  <si>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</si>
  <si>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</si>
  <si>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</si>
  <si>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</si>
  <si>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</si>
  <si>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</si>
  <si>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</si>
  <si>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</si>
  <si>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</si>
  <si>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</si>
  <si>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</si>
  <si>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</si>
  <si>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</si>
  <si>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</si>
  <si>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</si>
  <si>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</si>
  <si>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</si>
  <si>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</si>
  <si>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</si>
  <si>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</si>
  <si>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</si>
  <si>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</si>
  <si>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</si>
  <si>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</si>
  <si>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</si>
  <si>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</si>
  <si>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</si>
  <si>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</si>
  <si>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</si>
  <si>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</si>
  <si>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</si>
  <si>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</si>
  <si>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</si>
  <si>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</si>
  <si>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</si>
  <si>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</si>
  <si>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</si>
  <si>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</si>
  <si>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</si>
  <si>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</si>
  <si>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</si>
  <si>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</si>
  <si>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</si>
  <si>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</si>
  <si>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</si>
  <si>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</si>
  <si>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</si>
  <si>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</si>
  <si>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</si>
  <si>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</si>
  <si>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</si>
  <si>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</si>
  <si>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</si>
  <si>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</si>
  <si>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</si>
  <si>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</si>
  <si>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</si>
  <si>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</si>
  <si>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</si>
  <si>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</si>
  <si>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</si>
  <si>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</si>
  <si>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</si>
  <si>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</si>
  <si>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</si>
  <si>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</si>
  <si>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</si>
  <si>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</si>
  <si>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</si>
  <si>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</si>
  <si>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</si>
  <si>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</si>
  <si>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</si>
  <si>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</si>
  <si>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</si>
  <si>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</si>
  <si>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</si>
  <si>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</si>
  <si>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</si>
  <si>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</si>
  <si>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</si>
  <si>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</si>
  <si>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</si>
  <si>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</si>
  <si>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</si>
  <si>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</si>
  <si>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</si>
  <si>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</si>
  <si>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</si>
  <si>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</si>
  <si>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</si>
  <si>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</si>
  <si>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</si>
  <si>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</si>
  <si>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</si>
  <si>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</si>
  <si>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</si>
  <si>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</si>
  <si>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</si>
  <si>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</si>
  <si>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</si>
  <si>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</si>
  <si>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</si>
  <si>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</si>
  <si>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</si>
  <si>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</si>
  <si>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</si>
  <si>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</si>
  <si>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</si>
  <si>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</si>
  <si>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</si>
  <si>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</si>
  <si>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</si>
  <si>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</si>
  <si>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</si>
  <si>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</si>
  <si>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</si>
  <si>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</si>
  <si>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</si>
  <si>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</si>
  <si>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</si>
  <si>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</si>
  <si>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</si>
  <si>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</si>
  <si>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</si>
  <si>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</si>
  <si>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</si>
  <si>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</si>
  <si>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</si>
  <si>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</si>
  <si>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</si>
  <si>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</si>
  <si>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</si>
  <si>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</si>
  <si>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</si>
  <si>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</si>
  <si>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</si>
  <si>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</si>
  <si>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</si>
  <si>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</si>
  <si>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</si>
  <si>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</si>
  <si>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</si>
  <si>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</si>
  <si>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</si>
  <si>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</si>
  <si>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</si>
  <si>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</si>
  <si>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</si>
  <si>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</si>
  <si>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</si>
  <si>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</si>
  <si>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</si>
  <si>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</si>
  <si>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</si>
  <si>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</si>
  <si>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</si>
  <si>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</si>
  <si>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</si>
  <si>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</si>
  <si>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</si>
  <si>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</si>
  <si>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</si>
  <si>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</si>
  <si>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</si>
  <si>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</si>
  <si>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</si>
  <si>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</si>
  <si>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</si>
  <si>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</si>
  <si>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</si>
  <si>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</si>
  <si>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</si>
  <si>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</si>
  <si>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</si>
  <si>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</si>
  <si>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</si>
  <si>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</si>
  <si>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</si>
  <si>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</si>
  <si>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</si>
  <si>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</si>
  <si>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</si>
  <si>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</si>
  <si>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</si>
  <si>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</si>
  <si>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</si>
  <si>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</si>
  <si>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</si>
  <si>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</si>
  <si>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</si>
  <si>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</si>
  <si>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</si>
  <si>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</si>
  <si>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</si>
  <si>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</si>
  <si>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</si>
  <si>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</si>
  <si>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</si>
  <si>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</si>
  <si>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</si>
  <si>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</si>
  <si>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</si>
  <si>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</si>
  <si>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</si>
  <si>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</si>
  <si>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</si>
  <si>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</si>
  <si>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</si>
  <si>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</si>
  <si>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</si>
  <si>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</si>
  <si>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</si>
  <si>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</si>
  <si>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</si>
  <si>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</si>
  <si>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</si>
  <si>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</si>
  <si>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</si>
  <si>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</si>
  <si>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</si>
  <si>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</si>
  <si>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</si>
  <si>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</si>
  <si>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</si>
  <si>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</si>
  <si>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</si>
  <si>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</si>
  <si>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</si>
  <si>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</si>
  <si>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</si>
  <si>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</si>
  <si>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</si>
  <si>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</si>
  <si>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</si>
  <si>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</si>
  <si>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</si>
  <si>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</si>
  <si>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</si>
  <si>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</si>
  <si>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</si>
  <si>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</si>
  <si>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</si>
  <si>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</si>
  <si>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</si>
  <si>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</si>
  <si>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</si>
  <si>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</si>
  <si>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</si>
  <si>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</si>
  <si>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</si>
  <si>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</si>
  <si>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</si>
  <si>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</si>
  <si>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</si>
  <si>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</si>
  <si>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</si>
  <si>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</si>
  <si>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</si>
  <si>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</si>
  <si>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</si>
  <si>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</si>
  <si>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</si>
  <si>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</si>
  <si>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</si>
  <si>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</si>
  <si>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</si>
  <si>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</si>
  <si>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</si>
  <si>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</si>
  <si>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</si>
  <si>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</si>
  <si>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</si>
  <si>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</si>
  <si>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</si>
  <si>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</si>
  <si>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</si>
  <si>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</si>
  <si>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</si>
  <si>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</si>
  <si>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</si>
  <si>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</si>
  <si>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</si>
  <si>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</si>
  <si>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</si>
  <si>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</si>
  <si>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</si>
  <si>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</si>
  <si>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</si>
  <si>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</si>
  <si>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</si>
  <si>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</si>
  <si>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</si>
  <si>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</si>
  <si>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</si>
  <si>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</si>
  <si>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</si>
  <si>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</si>
  <si>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</si>
  <si>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</si>
  <si>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</si>
  <si>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</si>
  <si>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</si>
  <si>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</si>
  <si>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</si>
  <si>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</si>
  <si>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</si>
  <si>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</si>
  <si>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</si>
  <si>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</si>
  <si>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</si>
  <si>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</si>
  <si>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</si>
  <si>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</si>
  <si>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</si>
  <si>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</si>
  <si>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</si>
  <si>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</si>
  <si>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</si>
  <si>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</si>
  <si>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</si>
  <si>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</si>
  <si>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</si>
  <si>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</si>
  <si>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</si>
  <si>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</si>
  <si>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</si>
  <si>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</si>
  <si>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</si>
  <si>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</si>
  <si>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</si>
  <si>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</si>
  <si>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</si>
  <si>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</si>
  <si>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</si>
  <si>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</si>
  <si>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</si>
  <si>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</si>
  <si>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</si>
  <si>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</si>
  <si>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</si>
  <si>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</si>
  <si>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</si>
  <si>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</si>
  <si>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</si>
  <si>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</si>
  <si>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</si>
  <si>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</si>
  <si>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</si>
  <si>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</si>
  <si>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</si>
  <si>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</si>
  <si>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</si>
  <si>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</si>
  <si>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</si>
  <si>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</si>
  <si>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</si>
  <si>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</si>
  <si>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</si>
  <si>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</si>
  <si>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</si>
  <si>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</si>
  <si>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</si>
  <si>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</si>
  <si>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</si>
  <si>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</si>
  <si>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</si>
  <si>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</si>
  <si>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</si>
  <si>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</si>
  <si>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</si>
  <si>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</si>
  <si>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</si>
  <si>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</si>
  <si>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</si>
  <si>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</si>
  <si>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</si>
  <si>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</si>
  <si>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</si>
  <si>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</si>
  <si>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</si>
  <si>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</si>
  <si>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</si>
  <si>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</si>
  <si>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</si>
  <si>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</si>
  <si>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</si>
  <si>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</si>
  <si>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</si>
  <si>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</si>
  <si>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</si>
  <si>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</si>
  <si>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</si>
  <si>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</si>
  <si>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</si>
  <si>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</si>
  <si>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</si>
  <si>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</si>
  <si>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</si>
  <si>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</si>
  <si>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</si>
  <si>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</si>
  <si>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</si>
  <si>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</si>
  <si>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</si>
  <si>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</si>
  <si>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</si>
  <si>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</si>
  <si>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</si>
  <si>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</si>
  <si>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</si>
  <si>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</si>
  <si>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</si>
  <si>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</si>
  <si>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</si>
  <si>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</si>
  <si>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</si>
  <si>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</si>
  <si>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</si>
  <si>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</si>
  <si>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</si>
  <si>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</si>
  <si>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</si>
  <si>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</si>
  <si>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</si>
  <si>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</si>
  <si>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</si>
  <si>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</si>
  <si>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</si>
  <si>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</si>
  <si>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</si>
  <si>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</si>
  <si>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</si>
  <si>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</si>
  <si>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</si>
  <si>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</si>
  <si>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</si>
  <si>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</si>
  <si>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</si>
  <si>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</si>
  <si>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</si>
  <si>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</si>
  <si>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</si>
  <si>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</si>
  <si>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</si>
  <si>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</si>
  <si>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</si>
  <si>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</si>
  <si>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</si>
  <si>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</si>
  <si>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</si>
  <si>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</si>
  <si>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</si>
  <si>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</si>
  <si>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</si>
  <si>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</si>
  <si>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</si>
  <si>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</si>
  <si>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</si>
  <si>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</si>
  <si>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</si>
  <si>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</si>
  <si>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</si>
  <si>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</si>
  <si>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</si>
  <si>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</si>
  <si>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</si>
  <si>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</si>
  <si>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</si>
  <si>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</si>
  <si>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</si>
  <si>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</si>
  <si>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</si>
  <si>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</si>
  <si>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</si>
  <si>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</si>
  <si>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</si>
  <si>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</si>
  <si>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</si>
  <si>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</si>
  <si>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</si>
  <si>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</si>
  <si>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</si>
  <si>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</si>
  <si>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</si>
  <si>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</si>
  <si>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</si>
  <si>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</si>
  <si>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</si>
  <si>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</si>
  <si>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</si>
  <si>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</si>
  <si>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</si>
  <si>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</si>
  <si>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</si>
  <si>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</si>
  <si>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</si>
  <si>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</si>
  <si>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</si>
  <si>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</si>
  <si>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</si>
  <si>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</si>
  <si>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</si>
  <si>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</si>
  <si>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</si>
  <si>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</si>
  <si>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</si>
  <si>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</si>
  <si>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</si>
  <si>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</si>
  <si>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</si>
  <si>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</si>
  <si>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</si>
  <si>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</si>
  <si>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</si>
  <si>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</si>
  <si>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</si>
  <si>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</si>
  <si>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</si>
  <si>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</si>
  <si>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</si>
  <si>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</si>
  <si>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</si>
  <si>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</si>
  <si>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</si>
  <si>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</si>
  <si>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</si>
  <si>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</si>
  <si>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</si>
  <si>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</si>
  <si>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</si>
  <si>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</si>
  <si>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</si>
  <si>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</si>
  <si>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</si>
  <si>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</si>
  <si>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</si>
  <si>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</si>
  <si>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</si>
  <si>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</si>
  <si>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</si>
  <si>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</si>
  <si>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</si>
  <si>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</si>
  <si>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</si>
  <si>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</si>
  <si>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</si>
  <si>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</si>
  <si>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</si>
  <si>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</si>
  <si>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</si>
  <si>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</si>
  <si>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</si>
  <si>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</si>
  <si>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</si>
  <si>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</si>
  <si>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</si>
  <si>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</si>
  <si>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</si>
  <si>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</si>
  <si>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</si>
  <si>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</si>
  <si>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</si>
  <si>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</si>
  <si>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</si>
  <si>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</si>
  <si>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</si>
  <si>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</si>
  <si>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</si>
  <si>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</si>
  <si>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</si>
  <si>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</si>
  <si>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</si>
  <si>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</si>
  <si>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</si>
  <si>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</si>
  <si>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</si>
  <si>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</si>
  <si>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</si>
  <si>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</si>
  <si>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</si>
  <si>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</si>
  <si>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</si>
  <si>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</si>
  <si>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</si>
  <si>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</si>
  <si>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</si>
  <si>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</si>
  <si>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</si>
  <si>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</si>
  <si>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</si>
  <si>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</si>
  <si>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</si>
  <si>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</si>
  <si>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</si>
  <si>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</si>
  <si>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</si>
  <si>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</si>
  <si>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</si>
  <si>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</si>
  <si>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</si>
  <si>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</si>
  <si>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</si>
  <si>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</si>
  <si>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</si>
  <si>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</si>
  <si>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</si>
  <si>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</si>
  <si>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</si>
  <si>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</si>
  <si>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</si>
  <si>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</si>
  <si>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</si>
  <si>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</si>
  <si>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</si>
  <si>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</si>
  <si>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</si>
  <si>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</si>
  <si>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</si>
  <si>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</si>
  <si>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</si>
  <si>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</si>
  <si>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</si>
  <si>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</si>
  <si>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</si>
  <si>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</si>
  <si>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</si>
  <si>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</si>
  <si>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</si>
  <si>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</si>
  <si>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</si>
  <si>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</si>
  <si>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</si>
  <si>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</si>
  <si>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</si>
  <si>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</si>
  <si>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</si>
  <si>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</si>
  <si>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</si>
  <si>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</si>
  <si>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</si>
  <si>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</si>
  <si>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</si>
  <si>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</si>
  <si>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</si>
  <si>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</si>
  <si>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</si>
  <si>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</si>
  <si>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</si>
  <si>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</si>
  <si>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</si>
  <si>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</si>
  <si>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</si>
  <si>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</si>
  <si>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</si>
  <si>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</si>
  <si>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</si>
  <si>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</si>
  <si>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</si>
  <si>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</si>
  <si>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</si>
  <si>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</si>
  <si>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</si>
  <si>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</si>
  <si>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</si>
  <si>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</si>
  <si>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</si>
  <si>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</si>
  <si>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</si>
  <si>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</si>
  <si>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</si>
  <si>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</si>
  <si>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</si>
  <si>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</si>
  <si>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</si>
  <si>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</si>
  <si>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</si>
  <si>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</si>
  <si>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</si>
  <si>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</si>
  <si>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</si>
  <si>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</si>
  <si>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</si>
  <si>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</si>
  <si>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</si>
  <si>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</si>
  <si>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</si>
  <si>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</si>
  <si>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</si>
  <si>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</si>
  <si>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</si>
  <si>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</si>
  <si>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</si>
  <si>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</si>
  <si>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</si>
  <si>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</si>
  <si>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</si>
  <si>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</si>
  <si>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</si>
  <si>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</si>
  <si>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</si>
  <si>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</si>
  <si>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</si>
  <si>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</si>
  <si>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</si>
  <si>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</si>
  <si>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</si>
  <si>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</si>
  <si>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</si>
  <si>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</si>
  <si>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</si>
  <si>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</si>
  <si>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</si>
  <si>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</si>
  <si>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</si>
  <si>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</si>
  <si>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</si>
  <si>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</si>
  <si>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</si>
  <si>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</si>
  <si>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</si>
  <si>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</si>
  <si>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</si>
  <si>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</si>
  <si>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</si>
  <si>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</si>
  <si>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</si>
  <si>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</si>
  <si>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</si>
  <si>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</si>
  <si>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</si>
  <si>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</si>
  <si>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</si>
  <si>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</si>
  <si>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</si>
  <si>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</si>
  <si>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</si>
  <si>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</si>
  <si>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</si>
  <si>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</si>
  <si>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</si>
  <si>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</si>
  <si>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</si>
  <si>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</si>
  <si>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</si>
  <si>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</si>
  <si>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</si>
  <si>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</si>
  <si>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</si>
  <si>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</si>
  <si>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</si>
  <si>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</si>
  <si>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</si>
  <si>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</si>
  <si>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</si>
  <si>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</si>
  <si>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</si>
  <si>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</si>
  <si>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</si>
  <si>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</si>
  <si>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</si>
  <si>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</si>
  <si>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</si>
  <si>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</si>
  <si>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</si>
  <si>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</si>
  <si>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</si>
  <si>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</si>
  <si>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</si>
  <si>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</si>
  <si>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</si>
  <si>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</si>
  <si>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</si>
  <si>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</si>
  <si>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</si>
  <si>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</si>
  <si>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</si>
  <si>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</si>
  <si>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</si>
  <si>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</si>
  <si>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</si>
  <si>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</si>
  <si>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</si>
  <si>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</si>
  <si>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</si>
  <si>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</si>
  <si>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</si>
  <si>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</si>
  <si>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</si>
  <si>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</si>
  <si>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</si>
  <si>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</si>
  <si>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</si>
  <si>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</si>
  <si>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</si>
  <si>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</si>
  <si>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</si>
  <si>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</si>
  <si>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</si>
  <si>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</si>
  <si>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</si>
  <si>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</si>
  <si>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</si>
  <si>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</si>
  <si>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</si>
  <si>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</si>
  <si>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</si>
  <si>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</si>
  <si>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</si>
  <si>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</si>
  <si>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</si>
  <si>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</si>
  <si>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</si>
  <si>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</si>
  <si>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</si>
  <si>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</si>
  <si>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</si>
  <si>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</si>
  <si>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</si>
  <si>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</si>
  <si>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</si>
  <si>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</si>
  <si>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</si>
  <si>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</si>
  <si>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</si>
  <si>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</si>
  <si>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</si>
  <si>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</si>
  <si>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</si>
  <si>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</si>
  <si>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</si>
  <si>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</si>
  <si>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</si>
  <si>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</si>
  <si>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</si>
  <si>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</si>
  <si>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</si>
  <si>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</si>
  <si>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</si>
  <si>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</si>
  <si>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</si>
  <si>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</si>
  <si>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</si>
  <si>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</si>
  <si>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</si>
  <si>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</si>
  <si>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</si>
  <si>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</si>
  <si>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</si>
  <si>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</si>
  <si>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</si>
  <si>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</si>
  <si>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</si>
  <si>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</si>
  <si>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</si>
  <si>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</si>
  <si>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</si>
  <si>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</si>
  <si>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</si>
  <si>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</si>
  <si>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</si>
  <si>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</si>
  <si>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</si>
  <si>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</si>
  <si>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</si>
  <si>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</si>
  <si>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</si>
  <si>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</si>
  <si>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</si>
  <si>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</si>
  <si>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</si>
  <si>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</si>
  <si>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</si>
  <si>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</si>
  <si>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</si>
  <si>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</si>
  <si>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</si>
  <si>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</si>
  <si>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</si>
  <si>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</si>
  <si>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</si>
  <si>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</si>
  <si>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</si>
  <si>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</si>
  <si>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</si>
  <si>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</si>
  <si>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</si>
  <si>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</si>
  <si>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</si>
  <si>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</si>
  <si>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</si>
  <si>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</si>
  <si>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</si>
  <si>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</si>
  <si>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</si>
  <si>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</si>
  <si>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</si>
  <si>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</si>
  <si>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</si>
  <si>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</si>
  <si>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</si>
  <si>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</si>
  <si>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</si>
  <si>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</si>
  <si>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</si>
  <si>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</si>
  <si>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</si>
  <si>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</si>
  <si>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</si>
  <si>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</si>
  <si>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</si>
  <si>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</si>
  <si>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</si>
  <si>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</si>
  <si>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</si>
  <si>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</si>
  <si>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</si>
  <si>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</si>
  <si>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</si>
  <si>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</si>
  <si>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</si>
  <si>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</si>
  <si>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</si>
  <si>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</si>
  <si>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</si>
  <si>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</si>
  <si>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</si>
  <si>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</si>
  <si>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</si>
  <si>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</si>
  <si>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</si>
  <si>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</si>
  <si>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</si>
  <si>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</si>
  <si>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</si>
  <si>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</si>
  <si>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</si>
  <si>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</si>
  <si>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</si>
  <si>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</si>
  <si>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</si>
  <si>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</si>
  <si>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</si>
  <si>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</si>
  <si>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</si>
  <si>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</si>
  <si>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</si>
  <si>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</si>
  <si>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</si>
  <si>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</si>
  <si>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</si>
  <si>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</si>
  <si>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</si>
  <si>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</si>
  <si>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</si>
  <si>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</si>
  <si>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</si>
  <si>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</si>
  <si>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</si>
  <si>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</si>
  <si>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</si>
  <si>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</si>
  <si>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</si>
  <si>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</si>
  <si>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</si>
  <si>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</si>
  <si>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</si>
  <si>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</si>
  <si>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</si>
  <si>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</si>
  <si>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</si>
  <si>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</si>
  <si>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</si>
  <si>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</si>
  <si>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</si>
  <si>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</si>
  <si>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</si>
  <si>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</si>
  <si>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</si>
  <si>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</si>
  <si>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</si>
  <si>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</si>
  <si>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</si>
  <si>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</si>
  <si>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</si>
  <si>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</si>
  <si>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</si>
  <si>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</si>
  <si>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</si>
  <si>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</si>
  <si>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</si>
  <si>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</si>
  <si>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</si>
  <si>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</si>
  <si>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</si>
  <si>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</si>
  <si>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</si>
  <si>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</si>
  <si>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</si>
  <si>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</si>
  <si>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</si>
  <si>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</si>
  <si>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</si>
  <si>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</si>
  <si>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</si>
  <si>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</si>
  <si>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</si>
  <si>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</si>
  <si>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</si>
  <si>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</si>
  <si>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</si>
  <si>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</si>
  <si>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</si>
  <si>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</si>
  <si>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</si>
  <si>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</si>
  <si>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</si>
  <si>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</si>
  <si>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</si>
  <si>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</si>
  <si>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</si>
  <si>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</si>
  <si>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</si>
  <si>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</si>
  <si>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</si>
  <si>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</si>
  <si>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</si>
  <si>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</si>
  <si>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</si>
  <si>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</si>
  <si>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</si>
  <si>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</si>
  <si>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</si>
  <si>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</si>
  <si>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</si>
  <si>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</si>
  <si>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</si>
  <si>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</si>
  <si>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</si>
  <si>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</si>
  <si>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</si>
  <si>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</si>
  <si>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</si>
  <si>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</si>
  <si>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</si>
  <si>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</si>
  <si>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</si>
  <si>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</si>
  <si>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</si>
  <si>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</si>
  <si>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</si>
  <si>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</si>
  <si>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</si>
  <si>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</si>
  <si>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</si>
  <si>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</si>
  <si>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</si>
  <si>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</si>
  <si>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</si>
  <si>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</si>
  <si>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</si>
  <si>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</si>
  <si>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</si>
  <si>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</si>
  <si>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</si>
  <si>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</si>
  <si>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</si>
  <si>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</si>
  <si>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</si>
  <si>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</si>
  <si>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</si>
  <si>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</si>
  <si>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</si>
  <si>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</si>
  <si>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</si>
  <si>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</si>
  <si>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</si>
  <si>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</si>
  <si>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</si>
  <si>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</si>
  <si>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</si>
  <si>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</si>
  <si>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</si>
  <si>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</si>
  <si>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</si>
  <si>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</si>
  <si>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</si>
  <si>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</si>
  <si>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</si>
  <si>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</si>
  <si>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</si>
  <si>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</si>
  <si>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</si>
  <si>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</si>
  <si>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</si>
  <si>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</si>
  <si>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</si>
  <si>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</si>
  <si>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</si>
  <si>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</si>
  <si>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</si>
  <si>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</si>
  <si>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</si>
  <si>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</si>
  <si>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</si>
  <si>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</si>
  <si>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</si>
  <si>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</si>
  <si>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</si>
  <si>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</si>
  <si>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</si>
  <si>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</si>
  <si>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</si>
  <si>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</si>
  <si>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</si>
  <si>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</si>
  <si>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</si>
  <si>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</si>
  <si>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</si>
  <si>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</si>
  <si>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</si>
  <si>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</si>
  <si>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</si>
  <si>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</si>
  <si>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</si>
  <si>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</si>
  <si>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</si>
  <si>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</si>
  <si>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</si>
  <si>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</si>
  <si>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</si>
  <si>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</si>
  <si>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</si>
  <si>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</si>
  <si>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</si>
  <si>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</si>
  <si>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</si>
  <si>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</si>
  <si>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</si>
  <si>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</si>
  <si>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</si>
  <si>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</si>
  <si>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</si>
  <si>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</si>
  <si>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</si>
  <si>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</si>
  <si>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</si>
  <si>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</si>
  <si>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</si>
  <si>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</si>
  <si>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</si>
  <si>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</si>
  <si>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</si>
  <si>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</si>
  <si>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</si>
  <si>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</si>
  <si>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</si>
  <si>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</si>
  <si>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</si>
  <si>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</si>
  <si>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</si>
  <si>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</si>
  <si>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</si>
  <si>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</si>
  <si>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</si>
  <si>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</si>
  <si>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</si>
  <si>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</si>
  <si>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</si>
  <si>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</si>
  <si>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</si>
  <si>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</si>
  <si>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</si>
  <si>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</si>
  <si>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</si>
  <si>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</si>
  <si>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</si>
  <si>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</si>
  <si>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</si>
  <si>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</si>
  <si>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</si>
  <si>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</si>
  <si>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</si>
  <si>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</si>
  <si>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</si>
  <si>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</si>
  <si>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</si>
  <si>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</si>
  <si>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</si>
  <si>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</si>
  <si>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</si>
  <si>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</si>
  <si>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</si>
  <si>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</si>
  <si>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</si>
  <si>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</si>
  <si>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</si>
  <si>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</si>
  <si>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</si>
  <si>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</si>
  <si>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</si>
  <si>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</si>
  <si>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</si>
  <si>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</si>
  <si>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</si>
  <si>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</si>
  <si>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</si>
  <si>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</si>
  <si>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</si>
  <si>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</si>
  <si>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</si>
  <si>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</si>
  <si>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</si>
  <si>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</si>
  <si>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</si>
  <si>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</si>
  <si>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</si>
  <si>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</si>
  <si>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</si>
  <si>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</si>
  <si>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</si>
  <si>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</si>
  <si>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</si>
  <si>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</si>
  <si>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</si>
  <si>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</si>
  <si>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</si>
  <si>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</si>
  <si>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</si>
  <si>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</si>
  <si>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</si>
  <si>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</si>
  <si>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</si>
  <si>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</si>
  <si>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</si>
  <si>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</si>
  <si>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</si>
  <si>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</si>
  <si>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</si>
  <si>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</si>
  <si>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</si>
  <si>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</si>
  <si>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</si>
  <si>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</si>
  <si>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</si>
  <si>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</si>
  <si>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</si>
  <si>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</si>
  <si>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</si>
  <si>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</si>
  <si>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</si>
  <si>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</si>
  <si>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</si>
  <si>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</si>
  <si>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</si>
  <si>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</si>
  <si>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</si>
  <si>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</si>
  <si>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</si>
  <si>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</si>
  <si>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</si>
  <si>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</si>
  <si>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</si>
  <si>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</si>
  <si>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</si>
  <si>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</si>
  <si>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</si>
  <si>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</si>
  <si>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</si>
  <si>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</si>
  <si>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</si>
  <si>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</si>
  <si>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</si>
  <si>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</si>
  <si>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</si>
  <si>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</si>
  <si>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</si>
  <si>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</si>
  <si>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</si>
  <si>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</si>
  <si>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</si>
  <si>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</si>
  <si>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</si>
  <si>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</si>
  <si>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</si>
  <si>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</si>
  <si>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</si>
  <si>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</si>
  <si>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</si>
  <si>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</si>
  <si>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</si>
  <si>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</si>
  <si>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</si>
  <si>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</si>
  <si>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</si>
  <si>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</si>
  <si>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</si>
  <si>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</si>
  <si>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</si>
  <si>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</si>
  <si>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</si>
  <si>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</si>
  <si>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</si>
  <si>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</si>
  <si>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</si>
  <si>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</si>
  <si>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</si>
  <si>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</si>
  <si>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</si>
  <si>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</si>
  <si>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</si>
  <si>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</si>
  <si>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</si>
  <si>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</si>
  <si>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</si>
  <si>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</si>
  <si>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</si>
  <si>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</si>
  <si>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</si>
  <si>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</si>
  <si>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</si>
  <si>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</si>
  <si>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</si>
  <si>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</si>
  <si>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</si>
  <si>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</si>
  <si>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</si>
  <si>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</si>
  <si>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</si>
  <si>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</si>
  <si>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</si>
  <si>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</si>
  <si>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</si>
  <si>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</si>
  <si>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</si>
  <si>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</si>
  <si>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</si>
  <si>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</si>
  <si>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</si>
  <si>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</si>
  <si>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</si>
  <si>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</si>
  <si>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</si>
  <si>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</si>
  <si>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</si>
  <si>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</si>
  <si>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</si>
  <si>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</si>
  <si>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</si>
  <si>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</si>
  <si>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</si>
  <si>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</si>
  <si>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</si>
  <si>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</si>
  <si>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</si>
  <si>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</si>
  <si>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</si>
  <si>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</si>
  <si>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</si>
  <si>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</si>
  <si>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</si>
  <si>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</si>
  <si>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</si>
  <si>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</si>
  <si>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</si>
  <si>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</si>
  <si>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</si>
  <si>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</si>
  <si>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</si>
  <si>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</si>
  <si>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</si>
  <si>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</si>
  <si>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</si>
  <si>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</si>
  <si>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</si>
  <si>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</si>
  <si>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</si>
  <si>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</si>
  <si>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</si>
  <si>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</si>
  <si>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</si>
  <si>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</si>
  <si>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</si>
  <si>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</si>
  <si>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</si>
  <si>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</si>
  <si>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</si>
  <si>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</si>
  <si>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</si>
  <si>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</si>
  <si>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</si>
  <si>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</si>
  <si>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</si>
  <si>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</si>
  <si>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</si>
  <si>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</si>
  <si>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</si>
  <si>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</si>
  <si>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</si>
  <si>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</si>
  <si>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</si>
  <si>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</si>
  <si>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</si>
  <si>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</si>
  <si>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</si>
  <si>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</si>
  <si>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</si>
  <si>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</si>
  <si>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</si>
  <si>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</si>
  <si>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</si>
  <si>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</si>
  <si>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</si>
  <si>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</si>
  <si>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</si>
  <si>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</si>
  <si>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</si>
  <si>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</si>
  <si>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</si>
  <si>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</si>
  <si>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</si>
  <si>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</si>
  <si>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</si>
  <si>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</si>
  <si>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</si>
  <si>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</si>
  <si>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</si>
  <si>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</si>
  <si>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</si>
  <si>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</si>
  <si>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</si>
  <si>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</si>
  <si>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</si>
  <si>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</si>
  <si>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</si>
  <si>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</si>
  <si>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</si>
  <si>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</si>
  <si>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</si>
  <si>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</si>
  <si>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</si>
  <si>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</si>
  <si>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</si>
  <si>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</si>
  <si>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</si>
  <si>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</si>
  <si>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</si>
  <si>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</si>
  <si>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</si>
  <si>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</si>
  <si>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</si>
  <si>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</si>
  <si>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</si>
  <si>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</si>
  <si>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</si>
  <si>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</si>
  <si>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</si>
  <si>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</si>
  <si>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</si>
  <si>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</si>
  <si>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</si>
  <si>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</si>
  <si>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</si>
  <si>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</si>
  <si>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</si>
  <si>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</si>
  <si>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</si>
  <si>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</si>
  <si>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</si>
  <si>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</si>
  <si>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</si>
  <si>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</si>
  <si>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</si>
  <si>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</si>
  <si>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</si>
  <si>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</si>
  <si>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</si>
  <si>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</si>
  <si>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</si>
  <si>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</si>
  <si>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</si>
  <si>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</si>
  <si>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</si>
  <si>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</si>
  <si>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</si>
  <si>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</si>
  <si>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</si>
  <si>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</si>
  <si>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</si>
  <si>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</si>
  <si>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</si>
  <si>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</si>
  <si>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</si>
  <si>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</si>
  <si>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</si>
  <si>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</si>
  <si>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</si>
  <si>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</si>
  <si>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</si>
  <si>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</si>
  <si>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</si>
  <si>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</si>
  <si>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</si>
  <si>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</si>
  <si>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</si>
  <si>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</si>
  <si>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</si>
  <si>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</si>
  <si>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</si>
  <si>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</si>
  <si>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</si>
  <si>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</si>
  <si>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</si>
  <si>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</si>
  <si>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</si>
  <si>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</si>
  <si>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</si>
  <si>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</si>
  <si>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</si>
  <si>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</si>
  <si>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</si>
  <si>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</si>
  <si>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</si>
  <si>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</si>
  <si>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</si>
  <si>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</si>
  <si>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</si>
  <si>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</si>
  <si>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</si>
  <si>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</si>
  <si>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</si>
  <si>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</si>
  <si>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</si>
  <si>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</si>
  <si>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</si>
  <si>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</si>
  <si>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</si>
  <si>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</si>
  <si>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</si>
  <si>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</si>
  <si>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</si>
  <si>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</si>
  <si>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</si>
  <si>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</si>
  <si>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</si>
  <si>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</si>
  <si>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</si>
  <si>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</si>
  <si>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</si>
  <si>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</si>
  <si>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</si>
  <si>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</si>
  <si>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</si>
  <si>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</si>
  <si>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</si>
  <si>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</si>
  <si>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</si>
  <si>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</si>
  <si>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</si>
  <si>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</si>
  <si>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</si>
  <si>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</si>
  <si>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</si>
  <si>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</si>
  <si>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</si>
  <si>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</si>
  <si>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</si>
  <si>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</si>
  <si>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</si>
  <si>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</si>
  <si>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</si>
  <si>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</si>
  <si>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</si>
  <si>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</si>
  <si>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</si>
  <si>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</si>
  <si>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</si>
  <si>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</si>
  <si>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</si>
  <si>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</si>
  <si>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</si>
  <si>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</si>
  <si>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</si>
  <si>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</si>
  <si>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</si>
  <si>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</si>
  <si>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</si>
  <si>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</si>
  <si>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</si>
  <si>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</si>
  <si>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</si>
  <si>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</si>
  <si>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</si>
  <si>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</si>
  <si>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</si>
  <si>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</si>
  <si>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</si>
  <si>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</si>
  <si>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</si>
  <si>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</si>
  <si>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</si>
  <si>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</si>
  <si>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</si>
  <si>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</si>
  <si>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</si>
  <si>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</si>
  <si>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</si>
  <si>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</si>
  <si>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</si>
  <si>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</si>
  <si>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</si>
  <si>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</si>
  <si>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</si>
  <si>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</si>
  <si>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</si>
  <si>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</si>
  <si>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</si>
  <si>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</si>
  <si>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</si>
  <si>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</si>
  <si>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</si>
  <si>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</si>
  <si>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</si>
  <si>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</si>
  <si>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</si>
  <si>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</si>
  <si>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</si>
  <si>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</si>
  <si>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</si>
  <si>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</si>
  <si>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</si>
  <si>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</si>
  <si>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</si>
  <si>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</si>
  <si>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</si>
  <si>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</si>
  <si>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</si>
  <si>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</si>
  <si>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</si>
  <si>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</si>
  <si>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</si>
  <si>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</si>
  <si>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</si>
  <si>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</si>
  <si>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</si>
  <si>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</si>
  <si>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</si>
  <si>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</si>
  <si>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</si>
  <si>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</si>
  <si>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</si>
  <si>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</si>
  <si>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</si>
  <si>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</si>
  <si>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</si>
  <si>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</si>
  <si>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</si>
  <si>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</si>
  <si>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</si>
  <si>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</si>
  <si>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</si>
  <si>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</si>
  <si>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</si>
  <si>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</si>
  <si>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</si>
  <si>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</si>
  <si>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</si>
  <si>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</si>
  <si>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</si>
  <si>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</si>
  <si>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</si>
  <si>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</si>
  <si>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</si>
  <si>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</si>
  <si>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</si>
  <si>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</si>
  <si>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</si>
  <si>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</si>
  <si>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</si>
  <si>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</si>
  <si>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</si>
  <si>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</si>
  <si>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</si>
  <si>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</si>
  <si>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</si>
  <si>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</si>
  <si>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</si>
  <si>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</si>
  <si>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</si>
  <si>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</si>
  <si>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</si>
  <si>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</si>
  <si>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</si>
  <si>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</si>
  <si>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</si>
  <si>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</si>
  <si>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</si>
  <si>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</si>
  <si>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</si>
  <si>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</si>
  <si>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</si>
  <si>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</si>
  <si>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</si>
  <si>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</si>
  <si>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</si>
  <si>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</si>
  <si>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</si>
  <si>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</si>
  <si>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</si>
  <si>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</si>
  <si>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</si>
  <si>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</si>
  <si>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</si>
  <si>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</si>
  <si>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</si>
  <si>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</si>
  <si>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</si>
  <si>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</si>
  <si>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</si>
  <si>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</si>
  <si>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</si>
  <si>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</si>
  <si>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</si>
  <si>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</si>
  <si>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</si>
  <si>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</si>
  <si>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</si>
  <si>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</si>
  <si>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</si>
  <si>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</si>
  <si>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</si>
  <si>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</si>
  <si>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</si>
  <si>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</si>
  <si>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</si>
  <si>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</si>
  <si>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</si>
  <si>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</si>
  <si>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</si>
  <si>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</si>
  <si>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</si>
  <si>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</si>
  <si>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</si>
  <si>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</si>
  <si>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</si>
  <si>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</si>
  <si>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</si>
  <si>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</si>
  <si>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</si>
  <si>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</si>
  <si>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</si>
  <si>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</si>
  <si>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</si>
  <si>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</si>
  <si>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</si>
  <si>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</si>
  <si>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</si>
  <si>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</si>
  <si>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</si>
  <si>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</si>
  <si>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</si>
  <si>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</si>
  <si>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</si>
  <si>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</si>
  <si>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</si>
  <si>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</si>
  <si>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</si>
  <si>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</si>
  <si>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</si>
  <si>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</si>
  <si>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</si>
  <si>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</si>
  <si>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</si>
  <si>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</si>
  <si>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</si>
  <si>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</si>
  <si>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</si>
  <si>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</si>
  <si>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</si>
  <si>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</si>
  <si>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</si>
  <si>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</si>
  <si>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</si>
  <si>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</si>
  <si>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</si>
  <si>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</si>
  <si>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</si>
  <si>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</si>
  <si>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</si>
  <si>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</si>
  <si>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</si>
  <si>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</si>
  <si>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</si>
  <si>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</si>
  <si>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</si>
  <si>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</si>
  <si>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</si>
  <si>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</si>
  <si>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</si>
  <si>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</si>
  <si>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</si>
  <si>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</si>
  <si>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</si>
  <si>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</si>
  <si>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</si>
  <si>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</si>
  <si>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</si>
  <si>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</si>
  <si>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</si>
  <si>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</si>
  <si>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</si>
  <si>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</si>
  <si>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</si>
  <si>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</si>
  <si>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</si>
  <si>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</si>
  <si>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</si>
  <si>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</si>
  <si>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</si>
  <si>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</si>
  <si>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</si>
  <si>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</si>
  <si>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</si>
  <si>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</si>
  <si>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</si>
  <si>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</si>
  <si>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</si>
  <si>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</si>
  <si>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</si>
  <si>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</si>
  <si>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</si>
  <si>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</si>
  <si>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</si>
  <si>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</si>
  <si>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</si>
  <si>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</si>
  <si>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</si>
  <si>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</si>
  <si>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</si>
  <si>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</si>
  <si>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</si>
  <si>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</si>
  <si>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</si>
  <si>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</si>
  <si>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</si>
  <si>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</si>
  <si>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</si>
  <si>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</si>
  <si>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</si>
  <si>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</si>
  <si>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</si>
  <si>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</si>
  <si>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</si>
  <si>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</si>
  <si>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</si>
  <si>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</si>
  <si>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</si>
  <si>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</si>
  <si>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</si>
  <si>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</si>
  <si>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</si>
  <si>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</si>
  <si>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</si>
  <si>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</si>
  <si>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</si>
  <si>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</si>
  <si>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</si>
  <si>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</si>
  <si>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</si>
  <si>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</si>
  <si>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</si>
  <si>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</si>
  <si>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</si>
  <si>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</si>
  <si>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</si>
  <si>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</si>
  <si>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</si>
  <si>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</si>
  <si>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</si>
  <si>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</si>
  <si>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</si>
  <si>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</si>
  <si>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</si>
  <si>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</si>
  <si>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</si>
  <si>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</si>
  <si>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</si>
  <si>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</si>
  <si>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</si>
  <si>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</si>
  <si>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</si>
  <si>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</si>
  <si>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</si>
  <si>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</si>
  <si>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</si>
  <si>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</si>
  <si>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</si>
  <si>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</si>
  <si>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</si>
  <si>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</si>
  <si>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</si>
  <si>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</si>
  <si>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</si>
  <si>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</si>
  <si>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</si>
  <si>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</si>
  <si>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</si>
  <si>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</si>
  <si>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</si>
  <si>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</si>
  <si>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</si>
  <si>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</si>
  <si>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</si>
  <si>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</si>
  <si>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</si>
  <si>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</si>
  <si>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</si>
  <si>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</si>
  <si>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</si>
  <si>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</si>
  <si>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</si>
  <si>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</si>
  <si>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</si>
  <si>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</si>
  <si>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</si>
  <si>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</si>
  <si>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</si>
  <si>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</si>
  <si>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</si>
  <si>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</si>
  <si>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</si>
  <si>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</si>
  <si>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</si>
  <si>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</si>
  <si>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</si>
  <si>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</si>
  <si>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</si>
  <si>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</si>
  <si>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</si>
  <si>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</si>
  <si>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</si>
  <si>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</si>
  <si>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</si>
  <si>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</si>
  <si>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</si>
  <si>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</si>
  <si>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</si>
  <si>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</si>
  <si>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</si>
  <si>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</si>
  <si>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</si>
  <si>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</si>
  <si>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</si>
  <si>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</si>
  <si>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</si>
  <si>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</si>
  <si>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</si>
  <si>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</si>
  <si>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</si>
  <si>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</si>
  <si>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</si>
  <si>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</si>
  <si>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</si>
  <si>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</si>
  <si>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</si>
  <si>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</si>
  <si>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</si>
  <si>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</si>
  <si>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</si>
  <si>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</si>
  <si>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</si>
  <si>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</si>
  <si>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</si>
  <si>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</si>
  <si>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</si>
  <si>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</si>
  <si>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</si>
  <si>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</si>
  <si>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</si>
  <si>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</si>
  <si>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</si>
  <si>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</si>
  <si>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</si>
  <si>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</si>
  <si>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</si>
  <si>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</si>
  <si>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</si>
  <si>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</si>
  <si>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</si>
  <si>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</si>
  <si>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</si>
  <si>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</si>
  <si>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</si>
  <si>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</si>
  <si>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</si>
  <si>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</si>
  <si>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</si>
  <si>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</si>
  <si>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</si>
  <si>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</si>
  <si>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</si>
  <si>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</si>
  <si>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</si>
  <si>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</si>
  <si>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</si>
  <si>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</si>
  <si>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</si>
  <si>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</si>
  <si>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</si>
  <si>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</si>
  <si>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</si>
  <si>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</si>
  <si>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</si>
  <si>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</si>
  <si>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</si>
  <si>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</si>
  <si>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</si>
  <si>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</si>
  <si>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</si>
  <si>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</si>
  <si>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</si>
  <si>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</si>
  <si>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</si>
  <si>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</si>
  <si>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</si>
  <si>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</si>
  <si>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</si>
  <si>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</si>
  <si>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</si>
  <si>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</si>
  <si>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</si>
  <si>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</si>
  <si>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</si>
  <si>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</si>
  <si>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</si>
  <si>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</si>
  <si>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</si>
  <si>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</si>
  <si>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</si>
  <si>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</si>
  <si>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</si>
  <si>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</si>
  <si>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</si>
  <si>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</si>
  <si>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</si>
  <si>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</si>
  <si>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</si>
  <si>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</si>
  <si>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</si>
  <si>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</si>
  <si>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</si>
  <si>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</si>
  <si>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</si>
  <si>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</si>
  <si>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</si>
  <si>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</si>
  <si>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</si>
  <si>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</si>
  <si>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</si>
  <si>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</si>
  <si>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</si>
  <si>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</si>
  <si>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</si>
  <si>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</si>
  <si>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</si>
  <si>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</si>
  <si>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</si>
  <si>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</si>
  <si>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</si>
  <si>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</si>
  <si>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</si>
  <si>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</si>
  <si>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</si>
  <si>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</si>
  <si>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</si>
  <si>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</si>
  <si>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</si>
  <si>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</si>
  <si>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</si>
  <si>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</si>
  <si>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</si>
  <si>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</si>
  <si>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</si>
  <si>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</si>
  <si>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</si>
  <si>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</si>
  <si>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</si>
  <si>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</si>
  <si>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</si>
  <si>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</si>
  <si>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</si>
  <si>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</si>
  <si>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</si>
  <si>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</si>
  <si>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</si>
  <si>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</si>
  <si>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</si>
  <si>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</si>
  <si>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</si>
  <si>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</si>
  <si>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</si>
  <si>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</si>
  <si>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</si>
  <si>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</si>
  <si>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</si>
  <si>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</si>
  <si>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</si>
  <si>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</si>
  <si>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</si>
  <si>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</si>
  <si>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</si>
  <si>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</si>
  <si>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</si>
  <si>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</si>
  <si>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</si>
  <si>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</si>
  <si>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</si>
  <si>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</si>
  <si>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</si>
  <si>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</si>
  <si>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</si>
  <si>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</si>
  <si>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</si>
  <si>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</si>
  <si>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</si>
  <si>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</si>
  <si>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</si>
  <si>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</si>
  <si>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</si>
  <si>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</si>
  <si>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</si>
  <si>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</si>
  <si>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</si>
  <si>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</si>
  <si>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</si>
  <si>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</si>
  <si>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</si>
  <si>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</si>
  <si>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</si>
  <si>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</si>
  <si>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</si>
  <si>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</si>
  <si>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</si>
  <si>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</si>
  <si>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</si>
  <si>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</si>
  <si>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</si>
  <si>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</si>
  <si>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</si>
  <si>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</si>
  <si>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</si>
  <si>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</si>
  <si>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</si>
  <si>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</si>
  <si>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</si>
  <si>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</si>
  <si>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</si>
  <si>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</si>
  <si>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</si>
  <si>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</si>
  <si>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</si>
  <si>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</si>
  <si>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</si>
  <si>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</si>
  <si>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</si>
  <si>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</si>
  <si>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</si>
  <si>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</si>
  <si>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</si>
  <si>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</si>
  <si>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</si>
  <si>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</si>
  <si>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</si>
  <si>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</si>
  <si>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</si>
  <si>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</si>
  <si>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</si>
  <si>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</si>
  <si>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</si>
  <si>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</si>
  <si>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</si>
  <si>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</si>
  <si>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</si>
  <si>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</si>
  <si>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</si>
  <si>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</si>
  <si>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</si>
  <si>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</si>
  <si>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</si>
  <si>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</si>
  <si>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</si>
  <si>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</si>
  <si>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</si>
  <si>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</si>
  <si>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</si>
  <si>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</si>
  <si>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</si>
  <si>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</si>
  <si>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</si>
  <si>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</si>
  <si>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</si>
  <si>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</si>
  <si>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</si>
  <si>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</si>
  <si>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</si>
  <si>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</si>
  <si>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</si>
  <si>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</si>
  <si>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</si>
  <si>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</si>
  <si>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</si>
  <si>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</si>
  <si>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</si>
  <si>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</si>
  <si>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</si>
  <si>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</si>
  <si>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</si>
  <si>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</si>
  <si>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</si>
  <si>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</si>
  <si>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</si>
  <si>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</si>
  <si>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</si>
  <si>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</si>
  <si>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</si>
  <si>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</si>
  <si>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</si>
  <si>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</si>
  <si>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</si>
  <si>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</si>
  <si>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</si>
  <si>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</si>
  <si>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</si>
  <si>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</si>
  <si>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</si>
  <si>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</si>
  <si>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</si>
  <si>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</si>
  <si>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</si>
  <si>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</si>
  <si>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</si>
  <si>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</si>
  <si>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</si>
  <si>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</si>
  <si>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</si>
  <si>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</si>
  <si>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</si>
  <si>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</si>
  <si>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</si>
  <si>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</si>
  <si>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</si>
  <si>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</si>
  <si>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</si>
  <si>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</si>
  <si>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</si>
  <si>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</si>
  <si>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</si>
  <si>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</si>
  <si>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</si>
  <si>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</si>
  <si>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</si>
  <si>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</si>
  <si>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</si>
  <si>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</si>
  <si>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</si>
  <si>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</si>
  <si>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</si>
  <si>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</si>
  <si>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</si>
  <si>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</si>
  <si>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</si>
  <si>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</si>
  <si>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</si>
  <si>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</si>
  <si>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</si>
  <si>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</si>
  <si>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</si>
  <si>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</si>
  <si>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</si>
  <si>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</si>
  <si>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</si>
  <si>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</si>
  <si>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</si>
  <si>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</si>
  <si>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</si>
  <si>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</si>
  <si>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</si>
  <si>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</si>
  <si>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</si>
  <si>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</si>
  <si>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</si>
  <si>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</si>
  <si>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</si>
  <si>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</si>
  <si>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</si>
  <si>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</si>
  <si>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</si>
  <si>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</si>
  <si>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</si>
  <si>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</si>
  <si>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</si>
  <si>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</si>
  <si>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</si>
  <si>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</si>
  <si>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</si>
  <si>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</si>
  <si>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</si>
  <si>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</si>
  <si>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</si>
  <si>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</si>
  <si>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</si>
  <si>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</si>
  <si>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</si>
  <si>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</si>
  <si>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</si>
  <si>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</si>
  <si>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</si>
  <si>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</si>
  <si>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</si>
  <si>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</si>
  <si>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</si>
  <si>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</si>
  <si>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</si>
  <si>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</si>
  <si>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</si>
  <si>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</si>
  <si>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</si>
  <si>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</si>
  <si>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</si>
  <si>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</si>
  <si>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</si>
  <si>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</si>
  <si>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</si>
  <si>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</si>
  <si>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</si>
  <si>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</si>
  <si>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</si>
  <si>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</si>
  <si>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</si>
  <si>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</si>
  <si>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</si>
  <si>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</si>
  <si>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</si>
  <si>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</si>
  <si>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</si>
  <si>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</si>
  <si>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</si>
  <si>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</si>
  <si>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</si>
  <si>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</si>
  <si>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</si>
  <si>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</si>
  <si>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</si>
  <si>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</si>
  <si>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</si>
  <si>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</si>
  <si>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</si>
  <si>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</si>
  <si>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</si>
  <si>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</si>
  <si>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</si>
  <si>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</si>
  <si>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</si>
  <si>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</si>
  <si>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</si>
  <si>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</si>
  <si>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</si>
  <si>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</si>
  <si>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</si>
  <si>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</si>
  <si>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</si>
  <si>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</si>
  <si>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</si>
  <si>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</si>
  <si>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</si>
  <si>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</si>
  <si>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</si>
  <si>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</si>
  <si>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</si>
  <si>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</si>
  <si>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</si>
  <si>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</si>
  <si>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</si>
  <si>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</si>
  <si>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</si>
  <si>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</si>
  <si>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</si>
  <si>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</si>
  <si>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</si>
  <si>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</si>
  <si>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</si>
  <si>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</si>
  <si>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</si>
  <si>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</si>
  <si>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</si>
  <si>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</si>
  <si>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</si>
  <si>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</si>
  <si>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</si>
  <si>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</si>
  <si>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</si>
  <si>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</si>
  <si>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</si>
  <si>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</si>
  <si>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</si>
  <si>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</si>
  <si>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</si>
  <si>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</si>
  <si>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</si>
  <si>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</si>
  <si>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</si>
  <si>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</si>
  <si>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</si>
  <si>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</si>
  <si>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</si>
  <si>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</si>
  <si>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</si>
  <si>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</si>
  <si>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</si>
  <si>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</si>
  <si>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</si>
  <si>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</si>
  <si>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</si>
  <si>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</si>
  <si>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</si>
  <si>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</si>
  <si>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</si>
  <si>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</si>
  <si>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</si>
  <si>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</si>
  <si>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</si>
  <si>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</si>
  <si>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</si>
  <si>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</si>
  <si>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</si>
  <si>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</si>
  <si>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</si>
  <si>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</si>
  <si>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</si>
  <si>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</si>
  <si>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</si>
  <si>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</si>
  <si>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</si>
  <si>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</si>
  <si>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</si>
  <si>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</si>
  <si>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</si>
  <si>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</si>
  <si>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</si>
  <si>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</si>
  <si>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</si>
  <si>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</si>
  <si>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</si>
  <si>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</si>
  <si>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</si>
  <si>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</si>
  <si>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</si>
  <si>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</si>
  <si>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</si>
  <si>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</si>
  <si>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Maria Pichardo, Glaufo Rafael</t>
  </si>
  <si>
    <t>3335941474</t>
  </si>
  <si>
    <t>3335941473</t>
  </si>
  <si>
    <t>3335941469</t>
  </si>
  <si>
    <t xml:space="preserve">De Leon Morillo, Nelson </t>
  </si>
  <si>
    <t>05 Julio de 2021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</si>
  <si>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</si>
  <si>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</si>
  <si>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</si>
  <si>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</si>
  <si>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</si>
  <si>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</si>
  <si>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</si>
  <si>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</si>
  <si>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</si>
  <si>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</si>
  <si>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GAVETA RECHAZO LLENA</t>
  </si>
  <si>
    <t>3335941534</t>
  </si>
  <si>
    <t>3335941516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</si>
  <si>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</si>
  <si>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</si>
  <si>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</si>
  <si>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</si>
  <si>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</si>
  <si>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</si>
  <si>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3335942393</t>
  </si>
  <si>
    <t>3335942392</t>
  </si>
  <si>
    <t>FUERA DE SERVICIO</t>
  </si>
  <si>
    <t>Closed</t>
  </si>
  <si>
    <t>Peguero Solano, Victor Manuel</t>
  </si>
  <si>
    <t>3335942269</t>
  </si>
  <si>
    <t>3335941937 </t>
  </si>
  <si>
    <t>3335943018</t>
  </si>
  <si>
    <t>3335942951</t>
  </si>
  <si>
    <t>3335942918</t>
  </si>
  <si>
    <t>3335942910</t>
  </si>
  <si>
    <t>FALLA NO COFIRMADA</t>
  </si>
  <si>
    <t>3335942807</t>
  </si>
  <si>
    <t>3335942793</t>
  </si>
  <si>
    <t>3335942580</t>
  </si>
  <si>
    <t>3335942548</t>
  </si>
  <si>
    <t>3335942791 </t>
  </si>
  <si>
    <t>3335942798 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</si>
  <si>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</si>
  <si>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</si>
  <si>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</si>
  <si>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</si>
  <si>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</si>
  <si>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</si>
  <si>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</si>
  <si>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</si>
  <si>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</si>
  <si>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</si>
  <si>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</si>
  <si>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</si>
  <si>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</si>
  <si>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</si>
  <si>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</si>
  <si>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</si>
  <si>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</si>
  <si>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</si>
  <si>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</si>
  <si>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</si>
  <si>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</si>
  <si>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</si>
  <si>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GAVETA DE EFECTIVO</t>
  </si>
  <si>
    <t>3335943480</t>
  </si>
  <si>
    <t>3335943475</t>
  </si>
  <si>
    <t>3335943474</t>
  </si>
  <si>
    <t>3335943473</t>
  </si>
  <si>
    <t>3335943472</t>
  </si>
  <si>
    <t>3335943471</t>
  </si>
  <si>
    <t>3335943470</t>
  </si>
  <si>
    <t>3335943465</t>
  </si>
  <si>
    <t>3335943464</t>
  </si>
  <si>
    <t>3335943463</t>
  </si>
  <si>
    <t>3335943459</t>
  </si>
  <si>
    <t>3335943457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</si>
  <si>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</si>
  <si>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</si>
  <si>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</si>
  <si>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</si>
  <si>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</si>
  <si>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</si>
  <si>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3335943490</t>
  </si>
  <si>
    <t>3335943489</t>
  </si>
  <si>
    <t>3335943488</t>
  </si>
  <si>
    <t>3335943487</t>
  </si>
  <si>
    <t>3335943486</t>
  </si>
  <si>
    <t>3335943485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</si>
</sst>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4"/>
      <tableStyleElement type="headerRow" dxfId="263"/>
      <tableStyleElement type="totalRow" dxfId="262"/>
      <tableStyleElement type="firstColumn" dxfId="261"/>
      <tableStyleElement type="lastColumn" dxfId="260"/>
      <tableStyleElement type="firstRowStripe" dxfId="259"/>
      <tableStyleElement type="firstColumnStripe" dxfId="2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27" priority="99295"/>
  </conditionalFormatting>
  <conditionalFormatting sqref="B7">
    <cfRule type="duplicateValues" dxfId="126" priority="79"/>
    <cfRule type="duplicateValues" dxfId="125" priority="80"/>
    <cfRule type="duplicateValues" dxfId="124" priority="81"/>
  </conditionalFormatting>
  <conditionalFormatting sqref="B7">
    <cfRule type="duplicateValues" dxfId="123" priority="78"/>
  </conditionalFormatting>
  <conditionalFormatting sqref="B7">
    <cfRule type="duplicateValues" dxfId="122" priority="76"/>
    <cfRule type="duplicateValues" dxfId="121" priority="77"/>
  </conditionalFormatting>
  <conditionalFormatting sqref="B7">
    <cfRule type="duplicateValues" dxfId="120" priority="73"/>
    <cfRule type="duplicateValues" dxfId="119" priority="74"/>
    <cfRule type="duplicateValues" dxfId="118" priority="75"/>
  </conditionalFormatting>
  <conditionalFormatting sqref="B7">
    <cfRule type="duplicateValues" dxfId="117" priority="72"/>
  </conditionalFormatting>
  <conditionalFormatting sqref="B7">
    <cfRule type="duplicateValues" dxfId="116" priority="70"/>
    <cfRule type="duplicateValues" dxfId="115" priority="71"/>
  </conditionalFormatting>
  <conditionalFormatting sqref="B7">
    <cfRule type="duplicateValues" dxfId="114" priority="69"/>
  </conditionalFormatting>
  <conditionalFormatting sqref="B7">
    <cfRule type="duplicateValues" dxfId="113" priority="66"/>
    <cfRule type="duplicateValues" dxfId="112" priority="67"/>
    <cfRule type="duplicateValues" dxfId="111" priority="68"/>
  </conditionalFormatting>
  <conditionalFormatting sqref="B7">
    <cfRule type="duplicateValues" dxfId="110" priority="65"/>
  </conditionalFormatting>
  <conditionalFormatting sqref="B7">
    <cfRule type="duplicateValues" dxfId="109" priority="64"/>
  </conditionalFormatting>
  <conditionalFormatting sqref="B9">
    <cfRule type="duplicateValues" dxfId="108" priority="63"/>
  </conditionalFormatting>
  <conditionalFormatting sqref="B9">
    <cfRule type="duplicateValues" dxfId="107" priority="60"/>
    <cfRule type="duplicateValues" dxfId="106" priority="61"/>
    <cfRule type="duplicateValues" dxfId="105" priority="62"/>
  </conditionalFormatting>
  <conditionalFormatting sqref="B9">
    <cfRule type="duplicateValues" dxfId="104" priority="58"/>
    <cfRule type="duplicateValues" dxfId="103" priority="59"/>
  </conditionalFormatting>
  <conditionalFormatting sqref="B9">
    <cfRule type="duplicateValues" dxfId="102" priority="55"/>
    <cfRule type="duplicateValues" dxfId="101" priority="56"/>
    <cfRule type="duplicateValues" dxfId="100" priority="57"/>
  </conditionalFormatting>
  <conditionalFormatting sqref="B9">
    <cfRule type="duplicateValues" dxfId="99" priority="54"/>
  </conditionalFormatting>
  <conditionalFormatting sqref="B9">
    <cfRule type="duplicateValues" dxfId="98" priority="53"/>
  </conditionalFormatting>
  <conditionalFormatting sqref="B9">
    <cfRule type="duplicateValues" dxfId="97" priority="52"/>
  </conditionalFormatting>
  <conditionalFormatting sqref="B9">
    <cfRule type="duplicateValues" dxfId="96" priority="49"/>
    <cfRule type="duplicateValues" dxfId="95" priority="50"/>
    <cfRule type="duplicateValues" dxfId="94" priority="51"/>
  </conditionalFormatting>
  <conditionalFormatting sqref="B9">
    <cfRule type="duplicateValues" dxfId="93" priority="47"/>
    <cfRule type="duplicateValues" dxfId="92" priority="48"/>
  </conditionalFormatting>
  <conditionalFormatting sqref="C9">
    <cfRule type="duplicateValues" dxfId="91" priority="46"/>
  </conditionalFormatting>
  <conditionalFormatting sqref="E3">
    <cfRule type="duplicateValues" dxfId="90" priority="121658"/>
  </conditionalFormatting>
  <conditionalFormatting sqref="E3">
    <cfRule type="duplicateValues" dxfId="89" priority="121659"/>
    <cfRule type="duplicateValues" dxfId="88" priority="121660"/>
  </conditionalFormatting>
  <conditionalFormatting sqref="E3">
    <cfRule type="duplicateValues" dxfId="87" priority="121661"/>
    <cfRule type="duplicateValues" dxfId="86" priority="121662"/>
    <cfRule type="duplicateValues" dxfId="85" priority="121663"/>
    <cfRule type="duplicateValues" dxfId="84" priority="121664"/>
  </conditionalFormatting>
  <conditionalFormatting sqref="B3">
    <cfRule type="duplicateValues" dxfId="83" priority="121665"/>
  </conditionalFormatting>
  <conditionalFormatting sqref="E4">
    <cfRule type="duplicateValues" dxfId="82" priority="20"/>
  </conditionalFormatting>
  <conditionalFormatting sqref="E4">
    <cfRule type="duplicateValues" dxfId="81" priority="17"/>
    <cfRule type="duplicateValues" dxfId="80" priority="18"/>
    <cfRule type="duplicateValues" dxfId="79" priority="19"/>
  </conditionalFormatting>
  <conditionalFormatting sqref="E4">
    <cfRule type="duplicateValues" dxfId="78" priority="16"/>
  </conditionalFormatting>
  <conditionalFormatting sqref="E4">
    <cfRule type="duplicateValues" dxfId="77" priority="13"/>
    <cfRule type="duplicateValues" dxfId="76" priority="14"/>
    <cfRule type="duplicateValues" dxfId="75" priority="15"/>
  </conditionalFormatting>
  <conditionalFormatting sqref="B4">
    <cfRule type="duplicateValues" dxfId="74" priority="12"/>
  </conditionalFormatting>
  <conditionalFormatting sqref="E4">
    <cfRule type="duplicateValues" dxfId="73" priority="11"/>
  </conditionalFormatting>
  <conditionalFormatting sqref="E5">
    <cfRule type="duplicateValues" dxfId="72" priority="10"/>
  </conditionalFormatting>
  <conditionalFormatting sqref="E5">
    <cfRule type="duplicateValues" dxfId="71" priority="7"/>
    <cfRule type="duplicateValues" dxfId="70" priority="8"/>
    <cfRule type="duplicateValues" dxfId="69" priority="9"/>
  </conditionalFormatting>
  <conditionalFormatting sqref="E5">
    <cfRule type="duplicateValues" dxfId="68" priority="6"/>
  </conditionalFormatting>
  <conditionalFormatting sqref="E5">
    <cfRule type="duplicateValues" dxfId="67" priority="3"/>
    <cfRule type="duplicateValues" dxfId="66" priority="4"/>
    <cfRule type="duplicateValues" dxfId="65" priority="5"/>
  </conditionalFormatting>
  <conditionalFormatting sqref="B5">
    <cfRule type="duplicateValues" dxfId="64" priority="2"/>
  </conditionalFormatting>
  <conditionalFormatting sqref="E5">
    <cfRule type="duplicateValues" dxfId="6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2" priority="2"/>
  </conditionalFormatting>
  <conditionalFormatting sqref="B1:B1048576">
    <cfRule type="duplicateValues" dxfId="6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5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6.42578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2603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50" t="str">
        <f>VLOOKUP(E5,'LISTADO ATM'!$A$2:$C$898,3,0)</f>
        <v>DISTRITO NACIONAL</v>
      </c>
      <c r="B5" s="145">
        <v>3335932386</v>
      </c>
      <c r="C5" s="110">
        <v>44372.434872685182</v>
      </c>
      <c r="D5" s="110" t="s">
        <v>2180</v>
      </c>
      <c r="E5" s="140">
        <v>387</v>
      </c>
      <c r="F5" s="150" t="str">
        <f>VLOOKUP(E5,VIP!$A$2:$O13958,2,0)</f>
        <v>DRBR387</v>
      </c>
      <c r="G5" s="150" t="str">
        <f>VLOOKUP(E5,'LISTADO ATM'!$A$2:$B$897,2,0)</f>
        <v xml:space="preserve">ATM S/M La Cadena San Vicente de Paul </v>
      </c>
      <c r="H5" s="150" t="str">
        <f>VLOOKUP(E5,VIP!$A$2:$O18919,7,FALSE)</f>
        <v>Si</v>
      </c>
      <c r="I5" s="150" t="str">
        <f>VLOOKUP(E5,VIP!$A$2:$O10884,8,FALSE)</f>
        <v>Si</v>
      </c>
      <c r="J5" s="150" t="str">
        <f>VLOOKUP(E5,VIP!$A$2:$O10834,8,FALSE)</f>
        <v>Si</v>
      </c>
      <c r="K5" s="150" t="str">
        <f>VLOOKUP(E5,VIP!$A$2:$O14408,6,0)</f>
        <v>NO</v>
      </c>
      <c r="L5" s="154" t="s">
        <v>2219</v>
      </c>
      <c r="M5" s="109" t="s">
        <v>2445</v>
      </c>
      <c r="N5" s="109" t="s">
        <v>2554</v>
      </c>
      <c r="O5" s="150" t="s">
        <v>2454</v>
      </c>
      <c r="P5" s="150"/>
      <c r="Q5" s="109" t="s">
        <v>2219</v>
      </c>
    </row>
    <row r="6" spans="1:17" ht="18" x14ac:dyDescent="0.25">
      <c r="A6" s="150" t="str">
        <f>VLOOKUP(E6,'LISTADO ATM'!$A$2:$C$898,3,0)</f>
        <v>DISTRITO NACIONAL</v>
      </c>
      <c r="B6" s="145">
        <v>3335933212</v>
      </c>
      <c r="C6" s="110">
        <v>44373.382476851853</v>
      </c>
      <c r="D6" s="110" t="s">
        <v>2180</v>
      </c>
      <c r="E6" s="140">
        <v>919</v>
      </c>
      <c r="F6" s="150" t="str">
        <f>VLOOKUP(E6,VIP!$A$2:$O13961,2,0)</f>
        <v>DRBR16F</v>
      </c>
      <c r="G6" s="150" t="str">
        <f>VLOOKUP(E6,'LISTADO ATM'!$A$2:$B$897,2,0)</f>
        <v xml:space="preserve">ATM S/M La Cadena Sarasota </v>
      </c>
      <c r="H6" s="150" t="str">
        <f>VLOOKUP(E6,VIP!$A$2:$O18922,7,FALSE)</f>
        <v>Si</v>
      </c>
      <c r="I6" s="150" t="str">
        <f>VLOOKUP(E6,VIP!$A$2:$O10887,8,FALSE)</f>
        <v>Si</v>
      </c>
      <c r="J6" s="150" t="str">
        <f>VLOOKUP(E6,VIP!$A$2:$O10837,8,FALSE)</f>
        <v>Si</v>
      </c>
      <c r="K6" s="150" t="str">
        <f>VLOOKUP(E6,VIP!$A$2:$O14411,6,0)</f>
        <v>SI</v>
      </c>
      <c r="L6" s="154" t="s">
        <v>2245</v>
      </c>
      <c r="M6" s="109" t="s">
        <v>2445</v>
      </c>
      <c r="N6" s="109" t="s">
        <v>2452</v>
      </c>
      <c r="O6" s="150" t="s">
        <v>2454</v>
      </c>
      <c r="P6" s="150"/>
      <c r="Q6" s="109" t="s">
        <v>2245</v>
      </c>
    </row>
    <row r="7" spans="1:17" ht="18" x14ac:dyDescent="0.25">
      <c r="A7" s="150" t="str">
        <f>VLOOKUP(E7,'LISTADO ATM'!$A$2:$C$898,3,0)</f>
        <v>DISTRITO NACIONAL</v>
      </c>
      <c r="B7" s="145">
        <v>3335935327</v>
      </c>
      <c r="C7" s="110">
        <v>44376.355208333334</v>
      </c>
      <c r="D7" s="110" t="s">
        <v>2180</v>
      </c>
      <c r="E7" s="140">
        <v>183</v>
      </c>
      <c r="F7" s="150" t="str">
        <f>VLOOKUP(E7,VIP!$A$2:$O14018,2,0)</f>
        <v>DRBR183</v>
      </c>
      <c r="G7" s="150" t="str">
        <f>VLOOKUP(E7,'LISTADO ATM'!$A$2:$B$897,2,0)</f>
        <v>ATM Estación Nativa Km. 22 Aut. Duarte.</v>
      </c>
      <c r="H7" s="150" t="str">
        <f>VLOOKUP(E7,VIP!$A$2:$O18979,7,FALSE)</f>
        <v>N/A</v>
      </c>
      <c r="I7" s="150" t="str">
        <f>VLOOKUP(E7,VIP!$A$2:$O10944,8,FALSE)</f>
        <v>N/A</v>
      </c>
      <c r="J7" s="150" t="str">
        <f>VLOOKUP(E7,VIP!$A$2:$O10894,8,FALSE)</f>
        <v>N/A</v>
      </c>
      <c r="K7" s="150" t="str">
        <f>VLOOKUP(E7,VIP!$A$2:$O14468,6,0)</f>
        <v>N/A</v>
      </c>
      <c r="L7" s="154" t="s">
        <v>2219</v>
      </c>
      <c r="M7" s="109" t="s">
        <v>2445</v>
      </c>
      <c r="N7" s="109" t="s">
        <v>2554</v>
      </c>
      <c r="O7" s="150" t="s">
        <v>2454</v>
      </c>
      <c r="P7" s="150"/>
      <c r="Q7" s="109" t="s">
        <v>2219</v>
      </c>
    </row>
    <row r="8" spans="1:17" ht="18" x14ac:dyDescent="0.25">
      <c r="A8" s="150" t="str">
        <f>VLOOKUP(E8,'LISTADO ATM'!$A$2:$C$898,3,0)</f>
        <v>DISTRITO NACIONAL</v>
      </c>
      <c r="B8" s="145">
        <v>3335936543</v>
      </c>
      <c r="C8" s="110">
        <v>44377.320914351854</v>
      </c>
      <c r="D8" s="110" t="s">
        <v>2469</v>
      </c>
      <c r="E8" s="140">
        <v>567</v>
      </c>
      <c r="F8" s="150" t="str">
        <f>VLOOKUP(E8,VIP!$A$2:$O13994,2,0)</f>
        <v>DRBR015</v>
      </c>
      <c r="G8" s="150" t="str">
        <f>VLOOKUP(E8,'LISTADO ATM'!$A$2:$B$897,2,0)</f>
        <v xml:space="preserve">ATM Oficina Máximo Gómez </v>
      </c>
      <c r="H8" s="150" t="str">
        <f>VLOOKUP(E8,VIP!$A$2:$O18955,7,FALSE)</f>
        <v>Si</v>
      </c>
      <c r="I8" s="150" t="str">
        <f>VLOOKUP(E8,VIP!$A$2:$O10920,8,FALSE)</f>
        <v>Si</v>
      </c>
      <c r="J8" s="150" t="str">
        <f>VLOOKUP(E8,VIP!$A$2:$O10870,8,FALSE)</f>
        <v>Si</v>
      </c>
      <c r="K8" s="150" t="str">
        <f>VLOOKUP(E8,VIP!$A$2:$O14444,6,0)</f>
        <v>NO</v>
      </c>
      <c r="L8" s="154" t="s">
        <v>2441</v>
      </c>
      <c r="M8" s="109" t="s">
        <v>2445</v>
      </c>
      <c r="N8" s="109" t="s">
        <v>2452</v>
      </c>
      <c r="O8" s="150" t="s">
        <v>2470</v>
      </c>
      <c r="P8" s="150"/>
      <c r="Q8" s="109" t="s">
        <v>2441</v>
      </c>
    </row>
    <row r="9" spans="1:17" ht="18" x14ac:dyDescent="0.25">
      <c r="A9" s="150" t="str">
        <f>VLOOKUP(E9,'LISTADO ATM'!$A$2:$C$898,3,0)</f>
        <v>DISTRITO NACIONAL</v>
      </c>
      <c r="B9" s="145">
        <v>3335937912</v>
      </c>
      <c r="C9" s="110">
        <v>44377.855023148149</v>
      </c>
      <c r="D9" s="110" t="s">
        <v>2180</v>
      </c>
      <c r="E9" s="140">
        <v>490</v>
      </c>
      <c r="F9" s="150" t="str">
        <f>VLOOKUP(E9,VIP!$A$2:$O14009,2,0)</f>
        <v>DRBR490</v>
      </c>
      <c r="G9" s="150" t="str">
        <f>VLOOKUP(E9,'LISTADO ATM'!$A$2:$B$897,2,0)</f>
        <v xml:space="preserve">ATM Hospital Ney Arias Lora </v>
      </c>
      <c r="H9" s="150" t="str">
        <f>VLOOKUP(E9,VIP!$A$2:$O18970,7,FALSE)</f>
        <v>Si</v>
      </c>
      <c r="I9" s="150" t="str">
        <f>VLOOKUP(E9,VIP!$A$2:$O10935,8,FALSE)</f>
        <v>Si</v>
      </c>
      <c r="J9" s="150" t="str">
        <f>VLOOKUP(E9,VIP!$A$2:$O10885,8,FALSE)</f>
        <v>Si</v>
      </c>
      <c r="K9" s="150" t="str">
        <f>VLOOKUP(E9,VIP!$A$2:$O14459,6,0)</f>
        <v>NO</v>
      </c>
      <c r="L9" s="154" t="s">
        <v>2584</v>
      </c>
      <c r="M9" s="109" t="s">
        <v>2445</v>
      </c>
      <c r="N9" s="109" t="s">
        <v>2452</v>
      </c>
      <c r="O9" s="150" t="s">
        <v>2454</v>
      </c>
      <c r="P9" s="150"/>
      <c r="Q9" s="109" t="s">
        <v>2584</v>
      </c>
    </row>
    <row r="10" spans="1:17" ht="18" x14ac:dyDescent="0.25">
      <c r="A10" s="150" t="str">
        <f>VLOOKUP(E10,'LISTADO ATM'!$A$2:$C$898,3,0)</f>
        <v>DISTRITO NACIONAL</v>
      </c>
      <c r="B10" s="145">
        <v>3335938194</v>
      </c>
      <c r="C10" s="110">
        <v>44378.368738425925</v>
      </c>
      <c r="D10" s="110" t="s">
        <v>2180</v>
      </c>
      <c r="E10" s="140">
        <v>569</v>
      </c>
      <c r="F10" s="150" t="str">
        <f>VLOOKUP(E10,VIP!$A$2:$O14066,2,0)</f>
        <v>DRBR03B</v>
      </c>
      <c r="G10" s="150" t="str">
        <f>VLOOKUP(E10,'LISTADO ATM'!$A$2:$B$897,2,0)</f>
        <v xml:space="preserve">ATM Superintendencia de Seguros </v>
      </c>
      <c r="H10" s="150" t="str">
        <f>VLOOKUP(E10,VIP!$A$2:$O19027,7,FALSE)</f>
        <v>Si</v>
      </c>
      <c r="I10" s="150" t="str">
        <f>VLOOKUP(E10,VIP!$A$2:$O10992,8,FALSE)</f>
        <v>Si</v>
      </c>
      <c r="J10" s="150" t="str">
        <f>VLOOKUP(E10,VIP!$A$2:$O10942,8,FALSE)</f>
        <v>Si</v>
      </c>
      <c r="K10" s="150" t="str">
        <f>VLOOKUP(E10,VIP!$A$2:$O14516,6,0)</f>
        <v>NO</v>
      </c>
      <c r="L10" s="154" t="s">
        <v>2219</v>
      </c>
      <c r="M10" s="109" t="s">
        <v>2445</v>
      </c>
      <c r="N10" s="109" t="s">
        <v>2452</v>
      </c>
      <c r="O10" s="150" t="s">
        <v>2454</v>
      </c>
      <c r="P10" s="150"/>
      <c r="Q10" s="109" t="s">
        <v>2219</v>
      </c>
    </row>
    <row r="11" spans="1:17" ht="18" x14ac:dyDescent="0.25">
      <c r="A11" s="150" t="str">
        <f>VLOOKUP(E11,'LISTADO ATM'!$A$2:$C$898,3,0)</f>
        <v>SUR</v>
      </c>
      <c r="B11" s="145">
        <v>3335938443</v>
      </c>
      <c r="C11" s="110">
        <v>44378.431446759256</v>
      </c>
      <c r="D11" s="110" t="s">
        <v>2180</v>
      </c>
      <c r="E11" s="140">
        <v>135</v>
      </c>
      <c r="F11" s="150" t="str">
        <f>VLOOKUP(E11,VIP!$A$2:$O14040,2,0)</f>
        <v>DRBR135</v>
      </c>
      <c r="G11" s="150" t="str">
        <f>VLOOKUP(E11,'LISTADO ATM'!$A$2:$B$897,2,0)</f>
        <v xml:space="preserve">ATM Oficina Las Dunas Baní </v>
      </c>
      <c r="H11" s="150" t="str">
        <f>VLOOKUP(E11,VIP!$A$2:$O19001,7,FALSE)</f>
        <v>Si</v>
      </c>
      <c r="I11" s="150" t="str">
        <f>VLOOKUP(E11,VIP!$A$2:$O10966,8,FALSE)</f>
        <v>Si</v>
      </c>
      <c r="J11" s="150" t="str">
        <f>VLOOKUP(E11,VIP!$A$2:$O10916,8,FALSE)</f>
        <v>Si</v>
      </c>
      <c r="K11" s="150" t="str">
        <f>VLOOKUP(E11,VIP!$A$2:$O14490,6,0)</f>
        <v>SI</v>
      </c>
      <c r="L11" s="154" t="s">
        <v>2245</v>
      </c>
      <c r="M11" s="109" t="s">
        <v>2445</v>
      </c>
      <c r="N11" s="109" t="s">
        <v>2452</v>
      </c>
      <c r="O11" s="150" t="s">
        <v>2454</v>
      </c>
      <c r="P11" s="150"/>
      <c r="Q11" s="109" t="s">
        <v>2245</v>
      </c>
    </row>
    <row r="12" spans="1:17" ht="18" x14ac:dyDescent="0.25">
      <c r="A12" s="150" t="str">
        <f>VLOOKUP(E12,'LISTADO ATM'!$A$2:$C$898,3,0)</f>
        <v>DISTRITO NACIONAL</v>
      </c>
      <c r="B12" s="145">
        <v>3335938842</v>
      </c>
      <c r="C12" s="110">
        <v>44378.550775462965</v>
      </c>
      <c r="D12" s="110" t="s">
        <v>2180</v>
      </c>
      <c r="E12" s="140">
        <v>446</v>
      </c>
      <c r="F12" s="150" t="str">
        <f>VLOOKUP(E12,VIP!$A$2:$O14005,2,0)</f>
        <v>DRBR446</v>
      </c>
      <c r="G12" s="150" t="str">
        <f>VLOOKUP(E12,'LISTADO ATM'!$A$2:$B$897,2,0)</f>
        <v>ATM Hipodromo V Centenario</v>
      </c>
      <c r="H12" s="150" t="str">
        <f>VLOOKUP(E12,VIP!$A$2:$O18966,7,FALSE)</f>
        <v>Si</v>
      </c>
      <c r="I12" s="150" t="str">
        <f>VLOOKUP(E12,VIP!$A$2:$O10931,8,FALSE)</f>
        <v>Si</v>
      </c>
      <c r="J12" s="150" t="str">
        <f>VLOOKUP(E12,VIP!$A$2:$O10881,8,FALSE)</f>
        <v>Si</v>
      </c>
      <c r="K12" s="150" t="str">
        <f>VLOOKUP(E12,VIP!$A$2:$O14455,6,0)</f>
        <v>NO</v>
      </c>
      <c r="L12" s="154" t="s">
        <v>2219</v>
      </c>
      <c r="M12" s="109" t="s">
        <v>2445</v>
      </c>
      <c r="N12" s="109" t="s">
        <v>2554</v>
      </c>
      <c r="O12" s="150" t="s">
        <v>2454</v>
      </c>
      <c r="P12" s="150"/>
      <c r="Q12" s="109" t="s">
        <v>2219</v>
      </c>
    </row>
    <row r="13" spans="1:17" ht="18" x14ac:dyDescent="0.25">
      <c r="A13" s="150" t="str">
        <f>VLOOKUP(E13,'LISTADO ATM'!$A$2:$C$898,3,0)</f>
        <v>DISTRITO NACIONAL</v>
      </c>
      <c r="B13" s="145">
        <v>3335939569</v>
      </c>
      <c r="C13" s="110">
        <v>44379.277071759258</v>
      </c>
      <c r="D13" s="110" t="s">
        <v>2180</v>
      </c>
      <c r="E13" s="140">
        <v>425</v>
      </c>
      <c r="F13" s="150" t="str">
        <f>VLOOKUP(E13,VIP!$A$2:$O13982,2,0)</f>
        <v>DRBR425</v>
      </c>
      <c r="G13" s="150" t="str">
        <f>VLOOKUP(E13,'LISTADO ATM'!$A$2:$B$897,2,0)</f>
        <v xml:space="preserve">ATM UNP Jumbo Luperón II </v>
      </c>
      <c r="H13" s="150" t="str">
        <f>VLOOKUP(E13,VIP!$A$2:$O18943,7,FALSE)</f>
        <v>Si</v>
      </c>
      <c r="I13" s="150" t="str">
        <f>VLOOKUP(E13,VIP!$A$2:$O10908,8,FALSE)</f>
        <v>Si</v>
      </c>
      <c r="J13" s="150" t="str">
        <f>VLOOKUP(E13,VIP!$A$2:$O10858,8,FALSE)</f>
        <v>Si</v>
      </c>
      <c r="K13" s="150" t="str">
        <f>VLOOKUP(E13,VIP!$A$2:$O14432,6,0)</f>
        <v>NO</v>
      </c>
      <c r="L13" s="154" t="s">
        <v>2586</v>
      </c>
      <c r="M13" s="109" t="s">
        <v>2445</v>
      </c>
      <c r="N13" s="109" t="s">
        <v>2554</v>
      </c>
      <c r="O13" s="150" t="s">
        <v>2454</v>
      </c>
      <c r="P13" s="150"/>
      <c r="Q13" s="109" t="s">
        <v>2586</v>
      </c>
    </row>
    <row r="14" spans="1:17" ht="18" x14ac:dyDescent="0.25">
      <c r="A14" s="150" t="str">
        <f>VLOOKUP(E14,'LISTADO ATM'!$A$2:$C$898,3,0)</f>
        <v>SUR</v>
      </c>
      <c r="B14" s="145">
        <v>3335940155</v>
      </c>
      <c r="C14" s="110">
        <v>44379.43986111111</v>
      </c>
      <c r="D14" s="110" t="s">
        <v>2448</v>
      </c>
      <c r="E14" s="140">
        <v>582</v>
      </c>
      <c r="F14" s="150" t="str">
        <f>VLOOKUP(E14,VIP!$A$2:$O13992,2,0)</f>
        <v xml:space="preserve">DRBR582 </v>
      </c>
      <c r="G14" s="150" t="str">
        <f>VLOOKUP(E14,'LISTADO ATM'!$A$2:$B$897,2,0)</f>
        <v>ATM Estación Sabana Yegua</v>
      </c>
      <c r="H14" s="150" t="str">
        <f>VLOOKUP(E14,VIP!$A$2:$O18953,7,FALSE)</f>
        <v>N/A</v>
      </c>
      <c r="I14" s="150" t="str">
        <f>VLOOKUP(E14,VIP!$A$2:$O10918,8,FALSE)</f>
        <v>N/A</v>
      </c>
      <c r="J14" s="150" t="str">
        <f>VLOOKUP(E14,VIP!$A$2:$O10868,8,FALSE)</f>
        <v>N/A</v>
      </c>
      <c r="K14" s="150" t="str">
        <f>VLOOKUP(E14,VIP!$A$2:$O14442,6,0)</f>
        <v>N/A</v>
      </c>
      <c r="L14" s="154" t="s">
        <v>2441</v>
      </c>
      <c r="M14" s="109" t="s">
        <v>2445</v>
      </c>
      <c r="N14" s="109" t="s">
        <v>2452</v>
      </c>
      <c r="O14" s="150" t="s">
        <v>2453</v>
      </c>
      <c r="P14" s="150"/>
      <c r="Q14" s="109" t="s">
        <v>2441</v>
      </c>
    </row>
    <row r="15" spans="1:17" ht="18" x14ac:dyDescent="0.25">
      <c r="A15" s="150" t="str">
        <f>VLOOKUP(E15,'LISTADO ATM'!$A$2:$C$898,3,0)</f>
        <v>DISTRITO NACIONAL</v>
      </c>
      <c r="B15" s="145">
        <v>3335940611</v>
      </c>
      <c r="C15" s="110">
        <v>44379.589050925926</v>
      </c>
      <c r="D15" s="110" t="s">
        <v>2180</v>
      </c>
      <c r="E15" s="140">
        <v>714</v>
      </c>
      <c r="F15" s="150" t="str">
        <f>VLOOKUP(E15,VIP!$A$2:$O14053,2,0)</f>
        <v>DRBR16M</v>
      </c>
      <c r="G15" s="150" t="str">
        <f>VLOOKUP(E15,'LISTADO ATM'!$A$2:$B$897,2,0)</f>
        <v xml:space="preserve">ATM Hospital de Herrera </v>
      </c>
      <c r="H15" s="150" t="str">
        <f>VLOOKUP(E15,VIP!$A$2:$O19014,7,FALSE)</f>
        <v>Si</v>
      </c>
      <c r="I15" s="150" t="str">
        <f>VLOOKUP(E15,VIP!$A$2:$O10979,8,FALSE)</f>
        <v>Si</v>
      </c>
      <c r="J15" s="150" t="str">
        <f>VLOOKUP(E15,VIP!$A$2:$O10929,8,FALSE)</f>
        <v>Si</v>
      </c>
      <c r="K15" s="150" t="str">
        <f>VLOOKUP(E15,VIP!$A$2:$O14503,6,0)</f>
        <v>NO</v>
      </c>
      <c r="L15" s="154" t="s">
        <v>2245</v>
      </c>
      <c r="M15" s="109" t="s">
        <v>2445</v>
      </c>
      <c r="N15" s="109" t="s">
        <v>2452</v>
      </c>
      <c r="O15" s="150" t="s">
        <v>2454</v>
      </c>
      <c r="P15" s="150"/>
      <c r="Q15" s="109" t="s">
        <v>2245</v>
      </c>
    </row>
    <row r="16" spans="1:17" ht="18" x14ac:dyDescent="0.25">
      <c r="A16" s="150" t="str">
        <f>VLOOKUP(E16,'LISTADO ATM'!$A$2:$C$898,3,0)</f>
        <v>DISTRITO NACIONAL</v>
      </c>
      <c r="B16" s="145">
        <v>3335940640</v>
      </c>
      <c r="C16" s="110">
        <v>44379.604583333334</v>
      </c>
      <c r="D16" s="110" t="s">
        <v>2180</v>
      </c>
      <c r="E16" s="140">
        <v>146</v>
      </c>
      <c r="F16" s="150" t="str">
        <f>VLOOKUP(E16,VIP!$A$2:$O14049,2,0)</f>
        <v>DRBR146</v>
      </c>
      <c r="G16" s="150" t="str">
        <f>VLOOKUP(E16,'LISTADO ATM'!$A$2:$B$897,2,0)</f>
        <v xml:space="preserve">ATM Tribunal Superior Constitucional </v>
      </c>
      <c r="H16" s="150" t="str">
        <f>VLOOKUP(E16,VIP!$A$2:$O19010,7,FALSE)</f>
        <v>Si</v>
      </c>
      <c r="I16" s="150" t="str">
        <f>VLOOKUP(E16,VIP!$A$2:$O10975,8,FALSE)</f>
        <v>Si</v>
      </c>
      <c r="J16" s="150" t="str">
        <f>VLOOKUP(E16,VIP!$A$2:$O10925,8,FALSE)</f>
        <v>Si</v>
      </c>
      <c r="K16" s="150" t="str">
        <f>VLOOKUP(E16,VIP!$A$2:$O14499,6,0)</f>
        <v>NO</v>
      </c>
      <c r="L16" s="154" t="s">
        <v>2219</v>
      </c>
      <c r="M16" s="109" t="s">
        <v>2445</v>
      </c>
      <c r="N16" s="109" t="s">
        <v>2452</v>
      </c>
      <c r="O16" s="150" t="s">
        <v>2454</v>
      </c>
      <c r="P16" s="150"/>
      <c r="Q16" s="109" t="s">
        <v>2219</v>
      </c>
    </row>
    <row r="17" spans="1:22" ht="18" x14ac:dyDescent="0.25">
      <c r="A17" s="150" t="str">
        <f>VLOOKUP(E17,'LISTADO ATM'!$A$2:$C$898,3,0)</f>
        <v>DISTRITO NACIONAL</v>
      </c>
      <c r="B17" s="145">
        <v>3335940646</v>
      </c>
      <c r="C17" s="110">
        <v>44379.606585648151</v>
      </c>
      <c r="D17" s="110" t="s">
        <v>2180</v>
      </c>
      <c r="E17" s="140">
        <v>244</v>
      </c>
      <c r="F17" s="150" t="str">
        <f>VLOOKUP(E17,VIP!$A$2:$O14047,2,0)</f>
        <v>DRBR244</v>
      </c>
      <c r="G17" s="150" t="str">
        <f>VLOOKUP(E17,'LISTADO ATM'!$A$2:$B$897,2,0)</f>
        <v xml:space="preserve">ATM Ministerio de Hacienda (antiguo Finanzas) </v>
      </c>
      <c r="H17" s="150" t="str">
        <f>VLOOKUP(E17,VIP!$A$2:$O19008,7,FALSE)</f>
        <v>Si</v>
      </c>
      <c r="I17" s="150" t="str">
        <f>VLOOKUP(E17,VIP!$A$2:$O10973,8,FALSE)</f>
        <v>Si</v>
      </c>
      <c r="J17" s="150" t="str">
        <f>VLOOKUP(E17,VIP!$A$2:$O10923,8,FALSE)</f>
        <v>Si</v>
      </c>
      <c r="K17" s="150" t="str">
        <f>VLOOKUP(E17,VIP!$A$2:$O14497,6,0)</f>
        <v>NO</v>
      </c>
      <c r="L17" s="154" t="s">
        <v>2219</v>
      </c>
      <c r="M17" s="109" t="s">
        <v>2445</v>
      </c>
      <c r="N17" s="109" t="s">
        <v>2452</v>
      </c>
      <c r="O17" s="150" t="s">
        <v>2454</v>
      </c>
      <c r="P17" s="150"/>
      <c r="Q17" s="109" t="s">
        <v>2219</v>
      </c>
    </row>
    <row r="18" spans="1:22" ht="18" x14ac:dyDescent="0.25">
      <c r="A18" s="150" t="str">
        <f>VLOOKUP(E18,'LISTADO ATM'!$A$2:$C$898,3,0)</f>
        <v>DISTRITO NACIONAL</v>
      </c>
      <c r="B18" s="145">
        <v>3335940647</v>
      </c>
      <c r="C18" s="110">
        <v>44379.607627314814</v>
      </c>
      <c r="D18" s="110" t="s">
        <v>2180</v>
      </c>
      <c r="E18" s="140">
        <v>952</v>
      </c>
      <c r="F18" s="150" t="str">
        <f>VLOOKUP(E18,VIP!$A$2:$O14046,2,0)</f>
        <v>DRBR16L</v>
      </c>
      <c r="G18" s="150" t="str">
        <f>VLOOKUP(E18,'LISTADO ATM'!$A$2:$B$897,2,0)</f>
        <v xml:space="preserve">ATM Alvarez Rivas </v>
      </c>
      <c r="H18" s="150" t="str">
        <f>VLOOKUP(E18,VIP!$A$2:$O19007,7,FALSE)</f>
        <v>Si</v>
      </c>
      <c r="I18" s="150" t="str">
        <f>VLOOKUP(E18,VIP!$A$2:$O10972,8,FALSE)</f>
        <v>Si</v>
      </c>
      <c r="J18" s="150" t="str">
        <f>VLOOKUP(E18,VIP!$A$2:$O10922,8,FALSE)</f>
        <v>Si</v>
      </c>
      <c r="K18" s="150" t="str">
        <f>VLOOKUP(E18,VIP!$A$2:$O14496,6,0)</f>
        <v>NO</v>
      </c>
      <c r="L18" s="154" t="s">
        <v>2219</v>
      </c>
      <c r="M18" s="109" t="s">
        <v>2445</v>
      </c>
      <c r="N18" s="109" t="s">
        <v>2452</v>
      </c>
      <c r="O18" s="150" t="s">
        <v>2454</v>
      </c>
      <c r="P18" s="150"/>
      <c r="Q18" s="109" t="s">
        <v>2219</v>
      </c>
      <c r="R18" s="117"/>
      <c r="S18" s="117"/>
      <c r="T18" s="117"/>
      <c r="U18" s="89"/>
      <c r="V18" s="75"/>
    </row>
    <row r="19" spans="1:22" ht="18" x14ac:dyDescent="0.25">
      <c r="A19" s="150" t="str">
        <f>VLOOKUP(E19,'LISTADO ATM'!$A$2:$C$898,3,0)</f>
        <v>DISTRITO NACIONAL</v>
      </c>
      <c r="B19" s="145">
        <v>3335941364</v>
      </c>
      <c r="C19" s="110">
        <v>44380.617986111109</v>
      </c>
      <c r="D19" s="110" t="s">
        <v>2180</v>
      </c>
      <c r="E19" s="140">
        <v>113</v>
      </c>
      <c r="F19" s="150" t="str">
        <f>VLOOKUP(E19,VIP!$A$2:$O14017,2,0)</f>
        <v>DRBR113</v>
      </c>
      <c r="G19" s="150" t="str">
        <f>VLOOKUP(E19,'LISTADO ATM'!$A$2:$B$897,2,0)</f>
        <v xml:space="preserve">ATM Autoservicio Atalaya del Mar </v>
      </c>
      <c r="H19" s="150" t="str">
        <f>VLOOKUP(E19,VIP!$A$2:$O18978,7,FALSE)</f>
        <v>Si</v>
      </c>
      <c r="I19" s="150" t="str">
        <f>VLOOKUP(E19,VIP!$A$2:$O10943,8,FALSE)</f>
        <v>No</v>
      </c>
      <c r="J19" s="150" t="str">
        <f>VLOOKUP(E19,VIP!$A$2:$O10893,8,FALSE)</f>
        <v>No</v>
      </c>
      <c r="K19" s="150" t="str">
        <f>VLOOKUP(E19,VIP!$A$2:$O14467,6,0)</f>
        <v>NO</v>
      </c>
      <c r="L19" s="154" t="s">
        <v>2245</v>
      </c>
      <c r="M19" s="109" t="s">
        <v>2445</v>
      </c>
      <c r="N19" s="109" t="s">
        <v>2452</v>
      </c>
      <c r="O19" s="150" t="s">
        <v>2454</v>
      </c>
      <c r="P19" s="150"/>
      <c r="Q19" s="109" t="s">
        <v>2245</v>
      </c>
      <c r="R19" s="117"/>
      <c r="S19" s="117"/>
      <c r="T19" s="117"/>
      <c r="U19" s="89"/>
      <c r="V19" s="75"/>
    </row>
    <row r="20" spans="1:22" ht="18" x14ac:dyDescent="0.25">
      <c r="A20" s="150" t="str">
        <f>VLOOKUP(E20,'LISTADO ATM'!$A$2:$C$898,3,0)</f>
        <v>DISTRITO NACIONAL</v>
      </c>
      <c r="B20" s="145">
        <v>3335941365</v>
      </c>
      <c r="C20" s="110">
        <v>44380.618564814817</v>
      </c>
      <c r="D20" s="110" t="s">
        <v>2180</v>
      </c>
      <c r="E20" s="140">
        <v>815</v>
      </c>
      <c r="F20" s="150" t="str">
        <f>VLOOKUP(E20,VIP!$A$2:$O14016,2,0)</f>
        <v>DRBR24A</v>
      </c>
      <c r="G20" s="150" t="str">
        <f>VLOOKUP(E20,'LISTADO ATM'!$A$2:$B$897,2,0)</f>
        <v xml:space="preserve">ATM Oficina Atalaya del Mar </v>
      </c>
      <c r="H20" s="150" t="str">
        <f>VLOOKUP(E20,VIP!$A$2:$O18977,7,FALSE)</f>
        <v>Si</v>
      </c>
      <c r="I20" s="150" t="str">
        <f>VLOOKUP(E20,VIP!$A$2:$O10942,8,FALSE)</f>
        <v>Si</v>
      </c>
      <c r="J20" s="150" t="str">
        <f>VLOOKUP(E20,VIP!$A$2:$O10892,8,FALSE)</f>
        <v>Si</v>
      </c>
      <c r="K20" s="150" t="str">
        <f>VLOOKUP(E20,VIP!$A$2:$O14466,6,0)</f>
        <v>SI</v>
      </c>
      <c r="L20" s="154" t="s">
        <v>2245</v>
      </c>
      <c r="M20" s="109" t="s">
        <v>2445</v>
      </c>
      <c r="N20" s="109" t="s">
        <v>2452</v>
      </c>
      <c r="O20" s="150" t="s">
        <v>2454</v>
      </c>
      <c r="P20" s="150"/>
      <c r="Q20" s="109" t="s">
        <v>2245</v>
      </c>
      <c r="R20" s="117"/>
      <c r="S20" s="117"/>
      <c r="T20" s="117"/>
      <c r="U20" s="89"/>
      <c r="V20" s="75"/>
    </row>
    <row r="21" spans="1:22" ht="18" x14ac:dyDescent="0.25">
      <c r="A21" s="150" t="str">
        <f>VLOOKUP(E21,'LISTADO ATM'!$A$2:$C$898,3,0)</f>
        <v>ESTE</v>
      </c>
      <c r="B21" s="145">
        <v>3335941391</v>
      </c>
      <c r="C21" s="110">
        <v>44380.718055555553</v>
      </c>
      <c r="D21" s="110" t="s">
        <v>2448</v>
      </c>
      <c r="E21" s="140">
        <v>608</v>
      </c>
      <c r="F21" s="150" t="str">
        <f>VLOOKUP(E21,VIP!$A$2:$O14023,2,0)</f>
        <v>DRBR305</v>
      </c>
      <c r="G21" s="150" t="str">
        <f>VLOOKUP(E21,'LISTADO ATM'!$A$2:$B$897,2,0)</f>
        <v xml:space="preserve">ATM Oficina Jumbo (San Pedro) </v>
      </c>
      <c r="H21" s="150" t="str">
        <f>VLOOKUP(E21,VIP!$A$2:$O18984,7,FALSE)</f>
        <v>Si</v>
      </c>
      <c r="I21" s="150" t="str">
        <f>VLOOKUP(E21,VIP!$A$2:$O10949,8,FALSE)</f>
        <v>Si</v>
      </c>
      <c r="J21" s="150" t="str">
        <f>VLOOKUP(E21,VIP!$A$2:$O10899,8,FALSE)</f>
        <v>Si</v>
      </c>
      <c r="K21" s="150" t="str">
        <f>VLOOKUP(E21,VIP!$A$2:$O14473,6,0)</f>
        <v>SI</v>
      </c>
      <c r="L21" s="154" t="s">
        <v>2564</v>
      </c>
      <c r="M21" s="109" t="s">
        <v>2445</v>
      </c>
      <c r="N21" s="109" t="s">
        <v>2452</v>
      </c>
      <c r="O21" s="150" t="s">
        <v>2453</v>
      </c>
      <c r="P21" s="150"/>
      <c r="Q21" s="109" t="s">
        <v>2564</v>
      </c>
      <c r="R21" s="117"/>
      <c r="S21" s="117"/>
      <c r="T21" s="117"/>
      <c r="U21" s="89"/>
      <c r="V21" s="75"/>
    </row>
    <row r="22" spans="1:22" ht="18" x14ac:dyDescent="0.25">
      <c r="A22" s="150" t="str">
        <f>VLOOKUP(E22,'LISTADO ATM'!$A$2:$C$898,3,0)</f>
        <v>DISTRITO NACIONAL</v>
      </c>
      <c r="B22" s="145">
        <v>3335941414</v>
      </c>
      <c r="C22" s="110">
        <v>44380.860509259262</v>
      </c>
      <c r="D22" s="110" t="s">
        <v>2180</v>
      </c>
      <c r="E22" s="140">
        <v>300</v>
      </c>
      <c r="F22" s="150" t="str">
        <f>VLOOKUP(E22,VIP!$A$2:$O14046,2,0)</f>
        <v>DRBR300</v>
      </c>
      <c r="G22" s="150" t="str">
        <f>VLOOKUP(E22,'LISTADO ATM'!$A$2:$B$897,2,0)</f>
        <v xml:space="preserve">ATM S/M Aprezio Los Guaricanos </v>
      </c>
      <c r="H22" s="150" t="str">
        <f>VLOOKUP(E22,VIP!$A$2:$O19007,7,FALSE)</f>
        <v>Si</v>
      </c>
      <c r="I22" s="150" t="str">
        <f>VLOOKUP(E22,VIP!$A$2:$O10972,8,FALSE)</f>
        <v>Si</v>
      </c>
      <c r="J22" s="150" t="str">
        <f>VLOOKUP(E22,VIP!$A$2:$O10922,8,FALSE)</f>
        <v>Si</v>
      </c>
      <c r="K22" s="150" t="str">
        <f>VLOOKUP(E22,VIP!$A$2:$O14496,6,0)</f>
        <v>NO</v>
      </c>
      <c r="L22" s="154" t="s">
        <v>2245</v>
      </c>
      <c r="M22" s="109" t="s">
        <v>2445</v>
      </c>
      <c r="N22" s="109" t="s">
        <v>2452</v>
      </c>
      <c r="O22" s="150" t="s">
        <v>2454</v>
      </c>
      <c r="P22" s="150"/>
      <c r="Q22" s="109" t="s">
        <v>2245</v>
      </c>
      <c r="R22" s="117"/>
      <c r="S22" s="117"/>
      <c r="T22" s="117"/>
      <c r="U22" s="89"/>
      <c r="V22" s="75"/>
    </row>
    <row r="23" spans="1:22" ht="18" x14ac:dyDescent="0.25">
      <c r="A23" s="150" t="str">
        <f>VLOOKUP(E23,'LISTADO ATM'!$A$2:$C$898,3,0)</f>
        <v>DISTRITO NACIONAL</v>
      </c>
      <c r="B23" s="145" t="s">
        <v>2591</v>
      </c>
      <c r="C23" s="110">
        <v>44380.939583333333</v>
      </c>
      <c r="D23" s="110" t="s">
        <v>2180</v>
      </c>
      <c r="E23" s="140">
        <v>578</v>
      </c>
      <c r="F23" s="150" t="str">
        <f>VLOOKUP(E23,VIP!$A$2:$O14052,2,0)</f>
        <v>DRBR324</v>
      </c>
      <c r="G23" s="150" t="str">
        <f>VLOOKUP(E23,'LISTADO ATM'!$A$2:$B$897,2,0)</f>
        <v xml:space="preserve">ATM Procuraduría General de la República </v>
      </c>
      <c r="H23" s="150" t="str">
        <f>VLOOKUP(E23,VIP!$A$2:$O19013,7,FALSE)</f>
        <v>Si</v>
      </c>
      <c r="I23" s="150" t="str">
        <f>VLOOKUP(E23,VIP!$A$2:$O10978,8,FALSE)</f>
        <v>No</v>
      </c>
      <c r="J23" s="150" t="str">
        <f>VLOOKUP(E23,VIP!$A$2:$O10928,8,FALSE)</f>
        <v>No</v>
      </c>
      <c r="K23" s="150" t="str">
        <f>VLOOKUP(E23,VIP!$A$2:$O14502,6,0)</f>
        <v>NO</v>
      </c>
      <c r="L23" s="154" t="s">
        <v>2245</v>
      </c>
      <c r="M23" s="109" t="s">
        <v>2445</v>
      </c>
      <c r="N23" s="109" t="s">
        <v>2452</v>
      </c>
      <c r="O23" s="150" t="s">
        <v>2454</v>
      </c>
      <c r="P23" s="150"/>
      <c r="Q23" s="109" t="s">
        <v>2245</v>
      </c>
      <c r="R23" s="117"/>
      <c r="S23" s="117"/>
      <c r="T23" s="117"/>
      <c r="U23" s="89"/>
      <c r="V23" s="75"/>
    </row>
    <row r="24" spans="1:22" ht="18" x14ac:dyDescent="0.25">
      <c r="A24" s="150" t="str">
        <f>VLOOKUP(E24,'LISTADO ATM'!$A$2:$C$898,3,0)</f>
        <v>ESTE</v>
      </c>
      <c r="B24" s="145" t="s">
        <v>2597</v>
      </c>
      <c r="C24" s="110">
        <v>44381.502638888887</v>
      </c>
      <c r="D24" s="110" t="s">
        <v>2448</v>
      </c>
      <c r="E24" s="140">
        <v>158</v>
      </c>
      <c r="F24" s="150" t="str">
        <f>VLOOKUP(E24,VIP!$A$2:$O14057,2,0)</f>
        <v>DRBR158</v>
      </c>
      <c r="G24" s="150" t="str">
        <f>VLOOKUP(E24,'LISTADO ATM'!$A$2:$B$897,2,0)</f>
        <v xml:space="preserve">ATM Oficina Romana Norte </v>
      </c>
      <c r="H24" s="150" t="str">
        <f>VLOOKUP(E24,VIP!$A$2:$O19018,7,FALSE)</f>
        <v>Si</v>
      </c>
      <c r="I24" s="150" t="str">
        <f>VLOOKUP(E24,VIP!$A$2:$O10983,8,FALSE)</f>
        <v>Si</v>
      </c>
      <c r="J24" s="150" t="str">
        <f>VLOOKUP(E24,VIP!$A$2:$O10933,8,FALSE)</f>
        <v>Si</v>
      </c>
      <c r="K24" s="150" t="str">
        <f>VLOOKUP(E24,VIP!$A$2:$O14507,6,0)</f>
        <v>SI</v>
      </c>
      <c r="L24" s="154" t="s">
        <v>2417</v>
      </c>
      <c r="M24" s="109" t="s">
        <v>2445</v>
      </c>
      <c r="N24" s="109" t="s">
        <v>2452</v>
      </c>
      <c r="O24" s="150" t="s">
        <v>2453</v>
      </c>
      <c r="P24" s="150"/>
      <c r="Q24" s="109" t="s">
        <v>2417</v>
      </c>
      <c r="R24" s="117"/>
      <c r="S24" s="117"/>
      <c r="T24" s="117"/>
      <c r="U24" s="89"/>
      <c r="V24" s="75"/>
    </row>
    <row r="25" spans="1:22" ht="18" x14ac:dyDescent="0.25">
      <c r="A25" s="150" t="str">
        <f>VLOOKUP(E25,'LISTADO ATM'!$A$2:$C$898,3,0)</f>
        <v>ESTE</v>
      </c>
      <c r="B25" s="145" t="s">
        <v>2596</v>
      </c>
      <c r="C25" s="110">
        <v>44381.506006944444</v>
      </c>
      <c r="D25" s="110" t="s">
        <v>2448</v>
      </c>
      <c r="E25" s="140">
        <v>660</v>
      </c>
      <c r="F25" s="150" t="str">
        <f>VLOOKUP(E25,VIP!$A$2:$O14056,2,0)</f>
        <v>DRBR660</v>
      </c>
      <c r="G25" s="150" t="str">
        <f>VLOOKUP(E25,'LISTADO ATM'!$A$2:$B$897,2,0)</f>
        <v>ATM Romana Norte II</v>
      </c>
      <c r="H25" s="150" t="str">
        <f>VLOOKUP(E25,VIP!$A$2:$O19017,7,FALSE)</f>
        <v>N/A</v>
      </c>
      <c r="I25" s="150" t="str">
        <f>VLOOKUP(E25,VIP!$A$2:$O10982,8,FALSE)</f>
        <v>N/A</v>
      </c>
      <c r="J25" s="150" t="str">
        <f>VLOOKUP(E25,VIP!$A$2:$O10932,8,FALSE)</f>
        <v>N/A</v>
      </c>
      <c r="K25" s="150" t="str">
        <f>VLOOKUP(E25,VIP!$A$2:$O14506,6,0)</f>
        <v>N/A</v>
      </c>
      <c r="L25" s="154" t="s">
        <v>2417</v>
      </c>
      <c r="M25" s="109" t="s">
        <v>2445</v>
      </c>
      <c r="N25" s="109" t="s">
        <v>2452</v>
      </c>
      <c r="O25" s="150" t="s">
        <v>2453</v>
      </c>
      <c r="P25" s="150"/>
      <c r="Q25" s="109" t="s">
        <v>2417</v>
      </c>
      <c r="R25" s="117"/>
      <c r="S25" s="117"/>
      <c r="T25" s="117"/>
      <c r="U25" s="89"/>
      <c r="V25" s="75"/>
    </row>
    <row r="26" spans="1:22" ht="18" x14ac:dyDescent="0.25">
      <c r="A26" s="150" t="str">
        <f>VLOOKUP(E26,'LISTADO ATM'!$A$2:$C$898,3,0)</f>
        <v>SUR</v>
      </c>
      <c r="B26" s="145" t="s">
        <v>2595</v>
      </c>
      <c r="C26" s="110">
        <v>44381.531273148146</v>
      </c>
      <c r="D26" s="110" t="s">
        <v>2180</v>
      </c>
      <c r="E26" s="140">
        <v>84</v>
      </c>
      <c r="F26" s="150" t="str">
        <f>VLOOKUP(E26,VIP!$A$2:$O14051,2,0)</f>
        <v>DRBR084</v>
      </c>
      <c r="G26" s="150" t="str">
        <f>VLOOKUP(E26,'LISTADO ATM'!$A$2:$B$897,2,0)</f>
        <v xml:space="preserve">ATM Oficina Multicentro Sirena San Cristóbal </v>
      </c>
      <c r="H26" s="150" t="str">
        <f>VLOOKUP(E26,VIP!$A$2:$O19012,7,FALSE)</f>
        <v>Si</v>
      </c>
      <c r="I26" s="150" t="str">
        <f>VLOOKUP(E26,VIP!$A$2:$O10977,8,FALSE)</f>
        <v>Si</v>
      </c>
      <c r="J26" s="150" t="str">
        <f>VLOOKUP(E26,VIP!$A$2:$O10927,8,FALSE)</f>
        <v>Si</v>
      </c>
      <c r="K26" s="150" t="str">
        <f>VLOOKUP(E26,VIP!$A$2:$O14501,6,0)</f>
        <v>SI</v>
      </c>
      <c r="L26" s="154" t="s">
        <v>2465</v>
      </c>
      <c r="M26" s="109" t="s">
        <v>2445</v>
      </c>
      <c r="N26" s="109" t="s">
        <v>2452</v>
      </c>
      <c r="O26" s="150" t="s">
        <v>2454</v>
      </c>
      <c r="P26" s="150"/>
      <c r="Q26" s="109" t="s">
        <v>2465</v>
      </c>
      <c r="R26" s="117"/>
      <c r="S26" s="117"/>
      <c r="T26" s="117"/>
      <c r="U26" s="89"/>
      <c r="V26" s="75"/>
    </row>
    <row r="27" spans="1:22" ht="18" x14ac:dyDescent="0.25">
      <c r="A27" s="150" t="str">
        <f>VLOOKUP(E27,'LISTADO ATM'!$A$2:$C$898,3,0)</f>
        <v>DISTRITO NACIONAL</v>
      </c>
      <c r="B27" s="145" t="s">
        <v>2594</v>
      </c>
      <c r="C27" s="110">
        <v>44381.537314814814</v>
      </c>
      <c r="D27" s="110" t="s">
        <v>2180</v>
      </c>
      <c r="E27" s="140">
        <v>231</v>
      </c>
      <c r="F27" s="150" t="str">
        <f>VLOOKUP(E27,VIP!$A$2:$O14049,2,0)</f>
        <v>DRBR231</v>
      </c>
      <c r="G27" s="150" t="str">
        <f>VLOOKUP(E27,'LISTADO ATM'!$A$2:$B$897,2,0)</f>
        <v xml:space="preserve">ATM Oficina Zona Oriental </v>
      </c>
      <c r="H27" s="150" t="str">
        <f>VLOOKUP(E27,VIP!$A$2:$O19010,7,FALSE)</f>
        <v>Si</v>
      </c>
      <c r="I27" s="150" t="str">
        <f>VLOOKUP(E27,VIP!$A$2:$O10975,8,FALSE)</f>
        <v>Si</v>
      </c>
      <c r="J27" s="150" t="str">
        <f>VLOOKUP(E27,VIP!$A$2:$O10925,8,FALSE)</f>
        <v>Si</v>
      </c>
      <c r="K27" s="150" t="str">
        <f>VLOOKUP(E27,VIP!$A$2:$O14499,6,0)</f>
        <v>SI</v>
      </c>
      <c r="L27" s="154" t="s">
        <v>2465</v>
      </c>
      <c r="M27" s="109" t="s">
        <v>2445</v>
      </c>
      <c r="N27" s="109" t="s">
        <v>2452</v>
      </c>
      <c r="O27" s="150" t="s">
        <v>2454</v>
      </c>
      <c r="P27" s="150"/>
      <c r="Q27" s="109" t="s">
        <v>2465</v>
      </c>
      <c r="R27" s="117"/>
      <c r="S27" s="117"/>
      <c r="T27" s="117"/>
      <c r="U27" s="89"/>
      <c r="V27" s="75"/>
    </row>
    <row r="28" spans="1:22" ht="18" x14ac:dyDescent="0.25">
      <c r="A28" s="150" t="str">
        <f>VLOOKUP(E28,'LISTADO ATM'!$A$2:$C$898,3,0)</f>
        <v>DISTRITO NACIONAL</v>
      </c>
      <c r="B28" s="145" t="s">
        <v>2593</v>
      </c>
      <c r="C28" s="110">
        <v>44381.592372685183</v>
      </c>
      <c r="D28" s="110" t="s">
        <v>2448</v>
      </c>
      <c r="E28" s="140">
        <v>494</v>
      </c>
      <c r="F28" s="150" t="str">
        <f>VLOOKUP(E28,VIP!$A$2:$O14045,2,0)</f>
        <v>DRBR494</v>
      </c>
      <c r="G28" s="150" t="str">
        <f>VLOOKUP(E28,'LISTADO ATM'!$A$2:$B$897,2,0)</f>
        <v xml:space="preserve">ATM Oficina Blue Mall </v>
      </c>
      <c r="H28" s="150" t="str">
        <f>VLOOKUP(E28,VIP!$A$2:$O19006,7,FALSE)</f>
        <v>Si</v>
      </c>
      <c r="I28" s="150" t="str">
        <f>VLOOKUP(E28,VIP!$A$2:$O10971,8,FALSE)</f>
        <v>Si</v>
      </c>
      <c r="J28" s="150" t="str">
        <f>VLOOKUP(E28,VIP!$A$2:$O10921,8,FALSE)</f>
        <v>Si</v>
      </c>
      <c r="K28" s="150" t="str">
        <f>VLOOKUP(E28,VIP!$A$2:$O14495,6,0)</f>
        <v>SI</v>
      </c>
      <c r="L28" s="154" t="s">
        <v>2562</v>
      </c>
      <c r="M28" s="109" t="s">
        <v>2445</v>
      </c>
      <c r="N28" s="109" t="s">
        <v>2452</v>
      </c>
      <c r="O28" s="150" t="s">
        <v>2453</v>
      </c>
      <c r="P28" s="150"/>
      <c r="Q28" s="109" t="s">
        <v>2562</v>
      </c>
      <c r="R28" s="117"/>
      <c r="S28" s="117"/>
      <c r="T28" s="117"/>
      <c r="U28" s="89"/>
      <c r="V28" s="75"/>
    </row>
    <row r="29" spans="1:22" ht="18" x14ac:dyDescent="0.25">
      <c r="A29" s="150" t="str">
        <f>VLOOKUP(E29,'LISTADO ATM'!$A$2:$C$898,3,0)</f>
        <v>ESTE</v>
      </c>
      <c r="B29" s="145" t="s">
        <v>2601</v>
      </c>
      <c r="C29" s="110">
        <v>44381.691689814812</v>
      </c>
      <c r="D29" s="110" t="s">
        <v>2469</v>
      </c>
      <c r="E29" s="140">
        <v>114</v>
      </c>
      <c r="F29" s="150" t="str">
        <f>VLOOKUP(E29,VIP!$A$2:$O14069,2,0)</f>
        <v>DRBR114</v>
      </c>
      <c r="G29" s="150" t="str">
        <f>VLOOKUP(E29,'LISTADO ATM'!$A$2:$B$897,2,0)</f>
        <v xml:space="preserve">ATM Oficina Hato Mayor </v>
      </c>
      <c r="H29" s="150" t="str">
        <f>VLOOKUP(E29,VIP!$A$2:$O19030,7,FALSE)</f>
        <v>Si</v>
      </c>
      <c r="I29" s="150" t="str">
        <f>VLOOKUP(E29,VIP!$A$2:$O10995,8,FALSE)</f>
        <v>Si</v>
      </c>
      <c r="J29" s="150" t="str">
        <f>VLOOKUP(E29,VIP!$A$2:$O10945,8,FALSE)</f>
        <v>Si</v>
      </c>
      <c r="K29" s="150" t="str">
        <f>VLOOKUP(E29,VIP!$A$2:$O14519,6,0)</f>
        <v>NO</v>
      </c>
      <c r="L29" s="154" t="s">
        <v>2417</v>
      </c>
      <c r="M29" s="109" t="s">
        <v>2445</v>
      </c>
      <c r="N29" s="109" t="s">
        <v>2452</v>
      </c>
      <c r="O29" s="150" t="s">
        <v>2470</v>
      </c>
      <c r="P29" s="150"/>
      <c r="Q29" s="109" t="s">
        <v>2417</v>
      </c>
      <c r="R29" s="117"/>
      <c r="S29" s="117"/>
      <c r="T29" s="117"/>
      <c r="U29" s="89"/>
      <c r="V29" s="75"/>
    </row>
    <row r="30" spans="1:22" ht="18" x14ac:dyDescent="0.25">
      <c r="A30" s="150" t="str">
        <f>VLOOKUP(E30,'LISTADO ATM'!$A$2:$C$898,3,0)</f>
        <v>NORTE</v>
      </c>
      <c r="B30" s="145" t="s">
        <v>2600</v>
      </c>
      <c r="C30" s="110">
        <v>44381.700613425928</v>
      </c>
      <c r="D30" s="110" t="s">
        <v>2469</v>
      </c>
      <c r="E30" s="140">
        <v>8</v>
      </c>
      <c r="F30" s="150" t="str">
        <f>VLOOKUP(E30,VIP!$A$2:$O14065,2,0)</f>
        <v>DRBR008</v>
      </c>
      <c r="G30" s="150" t="str">
        <f>VLOOKUP(E30,'LISTADO ATM'!$A$2:$B$897,2,0)</f>
        <v>ATM Autoservicio Yaque</v>
      </c>
      <c r="H30" s="150" t="str">
        <f>VLOOKUP(E30,VIP!$A$2:$O19026,7,FALSE)</f>
        <v>Si</v>
      </c>
      <c r="I30" s="150" t="str">
        <f>VLOOKUP(E30,VIP!$A$2:$O10991,8,FALSE)</f>
        <v>Si</v>
      </c>
      <c r="J30" s="150" t="str">
        <f>VLOOKUP(E30,VIP!$A$2:$O10941,8,FALSE)</f>
        <v>Si</v>
      </c>
      <c r="K30" s="150" t="str">
        <f>VLOOKUP(E30,VIP!$A$2:$O14515,6,0)</f>
        <v>NO</v>
      </c>
      <c r="L30" s="154" t="s">
        <v>2564</v>
      </c>
      <c r="M30" s="109" t="s">
        <v>2445</v>
      </c>
      <c r="N30" s="109" t="s">
        <v>2452</v>
      </c>
      <c r="O30" s="150" t="s">
        <v>2470</v>
      </c>
      <c r="P30" s="150"/>
      <c r="Q30" s="109" t="s">
        <v>2564</v>
      </c>
      <c r="R30" s="117"/>
      <c r="S30" s="117"/>
      <c r="T30" s="117"/>
      <c r="U30" s="89"/>
      <c r="V30" s="75"/>
    </row>
    <row r="31" spans="1:22" ht="18" x14ac:dyDescent="0.25">
      <c r="A31" s="150" t="str">
        <f>VLOOKUP(E31,'LISTADO ATM'!$A$2:$C$898,3,0)</f>
        <v>ESTE</v>
      </c>
      <c r="B31" s="145" t="s">
        <v>2599</v>
      </c>
      <c r="C31" s="110">
        <v>44381.706087962964</v>
      </c>
      <c r="D31" s="110" t="s">
        <v>2469</v>
      </c>
      <c r="E31" s="140">
        <v>651</v>
      </c>
      <c r="F31" s="150" t="str">
        <f>VLOOKUP(E31,VIP!$A$2:$O14064,2,0)</f>
        <v>DRBR651</v>
      </c>
      <c r="G31" s="150" t="str">
        <f>VLOOKUP(E31,'LISTADO ATM'!$A$2:$B$897,2,0)</f>
        <v>ATM Eco Petroleo Romana</v>
      </c>
      <c r="H31" s="150" t="str">
        <f>VLOOKUP(E31,VIP!$A$2:$O19025,7,FALSE)</f>
        <v>Si</v>
      </c>
      <c r="I31" s="150" t="str">
        <f>VLOOKUP(E31,VIP!$A$2:$O10990,8,FALSE)</f>
        <v>Si</v>
      </c>
      <c r="J31" s="150" t="str">
        <f>VLOOKUP(E31,VIP!$A$2:$O10940,8,FALSE)</f>
        <v>Si</v>
      </c>
      <c r="K31" s="150" t="str">
        <f>VLOOKUP(E31,VIP!$A$2:$O14514,6,0)</f>
        <v>NO</v>
      </c>
      <c r="L31" s="154" t="s">
        <v>2417</v>
      </c>
      <c r="M31" s="109" t="s">
        <v>2445</v>
      </c>
      <c r="N31" s="109" t="s">
        <v>2452</v>
      </c>
      <c r="O31" s="150" t="s">
        <v>2470</v>
      </c>
      <c r="P31" s="150"/>
      <c r="Q31" s="109" t="s">
        <v>2417</v>
      </c>
      <c r="R31" s="117"/>
      <c r="S31" s="117"/>
      <c r="T31" s="117"/>
      <c r="U31" s="89"/>
      <c r="V31" s="75"/>
    </row>
    <row r="32" spans="1:22" ht="18" x14ac:dyDescent="0.25">
      <c r="A32" s="150" t="str">
        <f>VLOOKUP(E32,'LISTADO ATM'!$A$2:$C$898,3,0)</f>
        <v>DISTRITO NACIONAL</v>
      </c>
      <c r="B32" s="145" t="s">
        <v>2616</v>
      </c>
      <c r="C32" s="110">
        <v>44382.310416666667</v>
      </c>
      <c r="D32" s="110" t="s">
        <v>2180</v>
      </c>
      <c r="E32" s="140">
        <v>744</v>
      </c>
      <c r="F32" s="150" t="str">
        <f>VLOOKUP(E32,VIP!$A$2:$O14089,2,0)</f>
        <v>DRBR289</v>
      </c>
      <c r="G32" s="150" t="str">
        <f>VLOOKUP(E32,'LISTADO ATM'!$A$2:$B$897,2,0)</f>
        <v xml:space="preserve">ATM Multicentro La Sirena Venezuela </v>
      </c>
      <c r="H32" s="150" t="str">
        <f>VLOOKUP(E32,VIP!$A$2:$O19050,7,FALSE)</f>
        <v>Si</v>
      </c>
      <c r="I32" s="150" t="str">
        <f>VLOOKUP(E32,VIP!$A$2:$O11015,8,FALSE)</f>
        <v>Si</v>
      </c>
      <c r="J32" s="150" t="str">
        <f>VLOOKUP(E32,VIP!$A$2:$O10965,8,FALSE)</f>
        <v>Si</v>
      </c>
      <c r="K32" s="150" t="str">
        <f>VLOOKUP(E32,VIP!$A$2:$O14539,6,0)</f>
        <v>SI</v>
      </c>
      <c r="L32" s="154" t="s">
        <v>2219</v>
      </c>
      <c r="M32" s="109" t="s">
        <v>2445</v>
      </c>
      <c r="N32" s="109" t="s">
        <v>2554</v>
      </c>
      <c r="O32" s="150" t="s">
        <v>2454</v>
      </c>
      <c r="P32" s="150"/>
      <c r="Q32" s="109" t="s">
        <v>2219</v>
      </c>
      <c r="R32" s="117"/>
      <c r="S32" s="117"/>
      <c r="T32" s="117"/>
      <c r="U32" s="89"/>
      <c r="V32" s="75"/>
    </row>
    <row r="33" spans="1:22" ht="18" x14ac:dyDescent="0.25">
      <c r="A33" s="150" t="str">
        <f>VLOOKUP(E33,'LISTADO ATM'!$A$2:$C$898,3,0)</f>
        <v>DISTRITO NACIONAL</v>
      </c>
      <c r="B33" s="145" t="s">
        <v>2615</v>
      </c>
      <c r="C33" s="110">
        <v>44382.320115740738</v>
      </c>
      <c r="D33" s="110" t="s">
        <v>2180</v>
      </c>
      <c r="E33" s="140">
        <v>238</v>
      </c>
      <c r="F33" s="150" t="str">
        <f>VLOOKUP(E33,VIP!$A$2:$O14083,2,0)</f>
        <v>DRBR238</v>
      </c>
      <c r="G33" s="150" t="str">
        <f>VLOOKUP(E33,'LISTADO ATM'!$A$2:$B$897,2,0)</f>
        <v xml:space="preserve">ATM Multicentro La Sirena Charles de Gaulle </v>
      </c>
      <c r="H33" s="150" t="str">
        <f>VLOOKUP(E33,VIP!$A$2:$O19044,7,FALSE)</f>
        <v>Si</v>
      </c>
      <c r="I33" s="150" t="str">
        <f>VLOOKUP(E33,VIP!$A$2:$O11009,8,FALSE)</f>
        <v>Si</v>
      </c>
      <c r="J33" s="150" t="str">
        <f>VLOOKUP(E33,VIP!$A$2:$O10959,8,FALSE)</f>
        <v>Si</v>
      </c>
      <c r="K33" s="150" t="str">
        <f>VLOOKUP(E33,VIP!$A$2:$O14533,6,0)</f>
        <v>No</v>
      </c>
      <c r="L33" s="154" t="s">
        <v>2465</v>
      </c>
      <c r="M33" s="109" t="s">
        <v>2445</v>
      </c>
      <c r="N33" s="109" t="s">
        <v>2554</v>
      </c>
      <c r="O33" s="150" t="s">
        <v>2454</v>
      </c>
      <c r="P33" s="150"/>
      <c r="Q33" s="109" t="s">
        <v>2465</v>
      </c>
      <c r="R33" s="117"/>
      <c r="S33" s="117"/>
      <c r="T33" s="117"/>
      <c r="U33" s="89"/>
      <c r="V33" s="75"/>
    </row>
    <row r="34" spans="1:22" ht="18" x14ac:dyDescent="0.25">
      <c r="A34" s="150" t="str">
        <f>VLOOKUP(E34,'LISTADO ATM'!$A$2:$C$898,3,0)</f>
        <v>NORTE</v>
      </c>
      <c r="B34" s="145" t="s">
        <v>2613</v>
      </c>
      <c r="C34" s="110">
        <v>44382.320289351854</v>
      </c>
      <c r="D34" s="110" t="s">
        <v>2592</v>
      </c>
      <c r="E34" s="140">
        <v>806</v>
      </c>
      <c r="F34" s="150" t="str">
        <f>VLOOKUP(E34,VIP!$A$2:$O14082,2,0)</f>
        <v>DRBR806</v>
      </c>
      <c r="G34" s="150" t="str">
        <f>VLOOKUP(E34,'LISTADO ATM'!$A$2:$B$897,2,0)</f>
        <v xml:space="preserve">ATM SEWN (Zona Franca (Santiago)) </v>
      </c>
      <c r="H34" s="150" t="str">
        <f>VLOOKUP(E34,VIP!$A$2:$O19043,7,FALSE)</f>
        <v>Si</v>
      </c>
      <c r="I34" s="150" t="str">
        <f>VLOOKUP(E34,VIP!$A$2:$O11008,8,FALSE)</f>
        <v>Si</v>
      </c>
      <c r="J34" s="150" t="str">
        <f>VLOOKUP(E34,VIP!$A$2:$O10958,8,FALSE)</f>
        <v>Si</v>
      </c>
      <c r="K34" s="150" t="str">
        <f>VLOOKUP(E34,VIP!$A$2:$O14532,6,0)</f>
        <v>NO</v>
      </c>
      <c r="L34" s="154" t="s">
        <v>2562</v>
      </c>
      <c r="M34" s="109" t="s">
        <v>2445</v>
      </c>
      <c r="N34" s="109" t="s">
        <v>2452</v>
      </c>
      <c r="O34" s="150" t="s">
        <v>2602</v>
      </c>
      <c r="P34" s="150"/>
      <c r="Q34" s="109" t="s">
        <v>2614</v>
      </c>
      <c r="R34" s="117"/>
      <c r="S34" s="117"/>
      <c r="T34" s="117"/>
      <c r="U34" s="89"/>
      <c r="V34" s="75"/>
    </row>
    <row r="35" spans="1:22" ht="18" x14ac:dyDescent="0.25">
      <c r="A35" s="150" t="str">
        <f>VLOOKUP(E35,'LISTADO ATM'!$A$2:$C$898,3,0)</f>
        <v>SUR</v>
      </c>
      <c r="B35" s="145" t="s">
        <v>2611</v>
      </c>
      <c r="C35" s="110">
        <v>44382.323634259257</v>
      </c>
      <c r="D35" s="110" t="s">
        <v>2180</v>
      </c>
      <c r="E35" s="140">
        <v>44</v>
      </c>
      <c r="F35" s="150" t="str">
        <f>VLOOKUP(E35,VIP!$A$2:$O14078,2,0)</f>
        <v>DRBR044</v>
      </c>
      <c r="G35" s="150" t="str">
        <f>VLOOKUP(E35,'LISTADO ATM'!$A$2:$B$897,2,0)</f>
        <v xml:space="preserve">ATM Oficina Pedernales </v>
      </c>
      <c r="H35" s="150" t="str">
        <f>VLOOKUP(E35,VIP!$A$2:$O19039,7,FALSE)</f>
        <v>Si</v>
      </c>
      <c r="I35" s="150" t="str">
        <f>VLOOKUP(E35,VIP!$A$2:$O11004,8,FALSE)</f>
        <v>Si</v>
      </c>
      <c r="J35" s="150" t="str">
        <f>VLOOKUP(E35,VIP!$A$2:$O10954,8,FALSE)</f>
        <v>Si</v>
      </c>
      <c r="K35" s="150" t="str">
        <f>VLOOKUP(E35,VIP!$A$2:$O14528,6,0)</f>
        <v>SI</v>
      </c>
      <c r="L35" s="154" t="s">
        <v>2610</v>
      </c>
      <c r="M35" s="109" t="s">
        <v>2445</v>
      </c>
      <c r="N35" s="109" t="s">
        <v>2554</v>
      </c>
      <c r="O35" s="150" t="s">
        <v>2454</v>
      </c>
      <c r="P35" s="150"/>
      <c r="Q35" s="109" t="s">
        <v>2620</v>
      </c>
      <c r="R35" s="117"/>
      <c r="S35" s="117"/>
      <c r="T35" s="117"/>
      <c r="U35" s="89"/>
      <c r="V35" s="75"/>
    </row>
    <row r="36" spans="1:22" ht="18" x14ac:dyDescent="0.25">
      <c r="A36" s="150" t="str">
        <f>VLOOKUP(E36,'LISTADO ATM'!$A$2:$C$898,3,0)</f>
        <v>DISTRITO NACIONAL</v>
      </c>
      <c r="B36" s="145" t="s">
        <v>2609</v>
      </c>
      <c r="C36" s="110">
        <v>44382.325752314813</v>
      </c>
      <c r="D36" s="110" t="s">
        <v>2180</v>
      </c>
      <c r="E36" s="140">
        <v>540</v>
      </c>
      <c r="F36" s="150" t="str">
        <f>VLOOKUP(E36,VIP!$A$2:$O14074,2,0)</f>
        <v>DRBR540</v>
      </c>
      <c r="G36" s="150" t="str">
        <f>VLOOKUP(E36,'LISTADO ATM'!$A$2:$B$897,2,0)</f>
        <v xml:space="preserve">ATM Autoservicio Sambil I </v>
      </c>
      <c r="H36" s="150" t="str">
        <f>VLOOKUP(E36,VIP!$A$2:$O19035,7,FALSE)</f>
        <v>Si</v>
      </c>
      <c r="I36" s="150" t="str">
        <f>VLOOKUP(E36,VIP!$A$2:$O11000,8,FALSE)</f>
        <v>Si</v>
      </c>
      <c r="J36" s="150" t="str">
        <f>VLOOKUP(E36,VIP!$A$2:$O10950,8,FALSE)</f>
        <v>Si</v>
      </c>
      <c r="K36" s="150" t="str">
        <f>VLOOKUP(E36,VIP!$A$2:$O14524,6,0)</f>
        <v>NO</v>
      </c>
      <c r="L36" s="154" t="s">
        <v>2610</v>
      </c>
      <c r="M36" s="109" t="s">
        <v>2445</v>
      </c>
      <c r="N36" s="109" t="s">
        <v>2554</v>
      </c>
      <c r="O36" s="150" t="s">
        <v>2454</v>
      </c>
      <c r="P36" s="150"/>
      <c r="Q36" s="109" t="s">
        <v>2620</v>
      </c>
      <c r="R36" s="117"/>
      <c r="S36" s="117"/>
      <c r="T36" s="117"/>
      <c r="U36" s="89"/>
      <c r="V36" s="75"/>
    </row>
    <row r="37" spans="1:22" ht="18" x14ac:dyDescent="0.25">
      <c r="A37" s="150" t="str">
        <f>VLOOKUP(E37,'LISTADO ATM'!$A$2:$C$898,3,0)</f>
        <v>DISTRITO NACIONAL</v>
      </c>
      <c r="B37" s="145" t="s">
        <v>2607</v>
      </c>
      <c r="C37" s="110">
        <v>44382.326516203706</v>
      </c>
      <c r="D37" s="110" t="s">
        <v>2448</v>
      </c>
      <c r="E37" s="140">
        <v>264</v>
      </c>
      <c r="F37" s="150" t="str">
        <f>VLOOKUP(E37,VIP!$A$2:$O14073,2,0)</f>
        <v>DRBR264</v>
      </c>
      <c r="G37" s="150" t="str">
        <f>VLOOKUP(E37,'LISTADO ATM'!$A$2:$B$897,2,0)</f>
        <v xml:space="preserve">ATM S/M Nacional Independencia </v>
      </c>
      <c r="H37" s="150" t="str">
        <f>VLOOKUP(E37,VIP!$A$2:$O19034,7,FALSE)</f>
        <v>Si</v>
      </c>
      <c r="I37" s="150" t="str">
        <f>VLOOKUP(E37,VIP!$A$2:$O10999,8,FALSE)</f>
        <v>Si</v>
      </c>
      <c r="J37" s="150" t="str">
        <f>VLOOKUP(E37,VIP!$A$2:$O10949,8,FALSE)</f>
        <v>Si</v>
      </c>
      <c r="K37" s="150" t="str">
        <f>VLOOKUP(E37,VIP!$A$2:$O14523,6,0)</f>
        <v>SI</v>
      </c>
      <c r="L37" s="154" t="s">
        <v>2441</v>
      </c>
      <c r="M37" s="109" t="s">
        <v>2445</v>
      </c>
      <c r="N37" s="109" t="s">
        <v>2452</v>
      </c>
      <c r="O37" s="150" t="s">
        <v>2453</v>
      </c>
      <c r="P37" s="150"/>
      <c r="Q37" s="109" t="s">
        <v>2608</v>
      </c>
      <c r="R37" s="117"/>
      <c r="S37" s="117"/>
      <c r="T37" s="117"/>
      <c r="U37" s="89"/>
      <c r="V37" s="75"/>
    </row>
    <row r="38" spans="1:22" ht="18" x14ac:dyDescent="0.25">
      <c r="A38" s="150" t="str">
        <f>VLOOKUP(E38,'LISTADO ATM'!$A$2:$C$898,3,0)</f>
        <v>DISTRITO NACIONAL</v>
      </c>
      <c r="B38" s="145" t="s">
        <v>2606</v>
      </c>
      <c r="C38" s="110">
        <v>44382.326874999999</v>
      </c>
      <c r="D38" s="110" t="s">
        <v>2180</v>
      </c>
      <c r="E38" s="140">
        <v>686</v>
      </c>
      <c r="F38" s="150" t="str">
        <f>VLOOKUP(E38,VIP!$A$2:$O14072,2,0)</f>
        <v>DRBR686</v>
      </c>
      <c r="G38" s="150" t="str">
        <f>VLOOKUP(E38,'LISTADO ATM'!$A$2:$B$897,2,0)</f>
        <v>ATM Autoservicio Oficina Máximo Gómez</v>
      </c>
      <c r="H38" s="150" t="str">
        <f>VLOOKUP(E38,VIP!$A$2:$O19033,7,FALSE)</f>
        <v>Si</v>
      </c>
      <c r="I38" s="150" t="str">
        <f>VLOOKUP(E38,VIP!$A$2:$O10998,8,FALSE)</f>
        <v>Si</v>
      </c>
      <c r="J38" s="150" t="str">
        <f>VLOOKUP(E38,VIP!$A$2:$O10948,8,FALSE)</f>
        <v>Si</v>
      </c>
      <c r="K38" s="150" t="str">
        <f>VLOOKUP(E38,VIP!$A$2:$O14522,6,0)</f>
        <v>NO</v>
      </c>
      <c r="L38" s="154" t="s">
        <v>2219</v>
      </c>
      <c r="M38" s="109" t="s">
        <v>2445</v>
      </c>
      <c r="N38" s="109" t="s">
        <v>2554</v>
      </c>
      <c r="O38" s="150" t="s">
        <v>2454</v>
      </c>
      <c r="P38" s="150"/>
      <c r="Q38" s="109" t="s">
        <v>2219</v>
      </c>
      <c r="R38" s="117"/>
      <c r="S38" s="117"/>
      <c r="T38" s="117"/>
      <c r="U38" s="89"/>
      <c r="V38" s="75"/>
    </row>
    <row r="39" spans="1:22" ht="18" x14ac:dyDescent="0.25">
      <c r="A39" s="150" t="str">
        <f>VLOOKUP(E39,'LISTADO ATM'!$A$2:$C$898,3,0)</f>
        <v>DISTRITO NACIONAL</v>
      </c>
      <c r="B39" s="145" t="s">
        <v>2605</v>
      </c>
      <c r="C39" s="110">
        <v>44382.328726851854</v>
      </c>
      <c r="D39" s="110" t="s">
        <v>2180</v>
      </c>
      <c r="E39" s="140">
        <v>545</v>
      </c>
      <c r="F39" s="150" t="str">
        <f>VLOOKUP(E39,VIP!$A$2:$O14070,2,0)</f>
        <v>DRBR995</v>
      </c>
      <c r="G39" s="150" t="str">
        <f>VLOOKUP(E39,'LISTADO ATM'!$A$2:$B$897,2,0)</f>
        <v xml:space="preserve">ATM Oficina Isabel La Católica II  </v>
      </c>
      <c r="H39" s="150" t="str">
        <f>VLOOKUP(E39,VIP!$A$2:$O19031,7,FALSE)</f>
        <v>Si</v>
      </c>
      <c r="I39" s="150" t="str">
        <f>VLOOKUP(E39,VIP!$A$2:$O10996,8,FALSE)</f>
        <v>Si</v>
      </c>
      <c r="J39" s="150" t="str">
        <f>VLOOKUP(E39,VIP!$A$2:$O10946,8,FALSE)</f>
        <v>Si</v>
      </c>
      <c r="K39" s="150" t="str">
        <f>VLOOKUP(E39,VIP!$A$2:$O14520,6,0)</f>
        <v>NO</v>
      </c>
      <c r="L39" s="154" t="s">
        <v>2219</v>
      </c>
      <c r="M39" s="109" t="s">
        <v>2445</v>
      </c>
      <c r="N39" s="109" t="s">
        <v>2554</v>
      </c>
      <c r="O39" s="150" t="s">
        <v>2454</v>
      </c>
      <c r="P39" s="150"/>
      <c r="Q39" s="109" t="s">
        <v>2219</v>
      </c>
      <c r="R39" s="117"/>
      <c r="S39" s="117"/>
      <c r="T39" s="117"/>
      <c r="U39" s="89"/>
      <c r="V39" s="75"/>
    </row>
    <row r="40" spans="1:22" ht="18" x14ac:dyDescent="0.25">
      <c r="A40" s="150" t="str">
        <f>VLOOKUP(E40,'LISTADO ATM'!$A$2:$C$898,3,0)</f>
        <v>DISTRITO NACIONAL</v>
      </c>
      <c r="B40" s="145" t="s">
        <v>2604</v>
      </c>
      <c r="C40" s="110">
        <v>44382.329189814816</v>
      </c>
      <c r="D40" s="110" t="s">
        <v>2180</v>
      </c>
      <c r="E40" s="140">
        <v>232</v>
      </c>
      <c r="F40" s="150" t="str">
        <f>VLOOKUP(E40,VIP!$A$2:$O14069,2,0)</f>
        <v>DRBR232</v>
      </c>
      <c r="G40" s="150" t="str">
        <f>VLOOKUP(E40,'LISTADO ATM'!$A$2:$B$897,2,0)</f>
        <v xml:space="preserve">ATM S/M Nacional Charles de Gaulle </v>
      </c>
      <c r="H40" s="150" t="str">
        <f>VLOOKUP(E40,VIP!$A$2:$O19030,7,FALSE)</f>
        <v>Si</v>
      </c>
      <c r="I40" s="150" t="str">
        <f>VLOOKUP(E40,VIP!$A$2:$O10995,8,FALSE)</f>
        <v>Si</v>
      </c>
      <c r="J40" s="150" t="str">
        <f>VLOOKUP(E40,VIP!$A$2:$O10945,8,FALSE)</f>
        <v>Si</v>
      </c>
      <c r="K40" s="150" t="str">
        <f>VLOOKUP(E40,VIP!$A$2:$O14519,6,0)</f>
        <v>SI</v>
      </c>
      <c r="L40" s="154" t="s">
        <v>2219</v>
      </c>
      <c r="M40" s="109" t="s">
        <v>2445</v>
      </c>
      <c r="N40" s="109" t="s">
        <v>2554</v>
      </c>
      <c r="O40" s="150" t="s">
        <v>2454</v>
      </c>
      <c r="P40" s="150"/>
      <c r="Q40" s="109" t="s">
        <v>2219</v>
      </c>
      <c r="R40" s="117"/>
      <c r="S40" s="117"/>
      <c r="T40" s="117"/>
      <c r="U40" s="89"/>
      <c r="V40" s="75"/>
    </row>
    <row r="41" spans="1:22" ht="18" x14ac:dyDescent="0.25">
      <c r="A41" s="150" t="str">
        <f>VLOOKUP(E41,'LISTADO ATM'!$A$2:$C$898,3,0)</f>
        <v>DISTRITO NACIONAL</v>
      </c>
      <c r="B41" s="145" t="s">
        <v>2628</v>
      </c>
      <c r="C41" s="110">
        <v>44382.423182870371</v>
      </c>
      <c r="D41" s="110" t="s">
        <v>2469</v>
      </c>
      <c r="E41" s="140">
        <v>554</v>
      </c>
      <c r="F41" s="150" t="str">
        <f>VLOOKUP(E41,VIP!$A$2:$O14056,2,0)</f>
        <v>DRBR011</v>
      </c>
      <c r="G41" s="150" t="str">
        <f>VLOOKUP(E41,'LISTADO ATM'!$A$2:$B$897,2,0)</f>
        <v xml:space="preserve">ATM Oficina Isabel La Católica I </v>
      </c>
      <c r="H41" s="150" t="str">
        <f>VLOOKUP(E41,VIP!$A$2:$O19017,7,FALSE)</f>
        <v>Si</v>
      </c>
      <c r="I41" s="150" t="str">
        <f>VLOOKUP(E41,VIP!$A$2:$O10982,8,FALSE)</f>
        <v>Si</v>
      </c>
      <c r="J41" s="150" t="str">
        <f>VLOOKUP(E41,VIP!$A$2:$O10932,8,FALSE)</f>
        <v>Si</v>
      </c>
      <c r="K41" s="150" t="str">
        <f>VLOOKUP(E41,VIP!$A$2:$O14506,6,0)</f>
        <v>NO</v>
      </c>
      <c r="L41" s="154" t="s">
        <v>2417</v>
      </c>
      <c r="M41" s="109" t="s">
        <v>2445</v>
      </c>
      <c r="N41" s="109" t="s">
        <v>2452</v>
      </c>
      <c r="O41" s="150" t="s">
        <v>2612</v>
      </c>
      <c r="P41" s="150"/>
      <c r="Q41" s="109" t="s">
        <v>2417</v>
      </c>
      <c r="R41" s="117"/>
      <c r="S41" s="117"/>
      <c r="T41" s="117"/>
      <c r="U41" s="89"/>
      <c r="V41" s="75"/>
    </row>
    <row r="42" spans="1:22" ht="18" x14ac:dyDescent="0.25">
      <c r="A42" s="150" t="str">
        <f>VLOOKUP(E42,'LISTADO ATM'!$A$2:$C$898,3,0)</f>
        <v>DISTRITO NACIONAL</v>
      </c>
      <c r="B42" s="145" t="s">
        <v>2624</v>
      </c>
      <c r="C42" s="110">
        <v>44382.447222222225</v>
      </c>
      <c r="D42" s="110" t="s">
        <v>2469</v>
      </c>
      <c r="E42" s="140">
        <v>566</v>
      </c>
      <c r="F42" s="150" t="str">
        <f>VLOOKUP(E42,VIP!$A$2:$O14051,2,0)</f>
        <v>DRBR508</v>
      </c>
      <c r="G42" s="150" t="str">
        <f>VLOOKUP(E42,'LISTADO ATM'!$A$2:$B$897,2,0)</f>
        <v xml:space="preserve">ATM Hiper Olé Aut. Duarte </v>
      </c>
      <c r="H42" s="150" t="str">
        <f>VLOOKUP(E42,VIP!$A$2:$O19012,7,FALSE)</f>
        <v>Si</v>
      </c>
      <c r="I42" s="150" t="str">
        <f>VLOOKUP(E42,VIP!$A$2:$O10977,8,FALSE)</f>
        <v>Si</v>
      </c>
      <c r="J42" s="150" t="str">
        <f>VLOOKUP(E42,VIP!$A$2:$O10927,8,FALSE)</f>
        <v>Si</v>
      </c>
      <c r="K42" s="150" t="str">
        <f>VLOOKUP(E42,VIP!$A$2:$O14501,6,0)</f>
        <v>NO</v>
      </c>
      <c r="L42" s="154" t="s">
        <v>2625</v>
      </c>
      <c r="M42" s="109" t="s">
        <v>2445</v>
      </c>
      <c r="N42" s="109" t="s">
        <v>2626</v>
      </c>
      <c r="O42" s="150" t="s">
        <v>2627</v>
      </c>
      <c r="P42" s="150" t="s">
        <v>2585</v>
      </c>
      <c r="Q42" s="109" t="s">
        <v>2625</v>
      </c>
      <c r="R42" s="117"/>
      <c r="S42" s="117"/>
      <c r="T42" s="117"/>
      <c r="U42" s="89"/>
      <c r="V42" s="75"/>
    </row>
    <row r="43" spans="1:22" ht="18" x14ac:dyDescent="0.25">
      <c r="A43" s="150" t="str">
        <f>VLOOKUP(E43,'LISTADO ATM'!$A$2:$C$898,3,0)</f>
        <v>DISTRITO NACIONAL</v>
      </c>
      <c r="B43" s="145" t="s">
        <v>2623</v>
      </c>
      <c r="C43" s="110">
        <v>44382.447291666664</v>
      </c>
      <c r="D43" s="110" t="s">
        <v>2180</v>
      </c>
      <c r="E43" s="140">
        <v>225</v>
      </c>
      <c r="F43" s="150" t="str">
        <f>VLOOKUP(E43,VIP!$A$2:$O14050,2,0)</f>
        <v>DRBR225</v>
      </c>
      <c r="G43" s="150" t="str">
        <f>VLOOKUP(E43,'LISTADO ATM'!$A$2:$B$897,2,0)</f>
        <v xml:space="preserve">ATM S/M Nacional Arroyo Hondo </v>
      </c>
      <c r="H43" s="150" t="str">
        <f>VLOOKUP(E43,VIP!$A$2:$O19011,7,FALSE)</f>
        <v>Si</v>
      </c>
      <c r="I43" s="150" t="str">
        <f>VLOOKUP(E43,VIP!$A$2:$O10976,8,FALSE)</f>
        <v>Si</v>
      </c>
      <c r="J43" s="150" t="str">
        <f>VLOOKUP(E43,VIP!$A$2:$O10926,8,FALSE)</f>
        <v>Si</v>
      </c>
      <c r="K43" s="150" t="str">
        <f>VLOOKUP(E43,VIP!$A$2:$O14500,6,0)</f>
        <v>NO</v>
      </c>
      <c r="L43" s="154" t="s">
        <v>2219</v>
      </c>
      <c r="M43" s="109" t="s">
        <v>2445</v>
      </c>
      <c r="N43" s="109" t="s">
        <v>2452</v>
      </c>
      <c r="O43" s="150" t="s">
        <v>2454</v>
      </c>
      <c r="P43" s="150"/>
      <c r="Q43" s="109" t="s">
        <v>2219</v>
      </c>
      <c r="R43" s="117"/>
      <c r="S43" s="117"/>
      <c r="T43" s="117"/>
      <c r="U43" s="89"/>
      <c r="V43" s="75"/>
    </row>
    <row r="44" spans="1:22" ht="18" x14ac:dyDescent="0.25">
      <c r="A44" s="150" t="str">
        <f>VLOOKUP(E44,'LISTADO ATM'!$A$2:$C$898,3,0)</f>
        <v>DISTRITO NACIONAL</v>
      </c>
      <c r="B44" s="145" t="s">
        <v>2622</v>
      </c>
      <c r="C44" s="110">
        <v>44382.454062500001</v>
      </c>
      <c r="D44" s="110" t="s">
        <v>2180</v>
      </c>
      <c r="E44" s="140">
        <v>929</v>
      </c>
      <c r="F44" s="150" t="str">
        <f>VLOOKUP(E44,VIP!$A$2:$O14045,2,0)</f>
        <v>DRBR929</v>
      </c>
      <c r="G44" s="150" t="str">
        <f>VLOOKUP(E44,'LISTADO ATM'!$A$2:$B$897,2,0)</f>
        <v>ATM Autoservicio Nacional El Conde</v>
      </c>
      <c r="H44" s="150" t="str">
        <f>VLOOKUP(E44,VIP!$A$2:$O19006,7,FALSE)</f>
        <v>Si</v>
      </c>
      <c r="I44" s="150" t="str">
        <f>VLOOKUP(E44,VIP!$A$2:$O10971,8,FALSE)</f>
        <v>Si</v>
      </c>
      <c r="J44" s="150" t="str">
        <f>VLOOKUP(E44,VIP!$A$2:$O10921,8,FALSE)</f>
        <v>Si</v>
      </c>
      <c r="K44" s="150" t="str">
        <f>VLOOKUP(E44,VIP!$A$2:$O14495,6,0)</f>
        <v>NO</v>
      </c>
      <c r="L44" s="154" t="s">
        <v>2245</v>
      </c>
      <c r="M44" s="109" t="s">
        <v>2445</v>
      </c>
      <c r="N44" s="109" t="s">
        <v>2452</v>
      </c>
      <c r="O44" s="150" t="s">
        <v>2454</v>
      </c>
      <c r="P44" s="150"/>
      <c r="Q44" s="109" t="s">
        <v>2245</v>
      </c>
      <c r="R44" s="117"/>
      <c r="S44" s="117"/>
      <c r="T44" s="117"/>
      <c r="U44" s="89"/>
      <c r="V44" s="75"/>
    </row>
    <row r="45" spans="1:22" ht="18" x14ac:dyDescent="0.25">
      <c r="A45" s="150" t="str">
        <f>VLOOKUP(E45,'LISTADO ATM'!$A$2:$C$898,3,0)</f>
        <v>DISTRITO NACIONAL</v>
      </c>
      <c r="B45" s="145" t="s">
        <v>2638</v>
      </c>
      <c r="C45" s="110">
        <v>44382.478645833333</v>
      </c>
      <c r="D45" s="110" t="s">
        <v>2448</v>
      </c>
      <c r="E45" s="140">
        <v>424</v>
      </c>
      <c r="F45" s="150" t="str">
        <f>VLOOKUP(E45,VIP!$A$2:$O14075,2,0)</f>
        <v>DRBR424</v>
      </c>
      <c r="G45" s="150" t="str">
        <f>VLOOKUP(E45,'LISTADO ATM'!$A$2:$B$897,2,0)</f>
        <v xml:space="preserve">ATM UNP Jumbo Luperón I </v>
      </c>
      <c r="H45" s="150" t="str">
        <f>VLOOKUP(E45,VIP!$A$2:$O19036,7,FALSE)</f>
        <v>Si</v>
      </c>
      <c r="I45" s="150" t="str">
        <f>VLOOKUP(E45,VIP!$A$2:$O11001,8,FALSE)</f>
        <v>Si</v>
      </c>
      <c r="J45" s="150" t="str">
        <f>VLOOKUP(E45,VIP!$A$2:$O10951,8,FALSE)</f>
        <v>Si</v>
      </c>
      <c r="K45" s="150" t="str">
        <f>VLOOKUP(E45,VIP!$A$2:$O14525,6,0)</f>
        <v>NO</v>
      </c>
      <c r="L45" s="154" t="s">
        <v>2417</v>
      </c>
      <c r="M45" s="109" t="s">
        <v>2445</v>
      </c>
      <c r="N45" s="109" t="s">
        <v>2452</v>
      </c>
      <c r="O45" s="150" t="s">
        <v>2453</v>
      </c>
      <c r="P45" s="150"/>
      <c r="Q45" s="109" t="s">
        <v>2417</v>
      </c>
      <c r="R45" s="117"/>
      <c r="S45" s="117"/>
      <c r="T45" s="117"/>
      <c r="U45" s="89"/>
      <c r="V45" s="75"/>
    </row>
    <row r="46" spans="1:22" ht="18" x14ac:dyDescent="0.25">
      <c r="A46" s="150" t="str">
        <f>VLOOKUP(E46,'LISTADO ATM'!$A$2:$C$898,3,0)</f>
        <v>DISTRITO NACIONAL</v>
      </c>
      <c r="B46" s="145" t="s">
        <v>2637</v>
      </c>
      <c r="C46" s="110">
        <v>44382.4844212963</v>
      </c>
      <c r="D46" s="110" t="s">
        <v>2448</v>
      </c>
      <c r="E46" s="140">
        <v>26</v>
      </c>
      <c r="F46" s="150" t="str">
        <f>VLOOKUP(E46,VIP!$A$2:$O14071,2,0)</f>
        <v>DRBR221</v>
      </c>
      <c r="G46" s="150" t="str">
        <f>VLOOKUP(E46,'LISTADO ATM'!$A$2:$B$897,2,0)</f>
        <v>ATM S/M Jumbo San Isidro</v>
      </c>
      <c r="H46" s="150" t="str">
        <f>VLOOKUP(E46,VIP!$A$2:$O19032,7,FALSE)</f>
        <v>Si</v>
      </c>
      <c r="I46" s="150" t="str">
        <f>VLOOKUP(E46,VIP!$A$2:$O10997,8,FALSE)</f>
        <v>Si</v>
      </c>
      <c r="J46" s="150" t="str">
        <f>VLOOKUP(E46,VIP!$A$2:$O10947,8,FALSE)</f>
        <v>Si</v>
      </c>
      <c r="K46" s="150" t="str">
        <f>VLOOKUP(E46,VIP!$A$2:$O14521,6,0)</f>
        <v>NO</v>
      </c>
      <c r="L46" s="154" t="s">
        <v>2564</v>
      </c>
      <c r="M46" s="109" t="s">
        <v>2445</v>
      </c>
      <c r="N46" s="109" t="s">
        <v>2452</v>
      </c>
      <c r="O46" s="150" t="s">
        <v>2453</v>
      </c>
      <c r="P46" s="150"/>
      <c r="Q46" s="109" t="s">
        <v>2564</v>
      </c>
      <c r="R46" s="117"/>
      <c r="S46" s="117"/>
      <c r="T46" s="117"/>
      <c r="U46" s="89"/>
      <c r="V46" s="75"/>
    </row>
    <row r="47" spans="1:22" ht="18" x14ac:dyDescent="0.25">
      <c r="A47" s="150" t="str">
        <f>VLOOKUP(E47,'LISTADO ATM'!$A$2:$C$898,3,0)</f>
        <v>DISTRITO NACIONAL</v>
      </c>
      <c r="B47" s="145" t="s">
        <v>2636</v>
      </c>
      <c r="C47" s="110">
        <v>44382.530266203707</v>
      </c>
      <c r="D47" s="110" t="s">
        <v>2448</v>
      </c>
      <c r="E47" s="140">
        <v>435</v>
      </c>
      <c r="F47" s="150" t="str">
        <f>VLOOKUP(E47,VIP!$A$2:$O14066,2,0)</f>
        <v>DRBR435</v>
      </c>
      <c r="G47" s="150" t="str">
        <f>VLOOKUP(E47,'LISTADO ATM'!$A$2:$B$897,2,0)</f>
        <v xml:space="preserve">ATM Autobanco Torre I </v>
      </c>
      <c r="H47" s="150" t="str">
        <f>VLOOKUP(E47,VIP!$A$2:$O19027,7,FALSE)</f>
        <v>Si</v>
      </c>
      <c r="I47" s="150" t="str">
        <f>VLOOKUP(E47,VIP!$A$2:$O10992,8,FALSE)</f>
        <v>Si</v>
      </c>
      <c r="J47" s="150" t="str">
        <f>VLOOKUP(E47,VIP!$A$2:$O10942,8,FALSE)</f>
        <v>Si</v>
      </c>
      <c r="K47" s="150" t="str">
        <f>VLOOKUP(E47,VIP!$A$2:$O14516,6,0)</f>
        <v>SI</v>
      </c>
      <c r="L47" s="154" t="s">
        <v>2441</v>
      </c>
      <c r="M47" s="109" t="s">
        <v>2445</v>
      </c>
      <c r="N47" s="109" t="s">
        <v>2452</v>
      </c>
      <c r="O47" s="150" t="s">
        <v>2453</v>
      </c>
      <c r="P47" s="150"/>
      <c r="Q47" s="109" t="s">
        <v>2441</v>
      </c>
      <c r="R47" s="117"/>
      <c r="S47" s="117"/>
      <c r="T47" s="117"/>
      <c r="U47" s="89"/>
      <c r="V47" s="75"/>
    </row>
    <row r="48" spans="1:22" ht="18" x14ac:dyDescent="0.25">
      <c r="A48" s="150" t="str">
        <f>VLOOKUP(E48,'LISTADO ATM'!$A$2:$C$898,3,0)</f>
        <v>NORTE</v>
      </c>
      <c r="B48" s="145" t="s">
        <v>2635</v>
      </c>
      <c r="C48" s="110">
        <v>44382.535740740743</v>
      </c>
      <c r="D48" s="110" t="s">
        <v>2181</v>
      </c>
      <c r="E48" s="140">
        <v>689</v>
      </c>
      <c r="F48" s="150" t="str">
        <f>VLOOKUP(E48,VIP!$A$2:$O14064,2,0)</f>
        <v>DRBR689</v>
      </c>
      <c r="G48" s="150" t="str">
        <f>VLOOKUP(E48,'LISTADO ATM'!$A$2:$B$897,2,0)</f>
        <v>ATM Eco Petroleo Villa Gonzalez</v>
      </c>
      <c r="H48" s="150" t="str">
        <f>VLOOKUP(E48,VIP!$A$2:$O19025,7,FALSE)</f>
        <v>NO</v>
      </c>
      <c r="I48" s="150" t="str">
        <f>VLOOKUP(E48,VIP!$A$2:$O10990,8,FALSE)</f>
        <v>NO</v>
      </c>
      <c r="J48" s="150" t="str">
        <f>VLOOKUP(E48,VIP!$A$2:$O10940,8,FALSE)</f>
        <v>NO</v>
      </c>
      <c r="K48" s="150" t="str">
        <f>VLOOKUP(E48,VIP!$A$2:$O14514,6,0)</f>
        <v>NO</v>
      </c>
      <c r="L48" s="154" t="s">
        <v>2245</v>
      </c>
      <c r="M48" s="109" t="s">
        <v>2445</v>
      </c>
      <c r="N48" s="109" t="s">
        <v>2452</v>
      </c>
      <c r="O48" s="150" t="s">
        <v>2563</v>
      </c>
      <c r="P48" s="150"/>
      <c r="Q48" s="109" t="s">
        <v>2245</v>
      </c>
      <c r="R48" s="117"/>
      <c r="S48" s="117"/>
      <c r="T48" s="117"/>
      <c r="U48" s="89"/>
      <c r="V48" s="75"/>
    </row>
    <row r="49" spans="1:23" ht="18" x14ac:dyDescent="0.25">
      <c r="A49" s="150" t="str">
        <f>VLOOKUP(E49,'LISTADO ATM'!$A$2:$C$898,3,0)</f>
        <v>DISTRITO NACIONAL</v>
      </c>
      <c r="B49" s="145" t="s">
        <v>2633</v>
      </c>
      <c r="C49" s="110">
        <v>44382.567129629628</v>
      </c>
      <c r="D49" s="110" t="s">
        <v>2180</v>
      </c>
      <c r="E49" s="140">
        <v>587</v>
      </c>
      <c r="F49" s="150" t="str">
        <f>VLOOKUP(E49,VIP!$A$2:$O14057,2,0)</f>
        <v>DRBR123</v>
      </c>
      <c r="G49" s="150" t="str">
        <f>VLOOKUP(E49,'LISTADO ATM'!$A$2:$B$897,2,0)</f>
        <v xml:space="preserve">ATM Cuerpo de Ayudantes Militares </v>
      </c>
      <c r="H49" s="150" t="str">
        <f>VLOOKUP(E49,VIP!$A$2:$O19018,7,FALSE)</f>
        <v>Si</v>
      </c>
      <c r="I49" s="150" t="str">
        <f>VLOOKUP(E49,VIP!$A$2:$O10983,8,FALSE)</f>
        <v>Si</v>
      </c>
      <c r="J49" s="150" t="str">
        <f>VLOOKUP(E49,VIP!$A$2:$O10933,8,FALSE)</f>
        <v>Si</v>
      </c>
      <c r="K49" s="150" t="str">
        <f>VLOOKUP(E49,VIP!$A$2:$O14507,6,0)</f>
        <v>NO</v>
      </c>
      <c r="L49" s="154" t="s">
        <v>2245</v>
      </c>
      <c r="M49" s="109" t="s">
        <v>2445</v>
      </c>
      <c r="N49" s="109" t="s">
        <v>2452</v>
      </c>
      <c r="O49" s="150" t="s">
        <v>2454</v>
      </c>
      <c r="P49" s="150"/>
      <c r="Q49" s="109" t="s">
        <v>2634</v>
      </c>
      <c r="R49" s="117"/>
      <c r="S49" s="117"/>
      <c r="T49" s="117"/>
      <c r="U49" s="89"/>
      <c r="V49" s="75"/>
    </row>
    <row r="50" spans="1:23" ht="18" x14ac:dyDescent="0.25">
      <c r="A50" s="150" t="str">
        <f>VLOOKUP(E50,'LISTADO ATM'!$A$2:$C$898,3,0)</f>
        <v>DISTRITO NACIONAL</v>
      </c>
      <c r="B50" s="145" t="s">
        <v>2632</v>
      </c>
      <c r="C50" s="110">
        <v>44382.569143518522</v>
      </c>
      <c r="D50" s="110" t="s">
        <v>2180</v>
      </c>
      <c r="E50" s="140">
        <v>314</v>
      </c>
      <c r="F50" s="150" t="str">
        <f>VLOOKUP(E50,VIP!$A$2:$O14056,2,0)</f>
        <v>DRBR314</v>
      </c>
      <c r="G50" s="150" t="str">
        <f>VLOOKUP(E50,'LISTADO ATM'!$A$2:$B$897,2,0)</f>
        <v xml:space="preserve">ATM UNP Cambita Garabito (San Cristóbal) </v>
      </c>
      <c r="H50" s="150" t="str">
        <f>VLOOKUP(E50,VIP!$A$2:$O19017,7,FALSE)</f>
        <v>Si</v>
      </c>
      <c r="I50" s="150" t="str">
        <f>VLOOKUP(E50,VIP!$A$2:$O10982,8,FALSE)</f>
        <v>Si</v>
      </c>
      <c r="J50" s="150" t="str">
        <f>VLOOKUP(E50,VIP!$A$2:$O10932,8,FALSE)</f>
        <v>Si</v>
      </c>
      <c r="K50" s="150" t="str">
        <f>VLOOKUP(E50,VIP!$A$2:$O14506,6,0)</f>
        <v>NO</v>
      </c>
      <c r="L50" s="154" t="s">
        <v>2219</v>
      </c>
      <c r="M50" s="109" t="s">
        <v>2445</v>
      </c>
      <c r="N50" s="109" t="s">
        <v>2452</v>
      </c>
      <c r="O50" s="150" t="s">
        <v>2454</v>
      </c>
      <c r="P50" s="150"/>
      <c r="Q50" s="109" t="s">
        <v>2219</v>
      </c>
      <c r="R50" s="117"/>
      <c r="S50" s="117"/>
      <c r="T50" s="117"/>
      <c r="U50" s="89"/>
      <c r="V50" s="75"/>
    </row>
    <row r="51" spans="1:23" ht="18" x14ac:dyDescent="0.25">
      <c r="A51" s="150" t="str">
        <f>VLOOKUP(E51,'LISTADO ATM'!$A$2:$C$898,3,0)</f>
        <v>NORTE</v>
      </c>
      <c r="B51" s="145" t="s">
        <v>2631</v>
      </c>
      <c r="C51" s="110">
        <v>44382.583194444444</v>
      </c>
      <c r="D51" s="110" t="s">
        <v>2181</v>
      </c>
      <c r="E51" s="140">
        <v>712</v>
      </c>
      <c r="F51" s="150" t="str">
        <f>VLOOKUP(E51,VIP!$A$2:$O14054,2,0)</f>
        <v>DRBR128</v>
      </c>
      <c r="G51" s="150" t="str">
        <f>VLOOKUP(E51,'LISTADO ATM'!$A$2:$B$897,2,0)</f>
        <v xml:space="preserve">ATM Oficina Imbert </v>
      </c>
      <c r="H51" s="150" t="str">
        <f>VLOOKUP(E51,VIP!$A$2:$O19015,7,FALSE)</f>
        <v>Si</v>
      </c>
      <c r="I51" s="150" t="str">
        <f>VLOOKUP(E51,VIP!$A$2:$O10980,8,FALSE)</f>
        <v>Si</v>
      </c>
      <c r="J51" s="150" t="str">
        <f>VLOOKUP(E51,VIP!$A$2:$O10930,8,FALSE)</f>
        <v>Si</v>
      </c>
      <c r="K51" s="150" t="str">
        <f>VLOOKUP(E51,VIP!$A$2:$O14504,6,0)</f>
        <v>SI</v>
      </c>
      <c r="L51" s="154" t="s">
        <v>2219</v>
      </c>
      <c r="M51" s="109" t="s">
        <v>2445</v>
      </c>
      <c r="N51" s="109" t="s">
        <v>2452</v>
      </c>
      <c r="O51" s="150" t="s">
        <v>2563</v>
      </c>
      <c r="P51" s="150"/>
      <c r="Q51" s="109" t="s">
        <v>2219</v>
      </c>
      <c r="R51" s="45"/>
      <c r="S51" s="117"/>
      <c r="T51" s="117"/>
      <c r="U51" s="117"/>
      <c r="V51" s="89"/>
      <c r="W51" s="75"/>
    </row>
    <row r="52" spans="1:23" ht="18" x14ac:dyDescent="0.25">
      <c r="A52" s="150" t="str">
        <f>VLOOKUP(E52,'LISTADO ATM'!$A$2:$C$898,3,0)</f>
        <v>DISTRITO NACIONAL</v>
      </c>
      <c r="B52" s="145" t="s">
        <v>2630</v>
      </c>
      <c r="C52" s="110">
        <v>44382.611261574071</v>
      </c>
      <c r="D52" s="110" t="s">
        <v>2180</v>
      </c>
      <c r="E52" s="140">
        <v>476</v>
      </c>
      <c r="F52" s="150" t="str">
        <f>VLOOKUP(E52,VIP!$A$2:$O14046,2,0)</f>
        <v>DRBR476</v>
      </c>
      <c r="G52" s="150" t="str">
        <f>VLOOKUP(E52,'LISTADO ATM'!$A$2:$B$897,2,0)</f>
        <v xml:space="preserve">ATM Multicentro La Sirena Las Caobas </v>
      </c>
      <c r="H52" s="150" t="str">
        <f>VLOOKUP(E52,VIP!$A$2:$O19007,7,FALSE)</f>
        <v>Si</v>
      </c>
      <c r="I52" s="150" t="str">
        <f>VLOOKUP(E52,VIP!$A$2:$O10972,8,FALSE)</f>
        <v>Si</v>
      </c>
      <c r="J52" s="150" t="str">
        <f>VLOOKUP(E52,VIP!$A$2:$O10922,8,FALSE)</f>
        <v>Si</v>
      </c>
      <c r="K52" s="150" t="str">
        <f>VLOOKUP(E52,VIP!$A$2:$O14496,6,0)</f>
        <v>SI</v>
      </c>
      <c r="L52" s="154" t="s">
        <v>2245</v>
      </c>
      <c r="M52" s="109" t="s">
        <v>2445</v>
      </c>
      <c r="N52" s="109" t="s">
        <v>2452</v>
      </c>
      <c r="O52" s="150" t="s">
        <v>2454</v>
      </c>
      <c r="P52" s="150"/>
      <c r="Q52" s="109" t="s">
        <v>2245</v>
      </c>
    </row>
    <row r="53" spans="1:23" ht="18" x14ac:dyDescent="0.25">
      <c r="A53" s="150" t="str">
        <f>VLOOKUP(E53,'LISTADO ATM'!$A$2:$C$898,3,0)</f>
        <v>DISTRITO NACIONAL</v>
      </c>
      <c r="B53" s="145" t="s">
        <v>2662</v>
      </c>
      <c r="C53" s="110">
        <v>44382.639861111114</v>
      </c>
      <c r="D53" s="110" t="s">
        <v>2448</v>
      </c>
      <c r="E53" s="140">
        <v>697</v>
      </c>
      <c r="F53" s="150" t="str">
        <f>VLOOKUP(E53,VIP!$A$2:$O14067,2,0)</f>
        <v>DRBR697</v>
      </c>
      <c r="G53" s="150" t="str">
        <f>VLOOKUP(E53,'LISTADO ATM'!$A$2:$B$897,2,0)</f>
        <v>ATM Hipermercado Olé Ciudad Juan Bosch</v>
      </c>
      <c r="H53" s="150" t="str">
        <f>VLOOKUP(E53,VIP!$A$2:$O19028,7,FALSE)</f>
        <v>Si</v>
      </c>
      <c r="I53" s="150" t="str">
        <f>VLOOKUP(E53,VIP!$A$2:$O10993,8,FALSE)</f>
        <v>Si</v>
      </c>
      <c r="J53" s="150" t="str">
        <f>VLOOKUP(E53,VIP!$A$2:$O10943,8,FALSE)</f>
        <v>Si</v>
      </c>
      <c r="K53" s="150" t="str">
        <f>VLOOKUP(E53,VIP!$A$2:$O14517,6,0)</f>
        <v>NO</v>
      </c>
      <c r="L53" s="154" t="s">
        <v>2417</v>
      </c>
      <c r="M53" s="109" t="s">
        <v>2445</v>
      </c>
      <c r="N53" s="109" t="s">
        <v>2452</v>
      </c>
      <c r="O53" s="150" t="s">
        <v>2453</v>
      </c>
      <c r="P53" s="150"/>
      <c r="Q53" s="109" t="s">
        <v>2417</v>
      </c>
    </row>
    <row r="54" spans="1:23" ht="18" x14ac:dyDescent="0.25">
      <c r="A54" s="150" t="str">
        <f>VLOOKUP(E54,'LISTADO ATM'!$A$2:$C$898,3,0)</f>
        <v>DISTRITO NACIONAL</v>
      </c>
      <c r="B54" s="145" t="s">
        <v>2661</v>
      </c>
      <c r="C54" s="110">
        <v>44382.64135416667</v>
      </c>
      <c r="D54" s="110" t="s">
        <v>2448</v>
      </c>
      <c r="E54" s="140">
        <v>407</v>
      </c>
      <c r="F54" s="150" t="str">
        <f>VLOOKUP(E54,VIP!$A$2:$O14066,2,0)</f>
        <v>DRBR407</v>
      </c>
      <c r="G54" s="150" t="str">
        <f>VLOOKUP(E54,'LISTADO ATM'!$A$2:$B$897,2,0)</f>
        <v xml:space="preserve">ATM Multicentro La Sirena Villa Mella </v>
      </c>
      <c r="H54" s="150" t="str">
        <f>VLOOKUP(E54,VIP!$A$2:$O19027,7,FALSE)</f>
        <v>Si</v>
      </c>
      <c r="I54" s="150" t="str">
        <f>VLOOKUP(E54,VIP!$A$2:$O10992,8,FALSE)</f>
        <v>Si</v>
      </c>
      <c r="J54" s="150" t="str">
        <f>VLOOKUP(E54,VIP!$A$2:$O10942,8,FALSE)</f>
        <v>Si</v>
      </c>
      <c r="K54" s="150" t="str">
        <f>VLOOKUP(E54,VIP!$A$2:$O14516,6,0)</f>
        <v>NO</v>
      </c>
      <c r="L54" s="154" t="s">
        <v>2417</v>
      </c>
      <c r="M54" s="109" t="s">
        <v>2445</v>
      </c>
      <c r="N54" s="109" t="s">
        <v>2452</v>
      </c>
      <c r="O54" s="150" t="s">
        <v>2453</v>
      </c>
      <c r="P54" s="150"/>
      <c r="Q54" s="109" t="s">
        <v>2417</v>
      </c>
    </row>
    <row r="55" spans="1:23" ht="18" x14ac:dyDescent="0.25">
      <c r="A55" s="150" t="str">
        <f>VLOOKUP(E55,'LISTADO ATM'!$A$2:$C$898,3,0)</f>
        <v>NORTE</v>
      </c>
      <c r="B55" s="145" t="s">
        <v>2660</v>
      </c>
      <c r="C55" s="110">
        <v>44382.645162037035</v>
      </c>
      <c r="D55" s="110" t="s">
        <v>2592</v>
      </c>
      <c r="E55" s="140">
        <v>799</v>
      </c>
      <c r="F55" s="150" t="str">
        <f>VLOOKUP(E55,VIP!$A$2:$O14065,2,0)</f>
        <v>DRBR799</v>
      </c>
      <c r="G55" s="150" t="str">
        <f>VLOOKUP(E55,'LISTADO ATM'!$A$2:$B$897,2,0)</f>
        <v xml:space="preserve">ATM Clínica Corominas (Santiago) </v>
      </c>
      <c r="H55" s="150" t="str">
        <f>VLOOKUP(E55,VIP!$A$2:$O19026,7,FALSE)</f>
        <v>Si</v>
      </c>
      <c r="I55" s="150" t="str">
        <f>VLOOKUP(E55,VIP!$A$2:$O10991,8,FALSE)</f>
        <v>Si</v>
      </c>
      <c r="J55" s="150" t="str">
        <f>VLOOKUP(E55,VIP!$A$2:$O10941,8,FALSE)</f>
        <v>Si</v>
      </c>
      <c r="K55" s="150" t="str">
        <f>VLOOKUP(E55,VIP!$A$2:$O14515,6,0)</f>
        <v>NO</v>
      </c>
      <c r="L55" s="154" t="s">
        <v>2417</v>
      </c>
      <c r="M55" s="109" t="s">
        <v>2445</v>
      </c>
      <c r="N55" s="109" t="s">
        <v>2452</v>
      </c>
      <c r="O55" s="150" t="s">
        <v>2602</v>
      </c>
      <c r="P55" s="150"/>
      <c r="Q55" s="109" t="s">
        <v>2417</v>
      </c>
    </row>
    <row r="56" spans="1:23" ht="18" x14ac:dyDescent="0.25">
      <c r="A56" s="150" t="str">
        <f>VLOOKUP(E56,'LISTADO ATM'!$A$2:$C$898,3,0)</f>
        <v>NORTE</v>
      </c>
      <c r="B56" s="145" t="s">
        <v>2659</v>
      </c>
      <c r="C56" s="110">
        <v>44382.651238425926</v>
      </c>
      <c r="D56" s="110" t="s">
        <v>2181</v>
      </c>
      <c r="E56" s="140">
        <v>874</v>
      </c>
      <c r="F56" s="150" t="str">
        <f>VLOOKUP(E56,VIP!$A$2:$O14064,2,0)</f>
        <v>DRBR874</v>
      </c>
      <c r="G56" s="150" t="str">
        <f>VLOOKUP(E56,'LISTADO ATM'!$A$2:$B$897,2,0)</f>
        <v xml:space="preserve">ATM Zona Franca Esperanza II (Mao) </v>
      </c>
      <c r="H56" s="150" t="str">
        <f>VLOOKUP(E56,VIP!$A$2:$O19025,7,FALSE)</f>
        <v>Si</v>
      </c>
      <c r="I56" s="150" t="str">
        <f>VLOOKUP(E56,VIP!$A$2:$O10990,8,FALSE)</f>
        <v>Si</v>
      </c>
      <c r="J56" s="150" t="str">
        <f>VLOOKUP(E56,VIP!$A$2:$O10940,8,FALSE)</f>
        <v>Si</v>
      </c>
      <c r="K56" s="150" t="str">
        <f>VLOOKUP(E56,VIP!$A$2:$O14514,6,0)</f>
        <v>NO</v>
      </c>
      <c r="L56" s="154" t="s">
        <v>2245</v>
      </c>
      <c r="M56" s="109" t="s">
        <v>2445</v>
      </c>
      <c r="N56" s="109" t="s">
        <v>2452</v>
      </c>
      <c r="O56" s="150" t="s">
        <v>2563</v>
      </c>
      <c r="P56" s="150"/>
      <c r="Q56" s="109" t="s">
        <v>2245</v>
      </c>
    </row>
    <row r="57" spans="1:23" ht="18" x14ac:dyDescent="0.25">
      <c r="A57" s="150" t="str">
        <f>VLOOKUP(E57,'LISTADO ATM'!$A$2:$C$898,3,0)</f>
        <v>DISTRITO NACIONAL</v>
      </c>
      <c r="B57" s="145" t="s">
        <v>2658</v>
      </c>
      <c r="C57" s="110">
        <v>44382.683136574073</v>
      </c>
      <c r="D57" s="110" t="s">
        <v>2448</v>
      </c>
      <c r="E57" s="140">
        <v>577</v>
      </c>
      <c r="F57" s="150" t="str">
        <f>VLOOKUP(E57,VIP!$A$2:$O14062,2,0)</f>
        <v>DRBR173</v>
      </c>
      <c r="G57" s="150" t="str">
        <f>VLOOKUP(E57,'LISTADO ATM'!$A$2:$B$897,2,0)</f>
        <v xml:space="preserve">ATM Olé Ave. Duarte </v>
      </c>
      <c r="H57" s="150" t="str">
        <f>VLOOKUP(E57,VIP!$A$2:$O19023,7,FALSE)</f>
        <v>Si</v>
      </c>
      <c r="I57" s="150" t="str">
        <f>VLOOKUP(E57,VIP!$A$2:$O10988,8,FALSE)</f>
        <v>Si</v>
      </c>
      <c r="J57" s="150" t="str">
        <f>VLOOKUP(E57,VIP!$A$2:$O10938,8,FALSE)</f>
        <v>Si</v>
      </c>
      <c r="K57" s="150" t="str">
        <f>VLOOKUP(E57,VIP!$A$2:$O14512,6,0)</f>
        <v>SI</v>
      </c>
      <c r="L57" s="154" t="s">
        <v>2417</v>
      </c>
      <c r="M57" s="109" t="s">
        <v>2445</v>
      </c>
      <c r="N57" s="109" t="s">
        <v>2452</v>
      </c>
      <c r="O57" s="150" t="s">
        <v>2453</v>
      </c>
      <c r="P57" s="150"/>
      <c r="Q57" s="109" t="s">
        <v>2417</v>
      </c>
    </row>
    <row r="58" spans="1:23" ht="18" x14ac:dyDescent="0.25">
      <c r="A58" s="150" t="str">
        <f>VLOOKUP(E58,'LISTADO ATM'!$A$2:$C$898,3,0)</f>
        <v>DISTRITO NACIONAL</v>
      </c>
      <c r="B58" s="145" t="s">
        <v>2657</v>
      </c>
      <c r="C58" s="110">
        <v>44382.725868055553</v>
      </c>
      <c r="D58" s="110" t="s">
        <v>2448</v>
      </c>
      <c r="E58" s="140">
        <v>336</v>
      </c>
      <c r="F58" s="150" t="str">
        <f>VLOOKUP(E58,VIP!$A$2:$O14061,2,0)</f>
        <v>DRBR336</v>
      </c>
      <c r="G58" s="150" t="str">
        <f>VLOOKUP(E58,'LISTADO ATM'!$A$2:$B$897,2,0)</f>
        <v>ATM Instituto Nacional de Cancer (incart)</v>
      </c>
      <c r="H58" s="150" t="str">
        <f>VLOOKUP(E58,VIP!$A$2:$O19022,7,FALSE)</f>
        <v>Si</v>
      </c>
      <c r="I58" s="150" t="str">
        <f>VLOOKUP(E58,VIP!$A$2:$O10987,8,FALSE)</f>
        <v>Si</v>
      </c>
      <c r="J58" s="150" t="str">
        <f>VLOOKUP(E58,VIP!$A$2:$O10937,8,FALSE)</f>
        <v>Si</v>
      </c>
      <c r="K58" s="150" t="str">
        <f>VLOOKUP(E58,VIP!$A$2:$O14511,6,0)</f>
        <v>NO</v>
      </c>
      <c r="L58" s="154" t="s">
        <v>2562</v>
      </c>
      <c r="M58" s="109" t="s">
        <v>2445</v>
      </c>
      <c r="N58" s="109" t="s">
        <v>2452</v>
      </c>
      <c r="O58" s="150" t="s">
        <v>2453</v>
      </c>
      <c r="P58" s="150"/>
      <c r="Q58" s="109" t="s">
        <v>2663</v>
      </c>
    </row>
    <row r="59" spans="1:23" ht="18" x14ac:dyDescent="0.25">
      <c r="A59" s="150" t="str">
        <f>VLOOKUP(E59,'LISTADO ATM'!$A$2:$C$898,3,0)</f>
        <v>DISTRITO NACIONAL</v>
      </c>
      <c r="B59" s="145" t="s">
        <v>2656</v>
      </c>
      <c r="C59" s="110">
        <v>44382.728703703702</v>
      </c>
      <c r="D59" s="110" t="s">
        <v>2180</v>
      </c>
      <c r="E59" s="140">
        <v>925</v>
      </c>
      <c r="F59" s="150" t="str">
        <f>VLOOKUP(E59,VIP!$A$2:$O14060,2,0)</f>
        <v>DRBR24L</v>
      </c>
      <c r="G59" s="150" t="str">
        <f>VLOOKUP(E59,'LISTADO ATM'!$A$2:$B$897,2,0)</f>
        <v xml:space="preserve">ATM Oficina Plaza Lama Av. 27 de Febrero </v>
      </c>
      <c r="H59" s="150" t="str">
        <f>VLOOKUP(E59,VIP!$A$2:$O19021,7,FALSE)</f>
        <v>Si</v>
      </c>
      <c r="I59" s="150" t="str">
        <f>VLOOKUP(E59,VIP!$A$2:$O10986,8,FALSE)</f>
        <v>Si</v>
      </c>
      <c r="J59" s="150" t="str">
        <f>VLOOKUP(E59,VIP!$A$2:$O10936,8,FALSE)</f>
        <v>Si</v>
      </c>
      <c r="K59" s="150" t="str">
        <f>VLOOKUP(E59,VIP!$A$2:$O14510,6,0)</f>
        <v>SI</v>
      </c>
      <c r="L59" s="154" t="s">
        <v>2245</v>
      </c>
      <c r="M59" s="109" t="s">
        <v>2445</v>
      </c>
      <c r="N59" s="109" t="s">
        <v>2452</v>
      </c>
      <c r="O59" s="150" t="s">
        <v>2454</v>
      </c>
      <c r="P59" s="150"/>
      <c r="Q59" s="109" t="s">
        <v>2245</v>
      </c>
    </row>
    <row r="60" spans="1:23" ht="18" x14ac:dyDescent="0.25">
      <c r="A60" s="150" t="str">
        <f>VLOOKUP(E60,'LISTADO ATM'!$A$2:$C$898,3,0)</f>
        <v>DISTRITO NACIONAL</v>
      </c>
      <c r="B60" s="145" t="s">
        <v>2655</v>
      </c>
      <c r="C60" s="110">
        <v>44382.730081018519</v>
      </c>
      <c r="D60" s="110" t="s">
        <v>2180</v>
      </c>
      <c r="E60" s="140">
        <v>31</v>
      </c>
      <c r="F60" s="150" t="str">
        <f>VLOOKUP(E60,VIP!$A$2:$O14059,2,0)</f>
        <v>DRBR031</v>
      </c>
      <c r="G60" s="150" t="str">
        <f>VLOOKUP(E60,'LISTADO ATM'!$A$2:$B$897,2,0)</f>
        <v xml:space="preserve">ATM Oficina San Martín I </v>
      </c>
      <c r="H60" s="150" t="str">
        <f>VLOOKUP(E60,VIP!$A$2:$O19020,7,FALSE)</f>
        <v>Si</v>
      </c>
      <c r="I60" s="150" t="str">
        <f>VLOOKUP(E60,VIP!$A$2:$O10985,8,FALSE)</f>
        <v>Si</v>
      </c>
      <c r="J60" s="150" t="str">
        <f>VLOOKUP(E60,VIP!$A$2:$O10935,8,FALSE)</f>
        <v>Si</v>
      </c>
      <c r="K60" s="150" t="str">
        <f>VLOOKUP(E60,VIP!$A$2:$O14509,6,0)</f>
        <v>NO</v>
      </c>
      <c r="L60" s="154" t="s">
        <v>2465</v>
      </c>
      <c r="M60" s="109" t="s">
        <v>2445</v>
      </c>
      <c r="N60" s="109" t="s">
        <v>2452</v>
      </c>
      <c r="O60" s="150" t="s">
        <v>2454</v>
      </c>
      <c r="P60" s="150"/>
      <c r="Q60" s="109" t="s">
        <v>2465</v>
      </c>
    </row>
    <row r="61" spans="1:23" ht="18" x14ac:dyDescent="0.25">
      <c r="A61" s="150" t="str">
        <f>VLOOKUP(E61,'LISTADO ATM'!$A$2:$C$898,3,0)</f>
        <v>DISTRITO NACIONAL</v>
      </c>
      <c r="B61" s="145" t="s">
        <v>2654</v>
      </c>
      <c r="C61" s="110">
        <v>44382.739710648151</v>
      </c>
      <c r="D61" s="110" t="s">
        <v>2180</v>
      </c>
      <c r="E61" s="140">
        <v>935</v>
      </c>
      <c r="F61" s="150" t="str">
        <f>VLOOKUP(E61,VIP!$A$2:$O14057,2,0)</f>
        <v>DRBR16J</v>
      </c>
      <c r="G61" s="150" t="str">
        <f>VLOOKUP(E61,'LISTADO ATM'!$A$2:$B$897,2,0)</f>
        <v xml:space="preserve">ATM Oficina John F. Kennedy </v>
      </c>
      <c r="H61" s="150" t="str">
        <f>VLOOKUP(E61,VIP!$A$2:$O19018,7,FALSE)</f>
        <v>Si</v>
      </c>
      <c r="I61" s="150" t="str">
        <f>VLOOKUP(E61,VIP!$A$2:$O10983,8,FALSE)</f>
        <v>Si</v>
      </c>
      <c r="J61" s="150" t="str">
        <f>VLOOKUP(E61,VIP!$A$2:$O10933,8,FALSE)</f>
        <v>Si</v>
      </c>
      <c r="K61" s="150" t="str">
        <f>VLOOKUP(E61,VIP!$A$2:$O14507,6,0)</f>
        <v>SI</v>
      </c>
      <c r="L61" s="154" t="s">
        <v>2219</v>
      </c>
      <c r="M61" s="109" t="s">
        <v>2445</v>
      </c>
      <c r="N61" s="109" t="s">
        <v>2452</v>
      </c>
      <c r="O61" s="150" t="s">
        <v>2454</v>
      </c>
      <c r="P61" s="150"/>
      <c r="Q61" s="109" t="s">
        <v>2219</v>
      </c>
    </row>
    <row r="62" spans="1:23" ht="18" x14ac:dyDescent="0.25">
      <c r="A62" s="150" t="str">
        <f>VLOOKUP(E62,'LISTADO ATM'!$A$2:$C$898,3,0)</f>
        <v>DISTRITO NACIONAL</v>
      </c>
      <c r="B62" s="145" t="s">
        <v>2653</v>
      </c>
      <c r="C62" s="110">
        <v>44382.781527777777</v>
      </c>
      <c r="D62" s="110" t="s">
        <v>2448</v>
      </c>
      <c r="E62" s="140">
        <v>908</v>
      </c>
      <c r="F62" s="150" t="str">
        <f>VLOOKUP(E62,VIP!$A$2:$O14056,2,0)</f>
        <v>DRBR16D</v>
      </c>
      <c r="G62" s="150" t="str">
        <f>VLOOKUP(E62,'LISTADO ATM'!$A$2:$B$897,2,0)</f>
        <v xml:space="preserve">ATM Oficina Plaza Botánika </v>
      </c>
      <c r="H62" s="150" t="str">
        <f>VLOOKUP(E62,VIP!$A$2:$O19017,7,FALSE)</f>
        <v>Si</v>
      </c>
      <c r="I62" s="150" t="str">
        <f>VLOOKUP(E62,VIP!$A$2:$O10982,8,FALSE)</f>
        <v>Si</v>
      </c>
      <c r="J62" s="150" t="str">
        <f>VLOOKUP(E62,VIP!$A$2:$O10932,8,FALSE)</f>
        <v>Si</v>
      </c>
      <c r="K62" s="150" t="str">
        <f>VLOOKUP(E62,VIP!$A$2:$O14506,6,0)</f>
        <v>NO</v>
      </c>
      <c r="L62" s="154" t="s">
        <v>2417</v>
      </c>
      <c r="M62" s="109" t="s">
        <v>2445</v>
      </c>
      <c r="N62" s="109" t="s">
        <v>2452</v>
      </c>
      <c r="O62" s="150" t="s">
        <v>2453</v>
      </c>
      <c r="P62" s="150"/>
      <c r="Q62" s="109" t="s">
        <v>2417</v>
      </c>
    </row>
    <row r="63" spans="1:23" ht="18" x14ac:dyDescent="0.25">
      <c r="A63" s="150" t="str">
        <f>VLOOKUP(E63,'LISTADO ATM'!$A$2:$C$898,3,0)</f>
        <v>ESTE</v>
      </c>
      <c r="B63" s="145" t="s">
        <v>2652</v>
      </c>
      <c r="C63" s="110">
        <v>44382.783854166664</v>
      </c>
      <c r="D63" s="110" t="s">
        <v>2469</v>
      </c>
      <c r="E63" s="140">
        <v>608</v>
      </c>
      <c r="F63" s="150" t="str">
        <f>VLOOKUP(E63,VIP!$A$2:$O14055,2,0)</f>
        <v>DRBR305</v>
      </c>
      <c r="G63" s="150" t="str">
        <f>VLOOKUP(E63,'LISTADO ATM'!$A$2:$B$897,2,0)</f>
        <v xml:space="preserve">ATM Oficina Jumbo (San Pedro) </v>
      </c>
      <c r="H63" s="150" t="str">
        <f>VLOOKUP(E63,VIP!$A$2:$O19016,7,FALSE)</f>
        <v>Si</v>
      </c>
      <c r="I63" s="150" t="str">
        <f>VLOOKUP(E63,VIP!$A$2:$O10981,8,FALSE)</f>
        <v>Si</v>
      </c>
      <c r="J63" s="150" t="str">
        <f>VLOOKUP(E63,VIP!$A$2:$O10931,8,FALSE)</f>
        <v>Si</v>
      </c>
      <c r="K63" s="150" t="str">
        <f>VLOOKUP(E63,VIP!$A$2:$O14505,6,0)</f>
        <v>SI</v>
      </c>
      <c r="L63" s="154" t="s">
        <v>2417</v>
      </c>
      <c r="M63" s="109" t="s">
        <v>2445</v>
      </c>
      <c r="N63" s="109" t="s">
        <v>2452</v>
      </c>
      <c r="O63" s="150" t="s">
        <v>2470</v>
      </c>
      <c r="P63" s="150"/>
      <c r="Q63" s="109" t="s">
        <v>2417</v>
      </c>
    </row>
    <row r="64" spans="1:23" ht="18" x14ac:dyDescent="0.25">
      <c r="A64" s="150" t="str">
        <f>VLOOKUP(E64,'LISTADO ATM'!$A$2:$C$898,3,0)</f>
        <v>NORTE</v>
      </c>
      <c r="B64" s="145" t="s">
        <v>2651</v>
      </c>
      <c r="C64" s="110">
        <v>44382.786006944443</v>
      </c>
      <c r="D64" s="110" t="s">
        <v>2592</v>
      </c>
      <c r="E64" s="140">
        <v>878</v>
      </c>
      <c r="F64" s="150" t="str">
        <f>VLOOKUP(E64,VIP!$A$2:$O14054,2,0)</f>
        <v>DRBR878</v>
      </c>
      <c r="G64" s="150" t="str">
        <f>VLOOKUP(E64,'LISTADO ATM'!$A$2:$B$897,2,0)</f>
        <v>ATM UNP Cabral Y Baez</v>
      </c>
      <c r="H64" s="150" t="str">
        <f>VLOOKUP(E64,VIP!$A$2:$O19015,7,FALSE)</f>
        <v>N/A</v>
      </c>
      <c r="I64" s="150" t="str">
        <f>VLOOKUP(E64,VIP!$A$2:$O10980,8,FALSE)</f>
        <v>N/A</v>
      </c>
      <c r="J64" s="150" t="str">
        <f>VLOOKUP(E64,VIP!$A$2:$O10930,8,FALSE)</f>
        <v>N/A</v>
      </c>
      <c r="K64" s="150" t="str">
        <f>VLOOKUP(E64,VIP!$A$2:$O14504,6,0)</f>
        <v>N/A</v>
      </c>
      <c r="L64" s="154" t="s">
        <v>2417</v>
      </c>
      <c r="M64" s="109" t="s">
        <v>2445</v>
      </c>
      <c r="N64" s="109" t="s">
        <v>2452</v>
      </c>
      <c r="O64" s="150" t="s">
        <v>2602</v>
      </c>
      <c r="P64" s="150"/>
      <c r="Q64" s="109" t="s">
        <v>2417</v>
      </c>
    </row>
    <row r="65" spans="1:17" ht="18" x14ac:dyDescent="0.25">
      <c r="A65" s="150" t="str">
        <f>VLOOKUP(E65,'LISTADO ATM'!$A$2:$C$898,3,0)</f>
        <v>DISTRITO NACIONAL</v>
      </c>
      <c r="B65" s="145" t="s">
        <v>2650</v>
      </c>
      <c r="C65" s="110">
        <v>44382.787060185183</v>
      </c>
      <c r="D65" s="110" t="s">
        <v>2448</v>
      </c>
      <c r="E65" s="140">
        <v>54</v>
      </c>
      <c r="F65" s="150" t="str">
        <f>VLOOKUP(E65,VIP!$A$2:$O14053,2,0)</f>
        <v>DRBR054</v>
      </c>
      <c r="G65" s="150" t="str">
        <f>VLOOKUP(E65,'LISTADO ATM'!$A$2:$B$897,2,0)</f>
        <v xml:space="preserve">ATM Autoservicio Galería 360 </v>
      </c>
      <c r="H65" s="150" t="str">
        <f>VLOOKUP(E65,VIP!$A$2:$O19014,7,FALSE)</f>
        <v>Si</v>
      </c>
      <c r="I65" s="150" t="str">
        <f>VLOOKUP(E65,VIP!$A$2:$O10979,8,FALSE)</f>
        <v>Si</v>
      </c>
      <c r="J65" s="150" t="str">
        <f>VLOOKUP(E65,VIP!$A$2:$O10929,8,FALSE)</f>
        <v>Si</v>
      </c>
      <c r="K65" s="150" t="str">
        <f>VLOOKUP(E65,VIP!$A$2:$O14503,6,0)</f>
        <v>NO</v>
      </c>
      <c r="L65" s="154" t="s">
        <v>2417</v>
      </c>
      <c r="M65" s="109" t="s">
        <v>2445</v>
      </c>
      <c r="N65" s="109" t="s">
        <v>2452</v>
      </c>
      <c r="O65" s="150" t="s">
        <v>2453</v>
      </c>
      <c r="P65" s="150"/>
      <c r="Q65" s="109" t="s">
        <v>2417</v>
      </c>
    </row>
    <row r="66" spans="1:17" ht="18" x14ac:dyDescent="0.25">
      <c r="A66" s="150" t="str">
        <f>VLOOKUP(E66,'LISTADO ATM'!$A$2:$C$898,3,0)</f>
        <v>NORTE</v>
      </c>
      <c r="B66" s="145" t="s">
        <v>2649</v>
      </c>
      <c r="C66" s="110">
        <v>44382.788217592592</v>
      </c>
      <c r="D66" s="110" t="s">
        <v>2592</v>
      </c>
      <c r="E66" s="140">
        <v>88</v>
      </c>
      <c r="F66" s="150" t="str">
        <f>VLOOKUP(E66,VIP!$A$2:$O14052,2,0)</f>
        <v>DRBR088</v>
      </c>
      <c r="G66" s="150" t="str">
        <f>VLOOKUP(E66,'LISTADO ATM'!$A$2:$B$897,2,0)</f>
        <v xml:space="preserve">ATM S/M La Fuente (Santiago) </v>
      </c>
      <c r="H66" s="150" t="str">
        <f>VLOOKUP(E66,VIP!$A$2:$O19013,7,FALSE)</f>
        <v>Si</v>
      </c>
      <c r="I66" s="150" t="str">
        <f>VLOOKUP(E66,VIP!$A$2:$O10978,8,FALSE)</f>
        <v>Si</v>
      </c>
      <c r="J66" s="150" t="str">
        <f>VLOOKUP(E66,VIP!$A$2:$O10928,8,FALSE)</f>
        <v>Si</v>
      </c>
      <c r="K66" s="150" t="str">
        <f>VLOOKUP(E66,VIP!$A$2:$O14502,6,0)</f>
        <v>NO</v>
      </c>
      <c r="L66" s="154" t="s">
        <v>2441</v>
      </c>
      <c r="M66" s="109" t="s">
        <v>2445</v>
      </c>
      <c r="N66" s="109" t="s">
        <v>2452</v>
      </c>
      <c r="O66" s="150" t="s">
        <v>2602</v>
      </c>
      <c r="P66" s="150"/>
      <c r="Q66" s="109" t="s">
        <v>2441</v>
      </c>
    </row>
    <row r="67" spans="1:17" ht="18" x14ac:dyDescent="0.25">
      <c r="A67" s="150" t="str">
        <f>VLOOKUP(E67,'LISTADO ATM'!$A$2:$C$898,3,0)</f>
        <v>DISTRITO NACIONAL</v>
      </c>
      <c r="B67" s="145" t="s">
        <v>2648</v>
      </c>
      <c r="C67" s="110">
        <v>44382.793425925927</v>
      </c>
      <c r="D67" s="110" t="s">
        <v>2448</v>
      </c>
      <c r="E67" s="140">
        <v>914</v>
      </c>
      <c r="F67" s="150" t="str">
        <f>VLOOKUP(E67,VIP!$A$2:$O14051,2,0)</f>
        <v>DRBR914</v>
      </c>
      <c r="G67" s="150" t="str">
        <f>VLOOKUP(E67,'LISTADO ATM'!$A$2:$B$897,2,0)</f>
        <v xml:space="preserve">ATM Clínica Abreu </v>
      </c>
      <c r="H67" s="150" t="str">
        <f>VLOOKUP(E67,VIP!$A$2:$O19012,7,FALSE)</f>
        <v>Si</v>
      </c>
      <c r="I67" s="150" t="str">
        <f>VLOOKUP(E67,VIP!$A$2:$O10977,8,FALSE)</f>
        <v>No</v>
      </c>
      <c r="J67" s="150" t="str">
        <f>VLOOKUP(E67,VIP!$A$2:$O10927,8,FALSE)</f>
        <v>No</v>
      </c>
      <c r="K67" s="150" t="str">
        <f>VLOOKUP(E67,VIP!$A$2:$O14501,6,0)</f>
        <v>NO</v>
      </c>
      <c r="L67" s="154" t="s">
        <v>2441</v>
      </c>
      <c r="M67" s="109" t="s">
        <v>2445</v>
      </c>
      <c r="N67" s="109" t="s">
        <v>2452</v>
      </c>
      <c r="O67" s="150" t="s">
        <v>2453</v>
      </c>
      <c r="P67" s="150"/>
      <c r="Q67" s="109" t="s">
        <v>2441</v>
      </c>
    </row>
    <row r="68" spans="1:17" ht="18" x14ac:dyDescent="0.25">
      <c r="A68" s="150" t="str">
        <f>VLOOKUP(E68,'LISTADO ATM'!$A$2:$C$898,3,0)</f>
        <v>DISTRITO NACIONAL</v>
      </c>
      <c r="B68" s="145" t="s">
        <v>2647</v>
      </c>
      <c r="C68" s="110">
        <v>44382.794502314813</v>
      </c>
      <c r="D68" s="110" t="s">
        <v>2448</v>
      </c>
      <c r="E68" s="140">
        <v>981</v>
      </c>
      <c r="F68" s="150" t="str">
        <f>VLOOKUP(E68,VIP!$A$2:$O14050,2,0)</f>
        <v>DRBR981</v>
      </c>
      <c r="G68" s="150" t="str">
        <f>VLOOKUP(E68,'LISTADO ATM'!$A$2:$B$897,2,0)</f>
        <v xml:space="preserve">ATM Edificio 911 </v>
      </c>
      <c r="H68" s="150" t="str">
        <f>VLOOKUP(E68,VIP!$A$2:$O19011,7,FALSE)</f>
        <v>Si</v>
      </c>
      <c r="I68" s="150" t="str">
        <f>VLOOKUP(E68,VIP!$A$2:$O10976,8,FALSE)</f>
        <v>Si</v>
      </c>
      <c r="J68" s="150" t="str">
        <f>VLOOKUP(E68,VIP!$A$2:$O10926,8,FALSE)</f>
        <v>Si</v>
      </c>
      <c r="K68" s="150" t="str">
        <f>VLOOKUP(E68,VIP!$A$2:$O14500,6,0)</f>
        <v>NO</v>
      </c>
      <c r="L68" s="154" t="s">
        <v>2417</v>
      </c>
      <c r="M68" s="109" t="s">
        <v>2445</v>
      </c>
      <c r="N68" s="109" t="s">
        <v>2452</v>
      </c>
      <c r="O68" s="150" t="s">
        <v>2453</v>
      </c>
      <c r="P68" s="150"/>
      <c r="Q68" s="109" t="s">
        <v>2417</v>
      </c>
    </row>
    <row r="69" spans="1:17" ht="18" x14ac:dyDescent="0.25">
      <c r="A69" s="150" t="str">
        <f>VLOOKUP(E69,'LISTADO ATM'!$A$2:$C$898,3,0)</f>
        <v>NORTE</v>
      </c>
      <c r="B69" s="145" t="s">
        <v>2646</v>
      </c>
      <c r="C69" s="110">
        <v>44382.796168981484</v>
      </c>
      <c r="D69" s="110" t="s">
        <v>2469</v>
      </c>
      <c r="E69" s="140">
        <v>605</v>
      </c>
      <c r="F69" s="150" t="str">
        <f>VLOOKUP(E69,VIP!$A$2:$O14049,2,0)</f>
        <v>DRBR141</v>
      </c>
      <c r="G69" s="150" t="str">
        <f>VLOOKUP(E69,'LISTADO ATM'!$A$2:$B$897,2,0)</f>
        <v xml:space="preserve">ATM Oficina Bonao I </v>
      </c>
      <c r="H69" s="150" t="str">
        <f>VLOOKUP(E69,VIP!$A$2:$O19010,7,FALSE)</f>
        <v>Si</v>
      </c>
      <c r="I69" s="150" t="str">
        <f>VLOOKUP(E69,VIP!$A$2:$O10975,8,FALSE)</f>
        <v>Si</v>
      </c>
      <c r="J69" s="150" t="str">
        <f>VLOOKUP(E69,VIP!$A$2:$O10925,8,FALSE)</f>
        <v>Si</v>
      </c>
      <c r="K69" s="150" t="str">
        <f>VLOOKUP(E69,VIP!$A$2:$O14499,6,0)</f>
        <v>SI</v>
      </c>
      <c r="L69" s="154" t="s">
        <v>2417</v>
      </c>
      <c r="M69" s="109" t="s">
        <v>2445</v>
      </c>
      <c r="N69" s="109" t="s">
        <v>2452</v>
      </c>
      <c r="O69" s="150" t="s">
        <v>2470</v>
      </c>
      <c r="P69" s="150"/>
      <c r="Q69" s="109" t="s">
        <v>2417</v>
      </c>
    </row>
    <row r="70" spans="1:17" ht="18" x14ac:dyDescent="0.25">
      <c r="A70" s="150" t="str">
        <f>VLOOKUP(E70,'LISTADO ATM'!$A$2:$C$898,3,0)</f>
        <v>DISTRITO NACIONAL</v>
      </c>
      <c r="B70" s="145" t="s">
        <v>2645</v>
      </c>
      <c r="C70" s="110">
        <v>44382.797013888892</v>
      </c>
      <c r="D70" s="110" t="s">
        <v>2448</v>
      </c>
      <c r="E70" s="140">
        <v>698</v>
      </c>
      <c r="F70" s="150" t="str">
        <f>VLOOKUP(E70,VIP!$A$2:$O14048,2,0)</f>
        <v>DRBR698</v>
      </c>
      <c r="G70" s="150" t="str">
        <f>VLOOKUP(E70,'LISTADO ATM'!$A$2:$B$897,2,0)</f>
        <v>ATM Parador Bellamar</v>
      </c>
      <c r="H70" s="150" t="str">
        <f>VLOOKUP(E70,VIP!$A$2:$O19009,7,FALSE)</f>
        <v>Si</v>
      </c>
      <c r="I70" s="150" t="str">
        <f>VLOOKUP(E70,VIP!$A$2:$O10974,8,FALSE)</f>
        <v>Si</v>
      </c>
      <c r="J70" s="150" t="str">
        <f>VLOOKUP(E70,VIP!$A$2:$O10924,8,FALSE)</f>
        <v>Si</v>
      </c>
      <c r="K70" s="150" t="str">
        <f>VLOOKUP(E70,VIP!$A$2:$O14498,6,0)</f>
        <v>NO</v>
      </c>
      <c r="L70" s="154" t="s">
        <v>2417</v>
      </c>
      <c r="M70" s="109" t="s">
        <v>2445</v>
      </c>
      <c r="N70" s="109" t="s">
        <v>2452</v>
      </c>
      <c r="O70" s="150" t="s">
        <v>2453</v>
      </c>
      <c r="P70" s="150"/>
      <c r="Q70" s="109" t="s">
        <v>2417</v>
      </c>
    </row>
    <row r="71" spans="1:17" ht="18" x14ac:dyDescent="0.25">
      <c r="A71" s="150" t="str">
        <f>VLOOKUP(E71,'LISTADO ATM'!$A$2:$C$898,3,0)</f>
        <v>NORTE</v>
      </c>
      <c r="B71" s="145" t="s">
        <v>2644</v>
      </c>
      <c r="C71" s="110">
        <v>44382.797881944447</v>
      </c>
      <c r="D71" s="110" t="s">
        <v>2592</v>
      </c>
      <c r="E71" s="140">
        <v>632</v>
      </c>
      <c r="F71" s="150" t="str">
        <f>VLOOKUP(E71,VIP!$A$2:$O14047,2,0)</f>
        <v>DRBR263</v>
      </c>
      <c r="G71" s="150" t="str">
        <f>VLOOKUP(E71,'LISTADO ATM'!$A$2:$B$897,2,0)</f>
        <v xml:space="preserve">ATM Autobanco Gurabo </v>
      </c>
      <c r="H71" s="150" t="str">
        <f>VLOOKUP(E71,VIP!$A$2:$O19008,7,FALSE)</f>
        <v>Si</v>
      </c>
      <c r="I71" s="150" t="str">
        <f>VLOOKUP(E71,VIP!$A$2:$O10973,8,FALSE)</f>
        <v>Si</v>
      </c>
      <c r="J71" s="150" t="str">
        <f>VLOOKUP(E71,VIP!$A$2:$O10923,8,FALSE)</f>
        <v>Si</v>
      </c>
      <c r="K71" s="150" t="str">
        <f>VLOOKUP(E71,VIP!$A$2:$O14497,6,0)</f>
        <v>NO</v>
      </c>
      <c r="L71" s="154" t="s">
        <v>2417</v>
      </c>
      <c r="M71" s="109" t="s">
        <v>2445</v>
      </c>
      <c r="N71" s="109" t="s">
        <v>2452</v>
      </c>
      <c r="O71" s="150" t="s">
        <v>2602</v>
      </c>
      <c r="P71" s="150"/>
      <c r="Q71" s="109" t="s">
        <v>2417</v>
      </c>
    </row>
    <row r="72" spans="1:17" ht="18" x14ac:dyDescent="0.25">
      <c r="A72" s="150" t="str">
        <f>VLOOKUP(E72,'LISTADO ATM'!$A$2:$C$898,3,0)</f>
        <v>NORTE</v>
      </c>
      <c r="B72" s="145" t="s">
        <v>2643</v>
      </c>
      <c r="C72" s="110">
        <v>44382.798611111109</v>
      </c>
      <c r="D72" s="110" t="s">
        <v>2592</v>
      </c>
      <c r="E72" s="140">
        <v>315</v>
      </c>
      <c r="F72" s="150" t="str">
        <f>VLOOKUP(E72,VIP!$A$2:$O14046,2,0)</f>
        <v>DRBR315</v>
      </c>
      <c r="G72" s="150" t="str">
        <f>VLOOKUP(E72,'LISTADO ATM'!$A$2:$B$897,2,0)</f>
        <v xml:space="preserve">ATM Oficina Estrella Sadalá </v>
      </c>
      <c r="H72" s="150" t="str">
        <f>VLOOKUP(E72,VIP!$A$2:$O19007,7,FALSE)</f>
        <v>Si</v>
      </c>
      <c r="I72" s="150" t="str">
        <f>VLOOKUP(E72,VIP!$A$2:$O10972,8,FALSE)</f>
        <v>Si</v>
      </c>
      <c r="J72" s="150" t="str">
        <f>VLOOKUP(E72,VIP!$A$2:$O10922,8,FALSE)</f>
        <v>Si</v>
      </c>
      <c r="K72" s="150" t="str">
        <f>VLOOKUP(E72,VIP!$A$2:$O14496,6,0)</f>
        <v>NO</v>
      </c>
      <c r="L72" s="154" t="s">
        <v>2441</v>
      </c>
      <c r="M72" s="109" t="s">
        <v>2445</v>
      </c>
      <c r="N72" s="109" t="s">
        <v>2452</v>
      </c>
      <c r="O72" s="150" t="s">
        <v>2602</v>
      </c>
      <c r="P72" s="150"/>
      <c r="Q72" s="109" t="s">
        <v>2441</v>
      </c>
    </row>
    <row r="73" spans="1:17" ht="18" x14ac:dyDescent="0.25">
      <c r="A73" s="150" t="str">
        <f>VLOOKUP(E73,'LISTADO ATM'!$A$2:$C$898,3,0)</f>
        <v>DISTRITO NACIONAL</v>
      </c>
      <c r="B73" s="145" t="s">
        <v>2678</v>
      </c>
      <c r="C73" s="110">
        <v>44382.808240740742</v>
      </c>
      <c r="D73" s="110" t="s">
        <v>2180</v>
      </c>
      <c r="E73" s="140">
        <v>938</v>
      </c>
      <c r="F73" s="150" t="str">
        <f>VLOOKUP(E73,VIP!$A$2:$O14061,2,0)</f>
        <v>DRBR938</v>
      </c>
      <c r="G73" s="150" t="str">
        <f>VLOOKUP(E73,'LISTADO ATM'!$A$2:$B$897,2,0)</f>
        <v xml:space="preserve">ATM Autobanco Oficina Filadelfia Plaza </v>
      </c>
      <c r="H73" s="150" t="str">
        <f>VLOOKUP(E73,VIP!$A$2:$O19022,7,FALSE)</f>
        <v>Si</v>
      </c>
      <c r="I73" s="150" t="str">
        <f>VLOOKUP(E73,VIP!$A$2:$O10987,8,FALSE)</f>
        <v>Si</v>
      </c>
      <c r="J73" s="150" t="str">
        <f>VLOOKUP(E73,VIP!$A$2:$O10937,8,FALSE)</f>
        <v>Si</v>
      </c>
      <c r="K73" s="150" t="str">
        <f>VLOOKUP(E73,VIP!$A$2:$O14511,6,0)</f>
        <v>NO</v>
      </c>
      <c r="L73" s="154" t="s">
        <v>2219</v>
      </c>
      <c r="M73" s="109" t="s">
        <v>2445</v>
      </c>
      <c r="N73" s="109" t="s">
        <v>2452</v>
      </c>
      <c r="O73" s="150" t="s">
        <v>2454</v>
      </c>
      <c r="P73" s="150"/>
      <c r="Q73" s="109" t="s">
        <v>2219</v>
      </c>
    </row>
    <row r="74" spans="1:17" ht="18" x14ac:dyDescent="0.25">
      <c r="A74" s="150" t="str">
        <f>VLOOKUP(E74,'LISTADO ATM'!$A$2:$C$898,3,0)</f>
        <v>DISTRITO NACIONAL</v>
      </c>
      <c r="B74" s="145" t="s">
        <v>2677</v>
      </c>
      <c r="C74" s="110">
        <v>44382.80976851852</v>
      </c>
      <c r="D74" s="110" t="s">
        <v>2469</v>
      </c>
      <c r="E74" s="140">
        <v>883</v>
      </c>
      <c r="F74" s="150" t="str">
        <f>VLOOKUP(E74,VIP!$A$2:$O14060,2,0)</f>
        <v>DRBR883</v>
      </c>
      <c r="G74" s="150" t="str">
        <f>VLOOKUP(E74,'LISTADO ATM'!$A$2:$B$897,2,0)</f>
        <v xml:space="preserve">ATM Oficina Filadelfia Plaza </v>
      </c>
      <c r="H74" s="150" t="str">
        <f>VLOOKUP(E74,VIP!$A$2:$O19021,7,FALSE)</f>
        <v>Si</v>
      </c>
      <c r="I74" s="150" t="str">
        <f>VLOOKUP(E74,VIP!$A$2:$O10986,8,FALSE)</f>
        <v>Si</v>
      </c>
      <c r="J74" s="150" t="str">
        <f>VLOOKUP(E74,VIP!$A$2:$O10936,8,FALSE)</f>
        <v>Si</v>
      </c>
      <c r="K74" s="150" t="str">
        <f>VLOOKUP(E74,VIP!$A$2:$O14510,6,0)</f>
        <v>NO</v>
      </c>
      <c r="L74" s="154" t="s">
        <v>2441</v>
      </c>
      <c r="M74" s="109" t="s">
        <v>2445</v>
      </c>
      <c r="N74" s="109" t="s">
        <v>2452</v>
      </c>
      <c r="O74" s="150" t="s">
        <v>2470</v>
      </c>
      <c r="P74" s="150"/>
      <c r="Q74" s="109" t="s">
        <v>2441</v>
      </c>
    </row>
    <row r="75" spans="1:17" ht="18" x14ac:dyDescent="0.25">
      <c r="A75" s="150" t="str">
        <f>VLOOKUP(E75,'LISTADO ATM'!$A$2:$C$898,3,0)</f>
        <v>DISTRITO NACIONAL</v>
      </c>
      <c r="B75" s="145" t="s">
        <v>2676</v>
      </c>
      <c r="C75" s="110">
        <v>44382.816064814811</v>
      </c>
      <c r="D75" s="110" t="s">
        <v>2180</v>
      </c>
      <c r="E75" s="140">
        <v>769</v>
      </c>
      <c r="F75" s="150" t="str">
        <f>VLOOKUP(E75,VIP!$A$2:$O14059,2,0)</f>
        <v>DRBR769</v>
      </c>
      <c r="G75" s="150" t="str">
        <f>VLOOKUP(E75,'LISTADO ATM'!$A$2:$B$897,2,0)</f>
        <v>ATM UNP Pablo Mella Morales</v>
      </c>
      <c r="H75" s="150" t="str">
        <f>VLOOKUP(E75,VIP!$A$2:$O19020,7,FALSE)</f>
        <v>Si</v>
      </c>
      <c r="I75" s="150" t="str">
        <f>VLOOKUP(E75,VIP!$A$2:$O10985,8,FALSE)</f>
        <v>Si</v>
      </c>
      <c r="J75" s="150" t="str">
        <f>VLOOKUP(E75,VIP!$A$2:$O10935,8,FALSE)</f>
        <v>Si</v>
      </c>
      <c r="K75" s="150" t="str">
        <f>VLOOKUP(E75,VIP!$A$2:$O14509,6,0)</f>
        <v>NO</v>
      </c>
      <c r="L75" s="154" t="s">
        <v>2465</v>
      </c>
      <c r="M75" s="109" t="s">
        <v>2445</v>
      </c>
      <c r="N75" s="109" t="s">
        <v>2452</v>
      </c>
      <c r="O75" s="150" t="s">
        <v>2454</v>
      </c>
      <c r="P75" s="150"/>
      <c r="Q75" s="109" t="s">
        <v>2465</v>
      </c>
    </row>
    <row r="76" spans="1:17" ht="18" x14ac:dyDescent="0.25">
      <c r="A76" s="150" t="str">
        <f>VLOOKUP(E76,'LISTADO ATM'!$A$2:$C$898,3,0)</f>
        <v>DISTRITO NACIONAL</v>
      </c>
      <c r="B76" s="145" t="s">
        <v>2675</v>
      </c>
      <c r="C76" s="110">
        <v>44382.817870370367</v>
      </c>
      <c r="D76" s="110" t="s">
        <v>2180</v>
      </c>
      <c r="E76" s="140">
        <v>755</v>
      </c>
      <c r="F76" s="150" t="str">
        <f>VLOOKUP(E76,VIP!$A$2:$O14058,2,0)</f>
        <v>DRBR755</v>
      </c>
      <c r="G76" s="150" t="str">
        <f>VLOOKUP(E76,'LISTADO ATM'!$A$2:$B$897,2,0)</f>
        <v xml:space="preserve">ATM Oficina Galería del Este (Plaza) </v>
      </c>
      <c r="H76" s="150" t="str">
        <f>VLOOKUP(E76,VIP!$A$2:$O19019,7,FALSE)</f>
        <v>Si</v>
      </c>
      <c r="I76" s="150" t="str">
        <f>VLOOKUP(E76,VIP!$A$2:$O10984,8,FALSE)</f>
        <v>Si</v>
      </c>
      <c r="J76" s="150" t="str">
        <f>VLOOKUP(E76,VIP!$A$2:$O10934,8,FALSE)</f>
        <v>Si</v>
      </c>
      <c r="K76" s="150" t="str">
        <f>VLOOKUP(E76,VIP!$A$2:$O14508,6,0)</f>
        <v>NO</v>
      </c>
      <c r="L76" s="154" t="s">
        <v>2219</v>
      </c>
      <c r="M76" s="109" t="s">
        <v>2445</v>
      </c>
      <c r="N76" s="109" t="s">
        <v>2452</v>
      </c>
      <c r="O76" s="150" t="s">
        <v>2454</v>
      </c>
      <c r="P76" s="150"/>
      <c r="Q76" s="109" t="s">
        <v>2219</v>
      </c>
    </row>
    <row r="77" spans="1:17" ht="18" x14ac:dyDescent="0.25">
      <c r="A77" s="150" t="str">
        <f>VLOOKUP(E77,'LISTADO ATM'!$A$2:$C$898,3,0)</f>
        <v>SUR</v>
      </c>
      <c r="B77" s="145" t="s">
        <v>2674</v>
      </c>
      <c r="C77" s="110">
        <v>44382.822199074071</v>
      </c>
      <c r="D77" s="110" t="s">
        <v>2180</v>
      </c>
      <c r="E77" s="140">
        <v>615</v>
      </c>
      <c r="F77" s="150" t="str">
        <f>VLOOKUP(E77,VIP!$A$2:$O14057,2,0)</f>
        <v>DRBR418</v>
      </c>
      <c r="G77" s="150" t="str">
        <f>VLOOKUP(E77,'LISTADO ATM'!$A$2:$B$897,2,0)</f>
        <v xml:space="preserve">ATM Estación Sunix Cabral (Barahona) </v>
      </c>
      <c r="H77" s="150" t="str">
        <f>VLOOKUP(E77,VIP!$A$2:$O19018,7,FALSE)</f>
        <v>Si</v>
      </c>
      <c r="I77" s="150" t="str">
        <f>VLOOKUP(E77,VIP!$A$2:$O10983,8,FALSE)</f>
        <v>Si</v>
      </c>
      <c r="J77" s="150" t="str">
        <f>VLOOKUP(E77,VIP!$A$2:$O10933,8,FALSE)</f>
        <v>Si</v>
      </c>
      <c r="K77" s="150" t="str">
        <f>VLOOKUP(E77,VIP!$A$2:$O14507,6,0)</f>
        <v>NO</v>
      </c>
      <c r="L77" s="154" t="s">
        <v>2219</v>
      </c>
      <c r="M77" s="109" t="s">
        <v>2445</v>
      </c>
      <c r="N77" s="109" t="s">
        <v>2452</v>
      </c>
      <c r="O77" s="150" t="s">
        <v>2454</v>
      </c>
      <c r="P77" s="150"/>
      <c r="Q77" s="109" t="s">
        <v>2219</v>
      </c>
    </row>
    <row r="78" spans="1:17" ht="18" x14ac:dyDescent="0.25">
      <c r="A78" s="150" t="str">
        <f>VLOOKUP(E78,'LISTADO ATM'!$A$2:$C$898,3,0)</f>
        <v>SUR</v>
      </c>
      <c r="B78" s="145" t="s">
        <v>2673</v>
      </c>
      <c r="C78" s="110">
        <v>44382.826064814813</v>
      </c>
      <c r="D78" s="110" t="s">
        <v>2180</v>
      </c>
      <c r="E78" s="140">
        <v>780</v>
      </c>
      <c r="F78" s="150" t="str">
        <f>VLOOKUP(E78,VIP!$A$2:$O14056,2,0)</f>
        <v>DRBR041</v>
      </c>
      <c r="G78" s="150" t="str">
        <f>VLOOKUP(E78,'LISTADO ATM'!$A$2:$B$897,2,0)</f>
        <v xml:space="preserve">ATM Oficina Barahona I </v>
      </c>
      <c r="H78" s="150" t="str">
        <f>VLOOKUP(E78,VIP!$A$2:$O19017,7,FALSE)</f>
        <v>Si</v>
      </c>
      <c r="I78" s="150" t="str">
        <f>VLOOKUP(E78,VIP!$A$2:$O10982,8,FALSE)</f>
        <v>Si</v>
      </c>
      <c r="J78" s="150" t="str">
        <f>VLOOKUP(E78,VIP!$A$2:$O10932,8,FALSE)</f>
        <v>Si</v>
      </c>
      <c r="K78" s="150" t="str">
        <f>VLOOKUP(E78,VIP!$A$2:$O14506,6,0)</f>
        <v>SI</v>
      </c>
      <c r="L78" s="154" t="s">
        <v>2465</v>
      </c>
      <c r="M78" s="109" t="s">
        <v>2445</v>
      </c>
      <c r="N78" s="109" t="s">
        <v>2452</v>
      </c>
      <c r="O78" s="150" t="s">
        <v>2454</v>
      </c>
      <c r="P78" s="150"/>
      <c r="Q78" s="109" t="s">
        <v>2465</v>
      </c>
    </row>
    <row r="79" spans="1:17" ht="18" x14ac:dyDescent="0.25">
      <c r="A79" s="150" t="str">
        <f>VLOOKUP(E79,'LISTADO ATM'!$A$2:$C$898,3,0)</f>
        <v>NORTE</v>
      </c>
      <c r="B79" s="145" t="s">
        <v>2672</v>
      </c>
      <c r="C79" s="110">
        <v>44382.828587962962</v>
      </c>
      <c r="D79" s="110" t="s">
        <v>2181</v>
      </c>
      <c r="E79" s="140">
        <v>288</v>
      </c>
      <c r="F79" s="150" t="str">
        <f>VLOOKUP(E79,VIP!$A$2:$O14055,2,0)</f>
        <v>DRBR288</v>
      </c>
      <c r="G79" s="150" t="str">
        <f>VLOOKUP(E79,'LISTADO ATM'!$A$2:$B$897,2,0)</f>
        <v xml:space="preserve">ATM Oficina Camino Real II (Puerto Plata) </v>
      </c>
      <c r="H79" s="150" t="str">
        <f>VLOOKUP(E79,VIP!$A$2:$O19016,7,FALSE)</f>
        <v>N/A</v>
      </c>
      <c r="I79" s="150" t="str">
        <f>VLOOKUP(E79,VIP!$A$2:$O10981,8,FALSE)</f>
        <v>N/A</v>
      </c>
      <c r="J79" s="150" t="str">
        <f>VLOOKUP(E79,VIP!$A$2:$O10931,8,FALSE)</f>
        <v>N/A</v>
      </c>
      <c r="K79" s="150" t="str">
        <f>VLOOKUP(E79,VIP!$A$2:$O14505,6,0)</f>
        <v>N/A</v>
      </c>
      <c r="L79" s="154" t="s">
        <v>2465</v>
      </c>
      <c r="M79" s="109" t="s">
        <v>2445</v>
      </c>
      <c r="N79" s="109" t="s">
        <v>2452</v>
      </c>
      <c r="O79" s="150" t="s">
        <v>2563</v>
      </c>
      <c r="P79" s="150"/>
      <c r="Q79" s="109" t="s">
        <v>2465</v>
      </c>
    </row>
    <row r="80" spans="1:17" ht="18" x14ac:dyDescent="0.25">
      <c r="A80" s="150" t="str">
        <f>VLOOKUP(E80,'LISTADO ATM'!$A$2:$C$898,3,0)</f>
        <v>NORTE</v>
      </c>
      <c r="B80" s="145" t="s">
        <v>2671</v>
      </c>
      <c r="C80" s="110">
        <v>44382.835243055553</v>
      </c>
      <c r="D80" s="110" t="s">
        <v>2181</v>
      </c>
      <c r="E80" s="140">
        <v>136</v>
      </c>
      <c r="F80" s="150" t="str">
        <f>VLOOKUP(E80,VIP!$A$2:$O14054,2,0)</f>
        <v>DRBR136</v>
      </c>
      <c r="G80" s="150" t="str">
        <f>VLOOKUP(E80,'LISTADO ATM'!$A$2:$B$897,2,0)</f>
        <v>ATM S/M Xtra (Santiago)</v>
      </c>
      <c r="H80" s="150" t="str">
        <f>VLOOKUP(E80,VIP!$A$2:$O19015,7,FALSE)</f>
        <v>Si</v>
      </c>
      <c r="I80" s="150" t="str">
        <f>VLOOKUP(E80,VIP!$A$2:$O10980,8,FALSE)</f>
        <v>Si</v>
      </c>
      <c r="J80" s="150" t="str">
        <f>VLOOKUP(E80,VIP!$A$2:$O10930,8,FALSE)</f>
        <v>Si</v>
      </c>
      <c r="K80" s="150" t="str">
        <f>VLOOKUP(E80,VIP!$A$2:$O14504,6,0)</f>
        <v>NO</v>
      </c>
      <c r="L80" s="154" t="s">
        <v>2219</v>
      </c>
      <c r="M80" s="109" t="s">
        <v>2445</v>
      </c>
      <c r="N80" s="109" t="s">
        <v>2452</v>
      </c>
      <c r="O80" s="150" t="s">
        <v>2563</v>
      </c>
      <c r="P80" s="150"/>
      <c r="Q80" s="109" t="s">
        <v>2219</v>
      </c>
    </row>
    <row r="81" spans="1:17" ht="18" x14ac:dyDescent="0.25">
      <c r="A81" s="150" t="str">
        <f>VLOOKUP(E81,'LISTADO ATM'!$A$2:$C$898,3,0)</f>
        <v>NORTE</v>
      </c>
      <c r="B81" s="145" t="s">
        <v>2670</v>
      </c>
      <c r="C81" s="110">
        <v>44382.882118055553</v>
      </c>
      <c r="D81" s="110" t="s">
        <v>2181</v>
      </c>
      <c r="E81" s="140">
        <v>666</v>
      </c>
      <c r="F81" s="150" t="str">
        <f>VLOOKUP(E81,VIP!$A$2:$O14053,2,0)</f>
        <v>DRBR666</v>
      </c>
      <c r="G81" s="150" t="str">
        <f>VLOOKUP(E81,'LISTADO ATM'!$A$2:$B$897,2,0)</f>
        <v>ATM S/M El Porvernir Libert</v>
      </c>
      <c r="H81" s="150" t="str">
        <f>VLOOKUP(E81,VIP!$A$2:$O19014,7,FALSE)</f>
        <v>N/A</v>
      </c>
      <c r="I81" s="150" t="str">
        <f>VLOOKUP(E81,VIP!$A$2:$O10979,8,FALSE)</f>
        <v>N/A</v>
      </c>
      <c r="J81" s="150" t="str">
        <f>VLOOKUP(E81,VIP!$A$2:$O10929,8,FALSE)</f>
        <v>N/A</v>
      </c>
      <c r="K81" s="150" t="str">
        <f>VLOOKUP(E81,VIP!$A$2:$O14503,6,0)</f>
        <v>N/A</v>
      </c>
      <c r="L81" s="154" t="s">
        <v>2465</v>
      </c>
      <c r="M81" s="109" t="s">
        <v>2445</v>
      </c>
      <c r="N81" s="109" t="s">
        <v>2452</v>
      </c>
      <c r="O81" s="150" t="s">
        <v>2563</v>
      </c>
      <c r="P81" s="150"/>
      <c r="Q81" s="109" t="s">
        <v>2465</v>
      </c>
    </row>
    <row r="82" spans="1:17" ht="18" x14ac:dyDescent="0.25">
      <c r="A82" s="150" t="str">
        <f>VLOOKUP(E82,'LISTADO ATM'!$A$2:$C$898,3,0)</f>
        <v>DISTRITO NACIONAL</v>
      </c>
      <c r="B82" s="145" t="s">
        <v>2669</v>
      </c>
      <c r="C82" s="110">
        <v>44382.883391203701</v>
      </c>
      <c r="D82" s="110" t="s">
        <v>2180</v>
      </c>
      <c r="E82" s="140">
        <v>858</v>
      </c>
      <c r="F82" s="150" t="str">
        <f>VLOOKUP(E82,VIP!$A$2:$O14052,2,0)</f>
        <v>DRBR858</v>
      </c>
      <c r="G82" s="150" t="str">
        <f>VLOOKUP(E82,'LISTADO ATM'!$A$2:$B$897,2,0)</f>
        <v xml:space="preserve">ATM Cooperativa Maestros (COOPNAMA) </v>
      </c>
      <c r="H82" s="150" t="str">
        <f>VLOOKUP(E82,VIP!$A$2:$O19013,7,FALSE)</f>
        <v>Si</v>
      </c>
      <c r="I82" s="150" t="str">
        <f>VLOOKUP(E82,VIP!$A$2:$O10978,8,FALSE)</f>
        <v>No</v>
      </c>
      <c r="J82" s="150" t="str">
        <f>VLOOKUP(E82,VIP!$A$2:$O10928,8,FALSE)</f>
        <v>No</v>
      </c>
      <c r="K82" s="150" t="str">
        <f>VLOOKUP(E82,VIP!$A$2:$O14502,6,0)</f>
        <v>NO</v>
      </c>
      <c r="L82" s="154" t="s">
        <v>2219</v>
      </c>
      <c r="M82" s="109" t="s">
        <v>2445</v>
      </c>
      <c r="N82" s="109" t="s">
        <v>2452</v>
      </c>
      <c r="O82" s="150" t="s">
        <v>2454</v>
      </c>
      <c r="P82" s="150"/>
      <c r="Q82" s="109" t="s">
        <v>2219</v>
      </c>
    </row>
    <row r="83" spans="1:17" ht="18" x14ac:dyDescent="0.25">
      <c r="A83" s="150" t="str">
        <f>VLOOKUP(E83,'LISTADO ATM'!$A$2:$C$898,3,0)</f>
        <v>NORTE</v>
      </c>
      <c r="B83" s="145" t="s">
        <v>2668</v>
      </c>
      <c r="C83" s="110">
        <v>44382.884398148148</v>
      </c>
      <c r="D83" s="110" t="s">
        <v>2181</v>
      </c>
      <c r="E83" s="140">
        <v>351</v>
      </c>
      <c r="F83" s="150" t="str">
        <f>VLOOKUP(E83,VIP!$A$2:$O14051,2,0)</f>
        <v>DRBR351</v>
      </c>
      <c r="G83" s="150" t="str">
        <f>VLOOKUP(E83,'LISTADO ATM'!$A$2:$B$897,2,0)</f>
        <v xml:space="preserve">ATM S/M José Luís (Puerto Plata) </v>
      </c>
      <c r="H83" s="150" t="str">
        <f>VLOOKUP(E83,VIP!$A$2:$O19012,7,FALSE)</f>
        <v>Si</v>
      </c>
      <c r="I83" s="150" t="str">
        <f>VLOOKUP(E83,VIP!$A$2:$O10977,8,FALSE)</f>
        <v>Si</v>
      </c>
      <c r="J83" s="150" t="str">
        <f>VLOOKUP(E83,VIP!$A$2:$O10927,8,FALSE)</f>
        <v>Si</v>
      </c>
      <c r="K83" s="150" t="str">
        <f>VLOOKUP(E83,VIP!$A$2:$O14501,6,0)</f>
        <v>NO</v>
      </c>
      <c r="L83" s="154" t="s">
        <v>2465</v>
      </c>
      <c r="M83" s="109" t="s">
        <v>2445</v>
      </c>
      <c r="N83" s="109" t="s">
        <v>2452</v>
      </c>
      <c r="O83" s="150" t="s">
        <v>2563</v>
      </c>
      <c r="P83" s="150"/>
      <c r="Q83" s="109" t="s">
        <v>2465</v>
      </c>
    </row>
    <row r="84" spans="1:17" ht="18" x14ac:dyDescent="0.25">
      <c r="A84" s="150" t="str">
        <f>VLOOKUP(E84,'LISTADO ATM'!$A$2:$C$898,3,0)</f>
        <v>DISTRITO NACIONAL</v>
      </c>
      <c r="B84" s="145" t="s">
        <v>2667</v>
      </c>
      <c r="C84" s="110">
        <v>44382.886678240742</v>
      </c>
      <c r="D84" s="110" t="s">
        <v>2180</v>
      </c>
      <c r="E84" s="140">
        <v>813</v>
      </c>
      <c r="F84" s="150" t="str">
        <f>VLOOKUP(E84,VIP!$A$2:$O14050,2,0)</f>
        <v>DRBR815</v>
      </c>
      <c r="G84" s="150" t="str">
        <f>VLOOKUP(E84,'LISTADO ATM'!$A$2:$B$897,2,0)</f>
        <v>ATM Occidental Mall</v>
      </c>
      <c r="H84" s="150" t="str">
        <f>VLOOKUP(E84,VIP!$A$2:$O19011,7,FALSE)</f>
        <v>Si</v>
      </c>
      <c r="I84" s="150" t="str">
        <f>VLOOKUP(E84,VIP!$A$2:$O10976,8,FALSE)</f>
        <v>Si</v>
      </c>
      <c r="J84" s="150" t="str">
        <f>VLOOKUP(E84,VIP!$A$2:$O10926,8,FALSE)</f>
        <v>Si</v>
      </c>
      <c r="K84" s="150" t="str">
        <f>VLOOKUP(E84,VIP!$A$2:$O14500,6,0)</f>
        <v>NO</v>
      </c>
      <c r="L84" s="154" t="s">
        <v>2219</v>
      </c>
      <c r="M84" s="109" t="s">
        <v>2445</v>
      </c>
      <c r="N84" s="109" t="s">
        <v>2452</v>
      </c>
      <c r="O84" s="150" t="s">
        <v>2454</v>
      </c>
      <c r="P84" s="150"/>
      <c r="Q84" s="109" t="s">
        <v>2219</v>
      </c>
    </row>
    <row r="85" spans="1:17" ht="18" x14ac:dyDescent="0.25">
      <c r="A85" s="150" t="str">
        <f>VLOOKUP(E85,'LISTADO ATM'!$A$2:$C$898,3,0)</f>
        <v>NORTE</v>
      </c>
      <c r="B85" s="145" t="s">
        <v>2666</v>
      </c>
      <c r="C85" s="110">
        <v>44382.893969907411</v>
      </c>
      <c r="D85" s="110" t="s">
        <v>2469</v>
      </c>
      <c r="E85" s="140">
        <v>151</v>
      </c>
      <c r="F85" s="150" t="str">
        <f>VLOOKUP(E85,VIP!$A$2:$O14049,2,0)</f>
        <v>DRBR151</v>
      </c>
      <c r="G85" s="150" t="str">
        <f>VLOOKUP(E85,'LISTADO ATM'!$A$2:$B$897,2,0)</f>
        <v xml:space="preserve">ATM Oficina Nagua </v>
      </c>
      <c r="H85" s="150" t="str">
        <f>VLOOKUP(E85,VIP!$A$2:$O19010,7,FALSE)</f>
        <v>Si</v>
      </c>
      <c r="I85" s="150" t="str">
        <f>VLOOKUP(E85,VIP!$A$2:$O10975,8,FALSE)</f>
        <v>Si</v>
      </c>
      <c r="J85" s="150" t="str">
        <f>VLOOKUP(E85,VIP!$A$2:$O10925,8,FALSE)</f>
        <v>Si</v>
      </c>
      <c r="K85" s="150" t="str">
        <f>VLOOKUP(E85,VIP!$A$2:$O14499,6,0)</f>
        <v>SI</v>
      </c>
      <c r="L85" s="154" t="s">
        <v>2417</v>
      </c>
      <c r="M85" s="109" t="s">
        <v>2445</v>
      </c>
      <c r="N85" s="109" t="s">
        <v>2452</v>
      </c>
      <c r="O85" s="150" t="s">
        <v>2470</v>
      </c>
      <c r="P85" s="150"/>
      <c r="Q85" s="109" t="s">
        <v>2417</v>
      </c>
    </row>
    <row r="86" spans="1:17" ht="18" x14ac:dyDescent="0.25">
      <c r="A86" s="150" t="str">
        <f>VLOOKUP(E86,'LISTADO ATM'!$A$2:$C$898,3,0)</f>
        <v>NORTE</v>
      </c>
      <c r="B86" s="145" t="s">
        <v>2665</v>
      </c>
      <c r="C86" s="110">
        <v>44382.895740740743</v>
      </c>
      <c r="D86" s="110" t="s">
        <v>2469</v>
      </c>
      <c r="E86" s="140">
        <v>645</v>
      </c>
      <c r="F86" s="150" t="str">
        <f>VLOOKUP(E86,VIP!$A$2:$O14048,2,0)</f>
        <v>DRBR329</v>
      </c>
      <c r="G86" s="150" t="str">
        <f>VLOOKUP(E86,'LISTADO ATM'!$A$2:$B$897,2,0)</f>
        <v xml:space="preserve">ATM UNP Cabrera </v>
      </c>
      <c r="H86" s="150" t="str">
        <f>VLOOKUP(E86,VIP!$A$2:$O19009,7,FALSE)</f>
        <v>Si</v>
      </c>
      <c r="I86" s="150" t="str">
        <f>VLOOKUP(E86,VIP!$A$2:$O10974,8,FALSE)</f>
        <v>Si</v>
      </c>
      <c r="J86" s="150" t="str">
        <f>VLOOKUP(E86,VIP!$A$2:$O10924,8,FALSE)</f>
        <v>Si</v>
      </c>
      <c r="K86" s="150" t="str">
        <f>VLOOKUP(E86,VIP!$A$2:$O14498,6,0)</f>
        <v>NO</v>
      </c>
      <c r="L86" s="154" t="s">
        <v>2417</v>
      </c>
      <c r="M86" s="109" t="s">
        <v>2445</v>
      </c>
      <c r="N86" s="109" t="s">
        <v>2452</v>
      </c>
      <c r="O86" s="150" t="s">
        <v>2470</v>
      </c>
      <c r="P86" s="150"/>
      <c r="Q86" s="109" t="s">
        <v>2417</v>
      </c>
    </row>
    <row r="87" spans="1:17" s="121" customFormat="1" ht="18" x14ac:dyDescent="0.25">
      <c r="A87" s="150" t="str">
        <f>VLOOKUP(E87,'LISTADO ATM'!$A$2:$C$898,3,0)</f>
        <v>NORTE</v>
      </c>
      <c r="B87" s="145" t="s">
        <v>2664</v>
      </c>
      <c r="C87" s="110">
        <v>44382.959444444445</v>
      </c>
      <c r="D87" s="110" t="s">
        <v>2592</v>
      </c>
      <c r="E87" s="140">
        <v>654</v>
      </c>
      <c r="F87" s="150" t="str">
        <f>VLOOKUP(E87,VIP!$A$2:$O14047,2,0)</f>
        <v>DRBR654</v>
      </c>
      <c r="G87" s="150" t="str">
        <f>VLOOKUP(E87,'LISTADO ATM'!$A$2:$B$897,2,0)</f>
        <v>ATM Autoservicio S/M Jumbo Puerto Plata</v>
      </c>
      <c r="H87" s="150" t="str">
        <f>VLOOKUP(E87,VIP!$A$2:$O19008,7,FALSE)</f>
        <v>Si</v>
      </c>
      <c r="I87" s="150" t="str">
        <f>VLOOKUP(E87,VIP!$A$2:$O10973,8,FALSE)</f>
        <v>Si</v>
      </c>
      <c r="J87" s="150" t="str">
        <f>VLOOKUP(E87,VIP!$A$2:$O10923,8,FALSE)</f>
        <v>Si</v>
      </c>
      <c r="K87" s="150" t="str">
        <f>VLOOKUP(E87,VIP!$A$2:$O14497,6,0)</f>
        <v>NO</v>
      </c>
      <c r="L87" s="154" t="s">
        <v>2679</v>
      </c>
      <c r="M87" s="109" t="s">
        <v>2445</v>
      </c>
      <c r="N87" s="109" t="s">
        <v>2452</v>
      </c>
      <c r="O87" s="150" t="s">
        <v>2602</v>
      </c>
      <c r="P87" s="150"/>
      <c r="Q87" s="109" t="s">
        <v>2679</v>
      </c>
    </row>
    <row r="88" spans="1:17" s="121" customFormat="1" ht="18" x14ac:dyDescent="0.25">
      <c r="A88" s="150" t="str">
        <f>VLOOKUP(E88,'LISTADO ATM'!$A$2:$C$898,3,0)</f>
        <v>DISTRITO NACIONAL</v>
      </c>
      <c r="B88" s="145" t="s">
        <v>2680</v>
      </c>
      <c r="C88" s="110">
        <v>44383.220011574071</v>
      </c>
      <c r="D88" s="110" t="s">
        <v>2180</v>
      </c>
      <c r="E88" s="140">
        <v>564</v>
      </c>
      <c r="F88" s="150" t="str">
        <f>VLOOKUP(E88,VIP!$A$2:$O14048,2,0)</f>
        <v>DRBR168</v>
      </c>
      <c r="G88" s="150" t="str">
        <f>VLOOKUP(E88,'LISTADO ATM'!$A$2:$B$897,2,0)</f>
        <v xml:space="preserve">ATM Ministerio de Agricultura </v>
      </c>
      <c r="H88" s="150" t="str">
        <f>VLOOKUP(E88,VIP!$A$2:$O19009,7,FALSE)</f>
        <v>Si</v>
      </c>
      <c r="I88" s="150" t="str">
        <f>VLOOKUP(E88,VIP!$A$2:$O10974,8,FALSE)</f>
        <v>Si</v>
      </c>
      <c r="J88" s="150" t="str">
        <f>VLOOKUP(E88,VIP!$A$2:$O10924,8,FALSE)</f>
        <v>Si</v>
      </c>
      <c r="K88" s="150" t="str">
        <f>VLOOKUP(E88,VIP!$A$2:$O14498,6,0)</f>
        <v>NO</v>
      </c>
      <c r="L88" s="154" t="s">
        <v>2245</v>
      </c>
      <c r="M88" s="109" t="s">
        <v>2445</v>
      </c>
      <c r="N88" s="109" t="s">
        <v>2452</v>
      </c>
      <c r="O88" s="150" t="s">
        <v>2454</v>
      </c>
      <c r="P88" s="150"/>
      <c r="Q88" s="109" t="s">
        <v>2245</v>
      </c>
    </row>
    <row r="89" spans="1:17" s="121" customFormat="1" ht="18" x14ac:dyDescent="0.25">
      <c r="A89" s="150" t="str">
        <f>VLOOKUP(E89,'LISTADO ATM'!$A$2:$C$898,3,0)</f>
        <v>SUR</v>
      </c>
      <c r="B89" s="145" t="s">
        <v>2681</v>
      </c>
      <c r="C89" s="110">
        <v>44383.2190162037</v>
      </c>
      <c r="D89" s="110" t="s">
        <v>2180</v>
      </c>
      <c r="E89" s="140">
        <v>619</v>
      </c>
      <c r="F89" s="150" t="str">
        <f>VLOOKUP(E89,VIP!$A$2:$O14049,2,0)</f>
        <v>DRBR619</v>
      </c>
      <c r="G89" s="150" t="str">
        <f>VLOOKUP(E89,'LISTADO ATM'!$A$2:$B$897,2,0)</f>
        <v xml:space="preserve">ATM Academia P.N. Hatillo (San Cristóbal) </v>
      </c>
      <c r="H89" s="150" t="str">
        <f>VLOOKUP(E89,VIP!$A$2:$O19010,7,FALSE)</f>
        <v>Si</v>
      </c>
      <c r="I89" s="150" t="str">
        <f>VLOOKUP(E89,VIP!$A$2:$O10975,8,FALSE)</f>
        <v>Si</v>
      </c>
      <c r="J89" s="150" t="str">
        <f>VLOOKUP(E89,VIP!$A$2:$O10925,8,FALSE)</f>
        <v>Si</v>
      </c>
      <c r="K89" s="150" t="str">
        <f>VLOOKUP(E89,VIP!$A$2:$O14499,6,0)</f>
        <v>NO</v>
      </c>
      <c r="L89" s="154" t="s">
        <v>2245</v>
      </c>
      <c r="M89" s="109" t="s">
        <v>2445</v>
      </c>
      <c r="N89" s="109" t="s">
        <v>2452</v>
      </c>
      <c r="O89" s="150" t="s">
        <v>2454</v>
      </c>
      <c r="P89" s="150"/>
      <c r="Q89" s="109" t="s">
        <v>2245</v>
      </c>
    </row>
    <row r="90" spans="1:17" s="121" customFormat="1" ht="18" x14ac:dyDescent="0.25">
      <c r="A90" s="150" t="str">
        <f>VLOOKUP(E90,'LISTADO ATM'!$A$2:$C$898,3,0)</f>
        <v>NORTE</v>
      </c>
      <c r="B90" s="145" t="s">
        <v>2682</v>
      </c>
      <c r="C90" s="110">
        <v>44383.169699074075</v>
      </c>
      <c r="D90" s="110" t="s">
        <v>2592</v>
      </c>
      <c r="E90" s="140">
        <v>728</v>
      </c>
      <c r="F90" s="150" t="str">
        <f>VLOOKUP(E90,VIP!$A$2:$O14050,2,0)</f>
        <v>DRBR051</v>
      </c>
      <c r="G90" s="150" t="str">
        <f>VLOOKUP(E90,'LISTADO ATM'!$A$2:$B$897,2,0)</f>
        <v xml:space="preserve">ATM UNP La Vega Oficina Regional Norcentral </v>
      </c>
      <c r="H90" s="150" t="str">
        <f>VLOOKUP(E90,VIP!$A$2:$O19011,7,FALSE)</f>
        <v>Si</v>
      </c>
      <c r="I90" s="150" t="str">
        <f>VLOOKUP(E90,VIP!$A$2:$O10976,8,FALSE)</f>
        <v>Si</v>
      </c>
      <c r="J90" s="150" t="str">
        <f>VLOOKUP(E90,VIP!$A$2:$O10926,8,FALSE)</f>
        <v>Si</v>
      </c>
      <c r="K90" s="150" t="str">
        <f>VLOOKUP(E90,VIP!$A$2:$O14500,6,0)</f>
        <v>SI</v>
      </c>
      <c r="L90" s="154" t="s">
        <v>2417</v>
      </c>
      <c r="M90" s="109" t="s">
        <v>2445</v>
      </c>
      <c r="N90" s="109" t="s">
        <v>2452</v>
      </c>
      <c r="O90" s="150" t="s">
        <v>2598</v>
      </c>
      <c r="P90" s="150"/>
      <c r="Q90" s="109" t="s">
        <v>2417</v>
      </c>
    </row>
    <row r="91" spans="1:17" s="121" customFormat="1" ht="18" x14ac:dyDescent="0.25">
      <c r="A91" s="150" t="str">
        <f>VLOOKUP(E91,'LISTADO ATM'!$A$2:$C$898,3,0)</f>
        <v>DISTRITO NACIONAL</v>
      </c>
      <c r="B91" s="145" t="s">
        <v>2683</v>
      </c>
      <c r="C91" s="110">
        <v>44383.095555555556</v>
      </c>
      <c r="D91" s="110" t="s">
        <v>2180</v>
      </c>
      <c r="E91" s="140">
        <v>708</v>
      </c>
      <c r="F91" s="150" t="str">
        <f>VLOOKUP(E91,VIP!$A$2:$O14051,2,0)</f>
        <v>DRBR505</v>
      </c>
      <c r="G91" s="150" t="str">
        <f>VLOOKUP(E91,'LISTADO ATM'!$A$2:$B$897,2,0)</f>
        <v xml:space="preserve">ATM El Vestir De Hoy </v>
      </c>
      <c r="H91" s="150" t="str">
        <f>VLOOKUP(E91,VIP!$A$2:$O19012,7,FALSE)</f>
        <v>Si</v>
      </c>
      <c r="I91" s="150" t="str">
        <f>VLOOKUP(E91,VIP!$A$2:$O10977,8,FALSE)</f>
        <v>Si</v>
      </c>
      <c r="J91" s="150" t="str">
        <f>VLOOKUP(E91,VIP!$A$2:$O10927,8,FALSE)</f>
        <v>Si</v>
      </c>
      <c r="K91" s="150" t="str">
        <f>VLOOKUP(E91,VIP!$A$2:$O14501,6,0)</f>
        <v>NO</v>
      </c>
      <c r="L91" s="154" t="s">
        <v>2219</v>
      </c>
      <c r="M91" s="109" t="s">
        <v>2445</v>
      </c>
      <c r="N91" s="109" t="s">
        <v>2452</v>
      </c>
      <c r="O91" s="150" t="s">
        <v>2454</v>
      </c>
      <c r="P91" s="150"/>
      <c r="Q91" s="109" t="s">
        <v>2219</v>
      </c>
    </row>
    <row r="92" spans="1:17" s="121" customFormat="1" ht="18" x14ac:dyDescent="0.25">
      <c r="A92" s="150" t="str">
        <f>VLOOKUP(E92,'LISTADO ATM'!$A$2:$C$898,3,0)</f>
        <v>SUR</v>
      </c>
      <c r="B92" s="145" t="s">
        <v>2684</v>
      </c>
      <c r="C92" s="110">
        <v>44383.091412037036</v>
      </c>
      <c r="D92" s="110" t="s">
        <v>2180</v>
      </c>
      <c r="E92" s="140">
        <v>831</v>
      </c>
      <c r="F92" s="150" t="str">
        <f>VLOOKUP(E92,VIP!$A$2:$O14052,2,0)</f>
        <v>DRBR831</v>
      </c>
      <c r="G92" s="150" t="str">
        <f>VLOOKUP(E92,'LISTADO ATM'!$A$2:$B$897,2,0)</f>
        <v xml:space="preserve">ATM Politécnico Loyola San Cristóbal </v>
      </c>
      <c r="H92" s="150" t="str">
        <f>VLOOKUP(E92,VIP!$A$2:$O19013,7,FALSE)</f>
        <v>Si</v>
      </c>
      <c r="I92" s="150" t="str">
        <f>VLOOKUP(E92,VIP!$A$2:$O10978,8,FALSE)</f>
        <v>Si</v>
      </c>
      <c r="J92" s="150" t="str">
        <f>VLOOKUP(E92,VIP!$A$2:$O10928,8,FALSE)</f>
        <v>Si</v>
      </c>
      <c r="K92" s="150" t="str">
        <f>VLOOKUP(E92,VIP!$A$2:$O14502,6,0)</f>
        <v>NO</v>
      </c>
      <c r="L92" s="154" t="s">
        <v>2245</v>
      </c>
      <c r="M92" s="109" t="s">
        <v>2445</v>
      </c>
      <c r="N92" s="109" t="s">
        <v>2452</v>
      </c>
      <c r="O92" s="150" t="s">
        <v>2454</v>
      </c>
      <c r="P92" s="150"/>
      <c r="Q92" s="109" t="s">
        <v>2245</v>
      </c>
    </row>
    <row r="93" spans="1:17" s="121" customFormat="1" ht="18" x14ac:dyDescent="0.25">
      <c r="A93" s="150" t="str">
        <f>VLOOKUP(E93,'LISTADO ATM'!$A$2:$C$898,3,0)</f>
        <v>ESTE</v>
      </c>
      <c r="B93" s="145" t="s">
        <v>2685</v>
      </c>
      <c r="C93" s="110">
        <v>44383.09065972222</v>
      </c>
      <c r="D93" s="110" t="s">
        <v>2180</v>
      </c>
      <c r="E93" s="140">
        <v>673</v>
      </c>
      <c r="F93" s="150" t="str">
        <f>VLOOKUP(E93,VIP!$A$2:$O14053,2,0)</f>
        <v>DRBR673</v>
      </c>
      <c r="G93" s="150" t="str">
        <f>VLOOKUP(E93,'LISTADO ATM'!$A$2:$B$897,2,0)</f>
        <v>ATM Clínica Dr. Cruz Jiminián</v>
      </c>
      <c r="H93" s="150" t="str">
        <f>VLOOKUP(E93,VIP!$A$2:$O19014,7,FALSE)</f>
        <v>Si</v>
      </c>
      <c r="I93" s="150" t="str">
        <f>VLOOKUP(E93,VIP!$A$2:$O10979,8,FALSE)</f>
        <v>Si</v>
      </c>
      <c r="J93" s="150" t="str">
        <f>VLOOKUP(E93,VIP!$A$2:$O10929,8,FALSE)</f>
        <v>Si</v>
      </c>
      <c r="K93" s="150" t="str">
        <f>VLOOKUP(E93,VIP!$A$2:$O14503,6,0)</f>
        <v>NO</v>
      </c>
      <c r="L93" s="154" t="s">
        <v>2584</v>
      </c>
      <c r="M93" s="109" t="s">
        <v>2445</v>
      </c>
      <c r="N93" s="109" t="s">
        <v>2452</v>
      </c>
      <c r="O93" s="150" t="s">
        <v>2454</v>
      </c>
      <c r="P93" s="150"/>
      <c r="Q93" s="109" t="s">
        <v>2584</v>
      </c>
    </row>
    <row r="94" spans="1:17" s="121" customFormat="1" ht="18" x14ac:dyDescent="0.25">
      <c r="A94" s="150" t="str">
        <f>VLOOKUP(E94,'LISTADO ATM'!$A$2:$C$898,3,0)</f>
        <v>SUR</v>
      </c>
      <c r="B94" s="145" t="s">
        <v>2686</v>
      </c>
      <c r="C94" s="110">
        <v>44383.076585648145</v>
      </c>
      <c r="D94" s="110" t="s">
        <v>2180</v>
      </c>
      <c r="E94" s="140">
        <v>45</v>
      </c>
      <c r="F94" s="150" t="str">
        <f>VLOOKUP(E94,VIP!$A$2:$O14054,2,0)</f>
        <v>DRBR045</v>
      </c>
      <c r="G94" s="150" t="str">
        <f>VLOOKUP(E94,'LISTADO ATM'!$A$2:$B$897,2,0)</f>
        <v xml:space="preserve">ATM Oficina Tamayo </v>
      </c>
      <c r="H94" s="150" t="str">
        <f>VLOOKUP(E94,VIP!$A$2:$O19015,7,FALSE)</f>
        <v>Si</v>
      </c>
      <c r="I94" s="150" t="str">
        <f>VLOOKUP(E94,VIP!$A$2:$O10980,8,FALSE)</f>
        <v>Si</v>
      </c>
      <c r="J94" s="150" t="str">
        <f>VLOOKUP(E94,VIP!$A$2:$O10930,8,FALSE)</f>
        <v>Si</v>
      </c>
      <c r="K94" s="150" t="str">
        <f>VLOOKUP(E94,VIP!$A$2:$O14504,6,0)</f>
        <v>SI</v>
      </c>
      <c r="L94" s="154" t="s">
        <v>2245</v>
      </c>
      <c r="M94" s="109" t="s">
        <v>2445</v>
      </c>
      <c r="N94" s="109" t="s">
        <v>2452</v>
      </c>
      <c r="O94" s="150" t="s">
        <v>2454</v>
      </c>
      <c r="P94" s="150"/>
      <c r="Q94" s="109" t="s">
        <v>2245</v>
      </c>
    </row>
    <row r="95" spans="1:17" s="121" customFormat="1" ht="18" x14ac:dyDescent="0.25">
      <c r="A95" s="150" t="str">
        <f>VLOOKUP(E95,'LISTADO ATM'!$A$2:$C$898,3,0)</f>
        <v>ESTE</v>
      </c>
      <c r="B95" s="145" t="s">
        <v>2687</v>
      </c>
      <c r="C95" s="110">
        <v>44383.056875000002</v>
      </c>
      <c r="D95" s="110" t="s">
        <v>2180</v>
      </c>
      <c r="E95" s="140">
        <v>366</v>
      </c>
      <c r="F95" s="150" t="str">
        <f>VLOOKUP(E95,VIP!$A$2:$O14055,2,0)</f>
        <v>DRBR366</v>
      </c>
      <c r="G95" s="150" t="str">
        <f>VLOOKUP(E95,'LISTADO ATM'!$A$2:$B$897,2,0)</f>
        <v>ATM Oficina Boulevard (Higuey) II</v>
      </c>
      <c r="H95" s="150" t="str">
        <f>VLOOKUP(E95,VIP!$A$2:$O19016,7,FALSE)</f>
        <v>N/A</v>
      </c>
      <c r="I95" s="150" t="str">
        <f>VLOOKUP(E95,VIP!$A$2:$O10981,8,FALSE)</f>
        <v>N/A</v>
      </c>
      <c r="J95" s="150" t="str">
        <f>VLOOKUP(E95,VIP!$A$2:$O10931,8,FALSE)</f>
        <v>N/A</v>
      </c>
      <c r="K95" s="150" t="str">
        <f>VLOOKUP(E95,VIP!$A$2:$O14505,6,0)</f>
        <v>N/A</v>
      </c>
      <c r="L95" s="154" t="s">
        <v>2465</v>
      </c>
      <c r="M95" s="109" t="s">
        <v>2445</v>
      </c>
      <c r="N95" s="109" t="s">
        <v>2452</v>
      </c>
      <c r="O95" s="150" t="s">
        <v>2454</v>
      </c>
      <c r="P95" s="150"/>
      <c r="Q95" s="109" t="s">
        <v>2465</v>
      </c>
    </row>
  </sheetData>
  <autoFilter ref="A4:Q50">
    <sortState ref="A5:Q87">
      <sortCondition ref="C4:C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6:B1048576 B1:B4">
    <cfRule type="duplicateValues" dxfId="256" priority="145749"/>
  </conditionalFormatting>
  <conditionalFormatting sqref="B96:B1048576">
    <cfRule type="duplicateValues" dxfId="255" priority="145753"/>
  </conditionalFormatting>
  <conditionalFormatting sqref="B96:B1048576 B1:B4">
    <cfRule type="duplicateValues" dxfId="254" priority="145756"/>
    <cfRule type="duplicateValues" dxfId="253" priority="145757"/>
    <cfRule type="duplicateValues" dxfId="252" priority="145758"/>
  </conditionalFormatting>
  <conditionalFormatting sqref="E96:E1048576">
    <cfRule type="duplicateValues" dxfId="251" priority="145811"/>
  </conditionalFormatting>
  <conditionalFormatting sqref="B96:B1048576">
    <cfRule type="duplicateValues" dxfId="250" priority="145816"/>
  </conditionalFormatting>
  <conditionalFormatting sqref="E96:E1048576 E1:E50">
    <cfRule type="duplicateValues" dxfId="249" priority="145911"/>
  </conditionalFormatting>
  <conditionalFormatting sqref="E96:E1048576 E1:E4">
    <cfRule type="duplicateValues" dxfId="248" priority="145914"/>
    <cfRule type="duplicateValues" dxfId="247" priority="145915"/>
  </conditionalFormatting>
  <conditionalFormatting sqref="E96:E1048576 E1:E4">
    <cfRule type="duplicateValues" dxfId="246" priority="145920"/>
    <cfRule type="duplicateValues" dxfId="245" priority="145921"/>
    <cfRule type="duplicateValues" dxfId="244" priority="145922"/>
  </conditionalFormatting>
  <conditionalFormatting sqref="E96:E1048576 E1:E4">
    <cfRule type="duplicateValues" dxfId="243" priority="145929"/>
  </conditionalFormatting>
  <conditionalFormatting sqref="E96:E1048576 E1:E4">
    <cfRule type="duplicateValues" dxfId="242" priority="145934"/>
    <cfRule type="duplicateValues" dxfId="241" priority="145935"/>
    <cfRule type="duplicateValues" dxfId="240" priority="145936"/>
    <cfRule type="duplicateValues" dxfId="239" priority="145937"/>
  </conditionalFormatting>
  <conditionalFormatting sqref="E18:E50">
    <cfRule type="duplicateValues" dxfId="238" priority="135"/>
  </conditionalFormatting>
  <conditionalFormatting sqref="E18:E50">
    <cfRule type="duplicateValues" dxfId="237" priority="134"/>
  </conditionalFormatting>
  <conditionalFormatting sqref="B18:B50">
    <cfRule type="duplicateValues" dxfId="236" priority="133"/>
  </conditionalFormatting>
  <conditionalFormatting sqref="B18:B50">
    <cfRule type="duplicateValues" dxfId="235" priority="130"/>
    <cfRule type="duplicateValues" dxfId="234" priority="131"/>
    <cfRule type="duplicateValues" dxfId="233" priority="132"/>
  </conditionalFormatting>
  <conditionalFormatting sqref="E18:E50">
    <cfRule type="duplicateValues" dxfId="232" priority="128"/>
    <cfRule type="duplicateValues" dxfId="231" priority="129"/>
  </conditionalFormatting>
  <conditionalFormatting sqref="E18:E50">
    <cfRule type="duplicateValues" dxfId="230" priority="125"/>
    <cfRule type="duplicateValues" dxfId="229" priority="126"/>
    <cfRule type="duplicateValues" dxfId="228" priority="127"/>
  </conditionalFormatting>
  <conditionalFormatting sqref="E18:E50">
    <cfRule type="duplicateValues" dxfId="227" priority="121"/>
    <cfRule type="duplicateValues" dxfId="226" priority="122"/>
    <cfRule type="duplicateValues" dxfId="225" priority="123"/>
    <cfRule type="duplicateValues" dxfId="224" priority="124"/>
  </conditionalFormatting>
  <conditionalFormatting sqref="E18:E50">
    <cfRule type="duplicateValues" dxfId="223" priority="119"/>
    <cfRule type="duplicateValues" dxfId="222" priority="120"/>
  </conditionalFormatting>
  <conditionalFormatting sqref="E18:E50">
    <cfRule type="duplicateValues" dxfId="221" priority="116"/>
    <cfRule type="duplicateValues" dxfId="220" priority="117"/>
    <cfRule type="duplicateValues" dxfId="219" priority="118"/>
  </conditionalFormatting>
  <conditionalFormatting sqref="E18:E50">
    <cfRule type="duplicateValues" dxfId="218" priority="115"/>
  </conditionalFormatting>
  <conditionalFormatting sqref="E18:E50">
    <cfRule type="duplicateValues" dxfId="217" priority="111"/>
    <cfRule type="duplicateValues" dxfId="216" priority="112"/>
    <cfRule type="duplicateValues" dxfId="215" priority="113"/>
    <cfRule type="duplicateValues" dxfId="214" priority="114"/>
  </conditionalFormatting>
  <conditionalFormatting sqref="E51:E72">
    <cfRule type="duplicateValues" dxfId="213" priority="110"/>
  </conditionalFormatting>
  <conditionalFormatting sqref="E51:E72">
    <cfRule type="duplicateValues" dxfId="212" priority="109"/>
  </conditionalFormatting>
  <conditionalFormatting sqref="E51:E72">
    <cfRule type="duplicateValues" dxfId="211" priority="108"/>
  </conditionalFormatting>
  <conditionalFormatting sqref="B51:B72">
    <cfRule type="duplicateValues" dxfId="210" priority="107"/>
  </conditionalFormatting>
  <conditionalFormatting sqref="B51:B72">
    <cfRule type="duplicateValues" dxfId="209" priority="104"/>
    <cfRule type="duplicateValues" dxfId="208" priority="105"/>
    <cfRule type="duplicateValues" dxfId="207" priority="106"/>
  </conditionalFormatting>
  <conditionalFormatting sqref="E51:E72">
    <cfRule type="duplicateValues" dxfId="206" priority="102"/>
    <cfRule type="duplicateValues" dxfId="205" priority="103"/>
  </conditionalFormatting>
  <conditionalFormatting sqref="E51:E72">
    <cfRule type="duplicateValues" dxfId="204" priority="99"/>
    <cfRule type="duplicateValues" dxfId="203" priority="100"/>
    <cfRule type="duplicateValues" dxfId="202" priority="101"/>
  </conditionalFormatting>
  <conditionalFormatting sqref="E51:E72">
    <cfRule type="duplicateValues" dxfId="201" priority="95"/>
    <cfRule type="duplicateValues" dxfId="200" priority="96"/>
    <cfRule type="duplicateValues" dxfId="199" priority="97"/>
    <cfRule type="duplicateValues" dxfId="198" priority="98"/>
  </conditionalFormatting>
  <conditionalFormatting sqref="E51:E72">
    <cfRule type="duplicateValues" dxfId="197" priority="93"/>
    <cfRule type="duplicateValues" dxfId="196" priority="94"/>
  </conditionalFormatting>
  <conditionalFormatting sqref="E51:E72">
    <cfRule type="duplicateValues" dxfId="195" priority="90"/>
    <cfRule type="duplicateValues" dxfId="194" priority="91"/>
    <cfRule type="duplicateValues" dxfId="193" priority="92"/>
  </conditionalFormatting>
  <conditionalFormatting sqref="E51:E72">
    <cfRule type="duplicateValues" dxfId="192" priority="89"/>
  </conditionalFormatting>
  <conditionalFormatting sqref="E51:E72">
    <cfRule type="duplicateValues" dxfId="191" priority="85"/>
    <cfRule type="duplicateValues" dxfId="190" priority="86"/>
    <cfRule type="duplicateValues" dxfId="189" priority="87"/>
    <cfRule type="duplicateValues" dxfId="188" priority="88"/>
  </conditionalFormatting>
  <conditionalFormatting sqref="E51:E72">
    <cfRule type="duplicateValues" dxfId="187" priority="83"/>
    <cfRule type="duplicateValues" dxfId="186" priority="84"/>
  </conditionalFormatting>
  <conditionalFormatting sqref="E51:E72">
    <cfRule type="duplicateValues" dxfId="185" priority="80"/>
    <cfRule type="duplicateValues" dxfId="184" priority="81"/>
    <cfRule type="duplicateValues" dxfId="183" priority="82"/>
  </conditionalFormatting>
  <conditionalFormatting sqref="E51:E72">
    <cfRule type="duplicateValues" dxfId="182" priority="79"/>
  </conditionalFormatting>
  <conditionalFormatting sqref="E51:E72">
    <cfRule type="duplicateValues" dxfId="181" priority="75"/>
    <cfRule type="duplicateValues" dxfId="180" priority="76"/>
    <cfRule type="duplicateValues" dxfId="179" priority="77"/>
    <cfRule type="duplicateValues" dxfId="178" priority="78"/>
  </conditionalFormatting>
  <conditionalFormatting sqref="E73:E86">
    <cfRule type="duplicateValues" dxfId="177" priority="74"/>
  </conditionalFormatting>
  <conditionalFormatting sqref="E73:E86">
    <cfRule type="duplicateValues" dxfId="176" priority="73"/>
  </conditionalFormatting>
  <conditionalFormatting sqref="E73:E86">
    <cfRule type="duplicateValues" dxfId="175" priority="72"/>
  </conditionalFormatting>
  <conditionalFormatting sqref="B73:B86">
    <cfRule type="duplicateValues" dxfId="174" priority="71"/>
  </conditionalFormatting>
  <conditionalFormatting sqref="B73:B86">
    <cfRule type="duplicateValues" dxfId="173" priority="68"/>
    <cfRule type="duplicateValues" dxfId="172" priority="69"/>
    <cfRule type="duplicateValues" dxfId="171" priority="70"/>
  </conditionalFormatting>
  <conditionalFormatting sqref="E73:E86">
    <cfRule type="duplicateValues" dxfId="170" priority="66"/>
    <cfRule type="duplicateValues" dxfId="169" priority="67"/>
  </conditionalFormatting>
  <conditionalFormatting sqref="E73:E86">
    <cfRule type="duplicateValues" dxfId="168" priority="63"/>
    <cfRule type="duplicateValues" dxfId="167" priority="64"/>
    <cfRule type="duplicateValues" dxfId="166" priority="65"/>
  </conditionalFormatting>
  <conditionalFormatting sqref="E73:E86">
    <cfRule type="duplicateValues" dxfId="165" priority="59"/>
    <cfRule type="duplicateValues" dxfId="164" priority="60"/>
    <cfRule type="duplicateValues" dxfId="163" priority="61"/>
    <cfRule type="duplicateValues" dxfId="162" priority="62"/>
  </conditionalFormatting>
  <conditionalFormatting sqref="E73:E86">
    <cfRule type="duplicateValues" dxfId="161" priority="57"/>
    <cfRule type="duplicateValues" dxfId="160" priority="58"/>
  </conditionalFormatting>
  <conditionalFormatting sqref="E73:E86">
    <cfRule type="duplicateValues" dxfId="159" priority="54"/>
    <cfRule type="duplicateValues" dxfId="158" priority="55"/>
    <cfRule type="duplicateValues" dxfId="157" priority="56"/>
  </conditionalFormatting>
  <conditionalFormatting sqref="E73:E86">
    <cfRule type="duplicateValues" dxfId="156" priority="53"/>
  </conditionalFormatting>
  <conditionalFormatting sqref="E73:E86">
    <cfRule type="duplicateValues" dxfId="155" priority="49"/>
    <cfRule type="duplicateValues" dxfId="154" priority="50"/>
    <cfRule type="duplicateValues" dxfId="153" priority="51"/>
    <cfRule type="duplicateValues" dxfId="152" priority="52"/>
  </conditionalFormatting>
  <conditionalFormatting sqref="E73:E86">
    <cfRule type="duplicateValues" dxfId="151" priority="47"/>
    <cfRule type="duplicateValues" dxfId="150" priority="48"/>
  </conditionalFormatting>
  <conditionalFormatting sqref="E73:E86">
    <cfRule type="duplicateValues" dxfId="149" priority="44"/>
    <cfRule type="duplicateValues" dxfId="148" priority="45"/>
    <cfRule type="duplicateValues" dxfId="147" priority="46"/>
  </conditionalFormatting>
  <conditionalFormatting sqref="E73:E86">
    <cfRule type="duplicateValues" dxfId="146" priority="43"/>
  </conditionalFormatting>
  <conditionalFormatting sqref="E73:E86">
    <cfRule type="duplicateValues" dxfId="145" priority="39"/>
    <cfRule type="duplicateValues" dxfId="144" priority="40"/>
    <cfRule type="duplicateValues" dxfId="143" priority="41"/>
    <cfRule type="duplicateValues" dxfId="142" priority="42"/>
  </conditionalFormatting>
  <conditionalFormatting sqref="E1:E86 E96:E1048576">
    <cfRule type="duplicateValues" dxfId="141" priority="38"/>
  </conditionalFormatting>
  <conditionalFormatting sqref="E5:E17">
    <cfRule type="duplicateValues" dxfId="60" priority="148876"/>
  </conditionalFormatting>
  <conditionalFormatting sqref="B5:B17">
    <cfRule type="duplicateValues" dxfId="59" priority="148877"/>
  </conditionalFormatting>
  <conditionalFormatting sqref="B5:B17">
    <cfRule type="duplicateValues" dxfId="58" priority="148878"/>
    <cfRule type="duplicateValues" dxfId="57" priority="148879"/>
    <cfRule type="duplicateValues" dxfId="56" priority="148880"/>
  </conditionalFormatting>
  <conditionalFormatting sqref="E5:E17">
    <cfRule type="duplicateValues" dxfId="55" priority="148881"/>
    <cfRule type="duplicateValues" dxfId="54" priority="148882"/>
  </conditionalFormatting>
  <conditionalFormatting sqref="E5:E17">
    <cfRule type="duplicateValues" dxfId="53" priority="148883"/>
    <cfRule type="duplicateValues" dxfId="52" priority="148884"/>
    <cfRule type="duplicateValues" dxfId="51" priority="148885"/>
  </conditionalFormatting>
  <conditionalFormatting sqref="E5:E17">
    <cfRule type="duplicateValues" dxfId="50" priority="148886"/>
    <cfRule type="duplicateValues" dxfId="49" priority="148887"/>
    <cfRule type="duplicateValues" dxfId="48" priority="148888"/>
    <cfRule type="duplicateValues" dxfId="47" priority="148889"/>
  </conditionalFormatting>
  <conditionalFormatting sqref="E5:E50">
    <cfRule type="duplicateValues" dxfId="46" priority="148890"/>
    <cfRule type="duplicateValues" dxfId="45" priority="148891"/>
  </conditionalFormatting>
  <conditionalFormatting sqref="E5:E50">
    <cfRule type="duplicateValues" dxfId="44" priority="148892"/>
    <cfRule type="duplicateValues" dxfId="43" priority="148893"/>
    <cfRule type="duplicateValues" dxfId="42" priority="148894"/>
  </conditionalFormatting>
  <conditionalFormatting sqref="E5:E50">
    <cfRule type="duplicateValues" dxfId="41" priority="148895"/>
  </conditionalFormatting>
  <conditionalFormatting sqref="E5:E50">
    <cfRule type="duplicateValues" dxfId="40" priority="148896"/>
    <cfRule type="duplicateValues" dxfId="39" priority="148897"/>
    <cfRule type="duplicateValues" dxfId="38" priority="148898"/>
    <cfRule type="duplicateValues" dxfId="37" priority="148899"/>
  </conditionalFormatting>
  <conditionalFormatting sqref="E87:E95">
    <cfRule type="duplicateValues" dxfId="36" priority="37"/>
  </conditionalFormatting>
  <conditionalFormatting sqref="E87:E95">
    <cfRule type="duplicateValues" dxfId="35" priority="36"/>
  </conditionalFormatting>
  <conditionalFormatting sqref="E87:E95">
    <cfRule type="duplicateValues" dxfId="34" priority="35"/>
  </conditionalFormatting>
  <conditionalFormatting sqref="B87:B95">
    <cfRule type="duplicateValues" dxfId="33" priority="34"/>
  </conditionalFormatting>
  <conditionalFormatting sqref="B87:B95">
    <cfRule type="duplicateValues" dxfId="32" priority="31"/>
    <cfRule type="duplicateValues" dxfId="31" priority="32"/>
    <cfRule type="duplicateValues" dxfId="30" priority="33"/>
  </conditionalFormatting>
  <conditionalFormatting sqref="E87:E95">
    <cfRule type="duplicateValues" dxfId="29" priority="29"/>
    <cfRule type="duplicateValues" dxfId="28" priority="30"/>
  </conditionalFormatting>
  <conditionalFormatting sqref="E87:E95">
    <cfRule type="duplicateValues" dxfId="27" priority="26"/>
    <cfRule type="duplicateValues" dxfId="26" priority="27"/>
    <cfRule type="duplicateValues" dxfId="25" priority="28"/>
  </conditionalFormatting>
  <conditionalFormatting sqref="E87:E95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E87:E95">
    <cfRule type="duplicateValues" dxfId="20" priority="20"/>
    <cfRule type="duplicateValues" dxfId="19" priority="21"/>
  </conditionalFormatting>
  <conditionalFormatting sqref="E87:E95">
    <cfRule type="duplicateValues" dxfId="18" priority="17"/>
    <cfRule type="duplicateValues" dxfId="17" priority="18"/>
    <cfRule type="duplicateValues" dxfId="16" priority="19"/>
  </conditionalFormatting>
  <conditionalFormatting sqref="E87:E95">
    <cfRule type="duplicateValues" dxfId="15" priority="16"/>
  </conditionalFormatting>
  <conditionalFormatting sqref="E87:E95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E87:E95">
    <cfRule type="duplicateValues" dxfId="10" priority="10"/>
    <cfRule type="duplicateValues" dxfId="9" priority="11"/>
  </conditionalFormatting>
  <conditionalFormatting sqref="E87:E95">
    <cfRule type="duplicateValues" dxfId="8" priority="7"/>
    <cfRule type="duplicateValues" dxfId="7" priority="8"/>
    <cfRule type="duplicateValues" dxfId="6" priority="9"/>
  </conditionalFormatting>
  <conditionalFormatting sqref="E87:E95">
    <cfRule type="duplicateValues" dxfId="5" priority="6"/>
  </conditionalFormatting>
  <conditionalFormatting sqref="E87:E95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87:E9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zoomScale="55" zoomScaleNormal="55" workbookViewId="0">
      <selection activeCell="H160" sqref="H16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4.2851562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9" t="s">
        <v>2150</v>
      </c>
      <c r="B1" s="170"/>
      <c r="C1" s="170"/>
      <c r="D1" s="170"/>
      <c r="E1" s="171"/>
      <c r="F1" s="167" t="s">
        <v>2551</v>
      </c>
      <c r="G1" s="168"/>
      <c r="H1" s="115">
        <f>COUNTIF(A:E,"2 Gavetas Vacias y 1 Fallando")</f>
        <v>3</v>
      </c>
      <c r="I1" s="115">
        <f>COUNTIF(A:E,("3 Gavetas Vacias"))</f>
        <v>4</v>
      </c>
      <c r="J1" s="93">
        <f>COUNTIF(A:E,"2 Gavetas Fallando y 1 Vacias")</f>
        <v>0</v>
      </c>
    </row>
    <row r="2" spans="1:11" ht="25.5" customHeight="1" x14ac:dyDescent="0.25">
      <c r="A2" s="172" t="s">
        <v>2450</v>
      </c>
      <c r="B2" s="173"/>
      <c r="C2" s="173"/>
      <c r="D2" s="173"/>
      <c r="E2" s="174"/>
      <c r="F2" s="114" t="s">
        <v>2550</v>
      </c>
      <c r="G2" s="113">
        <f>G3+G4</f>
        <v>93</v>
      </c>
      <c r="H2" s="114" t="s">
        <v>2561</v>
      </c>
      <c r="I2" s="113">
        <f>COUNTIF(A:E,"Abastecido")</f>
        <v>34</v>
      </c>
      <c r="J2" s="114" t="s">
        <v>2580</v>
      </c>
      <c r="K2" s="113">
        <f>COUNTIF(REPORTE!E:U,"REINICIO FALLIDO")</f>
        <v>0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93</v>
      </c>
      <c r="H3" s="114" t="s">
        <v>2557</v>
      </c>
      <c r="I3" s="113">
        <f>COUNTIF(A:E,"Gavetas Vacías + Gavetas Fallando")</f>
        <v>5</v>
      </c>
      <c r="J3" s="114" t="s">
        <v>2581</v>
      </c>
      <c r="K3" s="113">
        <f>COUNTIF(REPORTE!E:U,"CARGA FALLIDA")</f>
        <v>1</v>
      </c>
    </row>
    <row r="4" spans="1:11" ht="18.75" thickBot="1" x14ac:dyDescent="0.3">
      <c r="A4" s="128" t="s">
        <v>2413</v>
      </c>
      <c r="B4" s="149">
        <v>44382.25</v>
      </c>
      <c r="C4" s="122"/>
      <c r="D4" s="122"/>
      <c r="E4" s="131"/>
      <c r="F4" s="114" t="s">
        <v>2546</v>
      </c>
      <c r="G4" s="113">
        <f>COUNTIF(REPORTE!A:Q,"En Servicio")</f>
        <v>0</v>
      </c>
      <c r="H4" s="114" t="s">
        <v>2560</v>
      </c>
      <c r="I4" s="113">
        <f>COUNTIF(A:E,"Solucionado")</f>
        <v>5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28" t="s">
        <v>2414</v>
      </c>
      <c r="B5" s="149">
        <v>44382.708333333336</v>
      </c>
      <c r="C5" s="129"/>
      <c r="D5" s="122"/>
      <c r="E5" s="131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7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5" t="s">
        <v>2587</v>
      </c>
      <c r="B7" s="176"/>
      <c r="C7" s="176"/>
      <c r="D7" s="176"/>
      <c r="E7" s="177"/>
      <c r="F7" s="114" t="s">
        <v>2552</v>
      </c>
      <c r="G7" s="113">
        <f>COUNTIF(A:E,"Sin Efectivo")</f>
        <v>18</v>
      </c>
      <c r="H7" s="114" t="s">
        <v>2559</v>
      </c>
      <c r="I7" s="113">
        <f>COUNTIF(A:E,"GAVETA DE DEPOSITO LLENA")</f>
        <v>4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2629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40" t="s">
        <v>1273</v>
      </c>
      <c r="B20" s="150">
        <v>410</v>
      </c>
      <c r="C20" s="143" t="s">
        <v>1502</v>
      </c>
      <c r="D20" s="136" t="s">
        <v>2545</v>
      </c>
      <c r="E20" s="145">
        <v>3335941368</v>
      </c>
      <c r="F20" s="117"/>
    </row>
    <row r="21" spans="1:6" ht="18" x14ac:dyDescent="0.25">
      <c r="A21" s="140" t="s">
        <v>1274</v>
      </c>
      <c r="B21" s="150">
        <v>353</v>
      </c>
      <c r="C21" s="143" t="s">
        <v>1476</v>
      </c>
      <c r="D21" s="136" t="s">
        <v>2545</v>
      </c>
      <c r="E21" s="145">
        <v>3335941371</v>
      </c>
      <c r="F21" s="117"/>
    </row>
    <row r="22" spans="1:6" ht="18" x14ac:dyDescent="0.25">
      <c r="A22" s="140" t="s">
        <v>1274</v>
      </c>
      <c r="B22" s="150">
        <v>211</v>
      </c>
      <c r="C22" s="143" t="s">
        <v>1413</v>
      </c>
      <c r="D22" s="136" t="s">
        <v>2545</v>
      </c>
      <c r="E22" s="145">
        <v>3335941382</v>
      </c>
      <c r="F22" s="117"/>
    </row>
    <row r="23" spans="1:6" ht="18" x14ac:dyDescent="0.25">
      <c r="A23" s="140" t="s">
        <v>1273</v>
      </c>
      <c r="B23" s="150">
        <v>957</v>
      </c>
      <c r="C23" s="143" t="s">
        <v>1851</v>
      </c>
      <c r="D23" s="136" t="s">
        <v>2545</v>
      </c>
      <c r="E23" s="145">
        <v>3335941417</v>
      </c>
      <c r="F23" s="117"/>
    </row>
    <row r="24" spans="1:6" ht="18" x14ac:dyDescent="0.25">
      <c r="A24" s="140" t="s">
        <v>1274</v>
      </c>
      <c r="B24" s="150">
        <v>158</v>
      </c>
      <c r="C24" s="143" t="s">
        <v>1389</v>
      </c>
      <c r="D24" s="136" t="s">
        <v>2545</v>
      </c>
      <c r="E24" s="145">
        <v>3335941443</v>
      </c>
    </row>
    <row r="25" spans="1:6" ht="18" customHeight="1" x14ac:dyDescent="0.25">
      <c r="A25" s="140" t="s">
        <v>1273</v>
      </c>
      <c r="B25" s="150">
        <v>713</v>
      </c>
      <c r="C25" s="143" t="s">
        <v>1661</v>
      </c>
      <c r="D25" s="136" t="s">
        <v>2545</v>
      </c>
      <c r="E25" s="145">
        <v>3335941467</v>
      </c>
    </row>
    <row r="26" spans="1:6" ht="18" x14ac:dyDescent="0.25">
      <c r="A26" s="140" t="s">
        <v>1275</v>
      </c>
      <c r="B26" s="150">
        <v>615</v>
      </c>
      <c r="C26" s="143" t="s">
        <v>1625</v>
      </c>
      <c r="D26" s="136" t="s">
        <v>2545</v>
      </c>
      <c r="E26" s="145">
        <v>3335941468</v>
      </c>
    </row>
    <row r="27" spans="1:6" s="117" customFormat="1" ht="18" x14ac:dyDescent="0.25">
      <c r="A27" s="140" t="s">
        <v>1274</v>
      </c>
      <c r="B27" s="150">
        <v>838</v>
      </c>
      <c r="C27" s="143" t="s">
        <v>1761</v>
      </c>
      <c r="D27" s="136" t="s">
        <v>2545</v>
      </c>
      <c r="E27" s="145">
        <v>3335941472</v>
      </c>
    </row>
    <row r="28" spans="1:6" s="117" customFormat="1" ht="18" x14ac:dyDescent="0.25">
      <c r="A28" s="140" t="s">
        <v>1273</v>
      </c>
      <c r="B28" s="150">
        <v>629</v>
      </c>
      <c r="C28" s="143" t="s">
        <v>1636</v>
      </c>
      <c r="D28" s="136" t="s">
        <v>2545</v>
      </c>
      <c r="E28" s="145" t="s">
        <v>2617</v>
      </c>
    </row>
    <row r="29" spans="1:6" s="117" customFormat="1" ht="18" x14ac:dyDescent="0.25">
      <c r="A29" s="140" t="s">
        <v>1274</v>
      </c>
      <c r="B29" s="150">
        <v>742</v>
      </c>
      <c r="C29" s="143" t="s">
        <v>1689</v>
      </c>
      <c r="D29" s="136" t="s">
        <v>2545</v>
      </c>
      <c r="E29" s="145">
        <v>3335941828</v>
      </c>
    </row>
    <row r="30" spans="1:6" s="117" customFormat="1" ht="18" x14ac:dyDescent="0.25">
      <c r="A30" s="140" t="s">
        <v>1276</v>
      </c>
      <c r="B30" s="150">
        <v>373</v>
      </c>
      <c r="C30" s="143" t="s">
        <v>2227</v>
      </c>
      <c r="D30" s="136" t="s">
        <v>2545</v>
      </c>
      <c r="E30" s="145">
        <v>3335942034</v>
      </c>
    </row>
    <row r="31" spans="1:6" s="117" customFormat="1" ht="18.75" customHeight="1" x14ac:dyDescent="0.25">
      <c r="A31" s="140" t="s">
        <v>1275</v>
      </c>
      <c r="B31" s="150">
        <v>6</v>
      </c>
      <c r="C31" s="143" t="s">
        <v>2004</v>
      </c>
      <c r="D31" s="136" t="s">
        <v>2545</v>
      </c>
      <c r="E31" s="145">
        <v>3335942540</v>
      </c>
    </row>
    <row r="32" spans="1:6" s="117" customFormat="1" ht="18.75" customHeight="1" x14ac:dyDescent="0.25">
      <c r="A32" s="146" t="str">
        <f>VLOOKUP(B32,'[1]LISTADO ATM'!$A$2:$C$822,3,0)</f>
        <v>ESTE</v>
      </c>
      <c r="B32" s="150">
        <v>912</v>
      </c>
      <c r="C32" s="143" t="str">
        <f>VLOOKUP(B32,'[1]LISTADO ATM'!$A$2:$B$822,2,0)</f>
        <v xml:space="preserve">ATM Oficina San Pedro II </v>
      </c>
      <c r="D32" s="136" t="s">
        <v>2545</v>
      </c>
      <c r="E32" s="145">
        <v>3335941465</v>
      </c>
    </row>
    <row r="33" spans="1:5" s="117" customFormat="1" ht="18" x14ac:dyDescent="0.25">
      <c r="A33" s="140" t="s">
        <v>1273</v>
      </c>
      <c r="B33" s="150">
        <v>354</v>
      </c>
      <c r="C33" s="143" t="s">
        <v>1477</v>
      </c>
      <c r="D33" s="136" t="s">
        <v>2545</v>
      </c>
      <c r="E33" s="145">
        <v>3335941044</v>
      </c>
    </row>
    <row r="34" spans="1:5" s="117" customFormat="1" ht="18" x14ac:dyDescent="0.25">
      <c r="A34" s="140" t="s">
        <v>1274</v>
      </c>
      <c r="B34" s="150">
        <v>480</v>
      </c>
      <c r="C34" s="143" t="s">
        <v>2187</v>
      </c>
      <c r="D34" s="136" t="s">
        <v>2545</v>
      </c>
      <c r="E34" s="145">
        <v>3335941303</v>
      </c>
    </row>
    <row r="35" spans="1:5" s="117" customFormat="1" ht="18" x14ac:dyDescent="0.25">
      <c r="A35" s="140" t="s">
        <v>1273</v>
      </c>
      <c r="B35" s="150">
        <v>946</v>
      </c>
      <c r="C35" s="143" t="s">
        <v>1841</v>
      </c>
      <c r="D35" s="136" t="s">
        <v>2545</v>
      </c>
      <c r="E35" s="145">
        <v>3335941377</v>
      </c>
    </row>
    <row r="36" spans="1:5" s="117" customFormat="1" ht="18" x14ac:dyDescent="0.25">
      <c r="A36" s="140" t="s">
        <v>1273</v>
      </c>
      <c r="B36" s="150">
        <v>983</v>
      </c>
      <c r="C36" s="143" t="s">
        <v>1871</v>
      </c>
      <c r="D36" s="136" t="s">
        <v>2545</v>
      </c>
      <c r="E36" s="145">
        <v>3335941396</v>
      </c>
    </row>
    <row r="37" spans="1:5" s="117" customFormat="1" ht="18" x14ac:dyDescent="0.25">
      <c r="A37" s="140" t="s">
        <v>1273</v>
      </c>
      <c r="B37" s="150">
        <v>408</v>
      </c>
      <c r="C37" s="143" t="s">
        <v>1500</v>
      </c>
      <c r="D37" s="136" t="s">
        <v>2545</v>
      </c>
      <c r="E37" s="145">
        <v>3335941490</v>
      </c>
    </row>
    <row r="38" spans="1:5" s="117" customFormat="1" ht="18" x14ac:dyDescent="0.25">
      <c r="A38" s="140" t="s">
        <v>1273</v>
      </c>
      <c r="B38" s="150">
        <v>684</v>
      </c>
      <c r="C38" s="143" t="s">
        <v>1992</v>
      </c>
      <c r="D38" s="136" t="s">
        <v>2545</v>
      </c>
      <c r="E38" s="145" t="s">
        <v>2619</v>
      </c>
    </row>
    <row r="39" spans="1:5" ht="18" x14ac:dyDescent="0.25">
      <c r="A39" s="140" t="s">
        <v>1275</v>
      </c>
      <c r="B39" s="150">
        <v>5</v>
      </c>
      <c r="C39" s="143" t="s">
        <v>2003</v>
      </c>
      <c r="D39" s="136" t="s">
        <v>2545</v>
      </c>
      <c r="E39" s="145">
        <v>3335942752</v>
      </c>
    </row>
    <row r="40" spans="1:5" ht="18" x14ac:dyDescent="0.25">
      <c r="A40" s="140" t="s">
        <v>1273</v>
      </c>
      <c r="B40" s="150">
        <v>967</v>
      </c>
      <c r="C40" s="143" t="s">
        <v>1858</v>
      </c>
      <c r="D40" s="136" t="s">
        <v>2545</v>
      </c>
      <c r="E40" s="145" t="s">
        <v>2639</v>
      </c>
    </row>
    <row r="41" spans="1:5" ht="18" x14ac:dyDescent="0.25">
      <c r="A41" s="140" t="s">
        <v>1273</v>
      </c>
      <c r="B41" s="150">
        <v>85</v>
      </c>
      <c r="C41" s="143" t="s">
        <v>1346</v>
      </c>
      <c r="D41" s="136" t="s">
        <v>2545</v>
      </c>
      <c r="E41" s="145" t="s">
        <v>2640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325</v>
      </c>
      <c r="C42" s="143" t="str">
        <f>VLOOKUP(B42,'[1]LISTADO ATM'!$A$2:$B$822,2,0)</f>
        <v>ATM Casa Edwin</v>
      </c>
      <c r="D42" s="136" t="s">
        <v>2545</v>
      </c>
      <c r="E42" s="145">
        <v>3335941816</v>
      </c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x14ac:dyDescent="0.25">
      <c r="A44" s="139" t="e">
        <f>VLOOKUP(B44,'[1]LISTADO ATM'!$A$2:$C$822,3,0)</f>
        <v>#N/A</v>
      </c>
      <c r="B44" s="150"/>
      <c r="C44" s="143" t="e">
        <f>VLOOKUP(B44,'[1]LISTADO ATM'!$A$2:$B$822,2,0)</f>
        <v>#N/A</v>
      </c>
      <c r="D44" s="136"/>
      <c r="E44" s="145"/>
    </row>
    <row r="45" spans="1:5" ht="18" x14ac:dyDescent="0.25">
      <c r="A45" s="139" t="e">
        <f>VLOOKUP(B45,'[1]LISTADO ATM'!$A$2:$C$822,3,0)</f>
        <v>#N/A</v>
      </c>
      <c r="B45" s="150"/>
      <c r="C45" s="143" t="e">
        <f>VLOOKUP(B45,'[1]LISTADO ATM'!$A$2:$B$822,2,0)</f>
        <v>#N/A</v>
      </c>
      <c r="D45" s="136"/>
      <c r="E45" s="145"/>
    </row>
    <row r="46" spans="1:5" ht="18" customHeight="1" x14ac:dyDescent="0.25">
      <c r="A46" s="139" t="e">
        <f>VLOOKUP(B46,'[1]LISTADO ATM'!$A$2:$C$822,3,0)</f>
        <v>#N/A</v>
      </c>
      <c r="B46" s="150"/>
      <c r="C46" s="143" t="e">
        <f>VLOOKUP(B46,'[1]LISTADO ATM'!$A$2:$B$822,2,0)</f>
        <v>#N/A</v>
      </c>
      <c r="D46" s="136"/>
      <c r="E46" s="145"/>
    </row>
    <row r="47" spans="1:5" s="117" customFormat="1" ht="18" x14ac:dyDescent="0.25">
      <c r="A47" s="139" t="e">
        <f>VLOOKUP(B47,'[1]LISTADO ATM'!$A$2:$C$822,3,0)</f>
        <v>#N/A</v>
      </c>
      <c r="B47" s="150"/>
      <c r="C47" s="143" t="e">
        <f>VLOOKUP(B47,'[1]LISTADO ATM'!$A$2:$B$822,2,0)</f>
        <v>#N/A</v>
      </c>
      <c r="D47" s="136"/>
      <c r="E47" s="145"/>
    </row>
    <row r="48" spans="1:5" s="117" customFormat="1" ht="18" x14ac:dyDescent="0.25">
      <c r="A48" s="139" t="e">
        <f>VLOOKUP(B48,'[1]LISTADO ATM'!$A$2:$C$822,3,0)</f>
        <v>#N/A</v>
      </c>
      <c r="B48" s="150"/>
      <c r="C48" s="143" t="e">
        <f>VLOOKUP(B48,'[1]LISTADO ATM'!$A$2:$B$822,2,0)</f>
        <v>#N/A</v>
      </c>
      <c r="D48" s="136"/>
      <c r="E48" s="145"/>
    </row>
    <row r="49" spans="1:6" ht="18" x14ac:dyDescent="0.25">
      <c r="A49" s="139" t="e">
        <f>VLOOKUP(B49,'[1]LISTADO ATM'!$A$2:$C$822,3,0)</f>
        <v>#N/A</v>
      </c>
      <c r="B49" s="150"/>
      <c r="C49" s="143" t="e">
        <f>VLOOKUP(B49,'[1]LISTADO ATM'!$A$2:$B$822,2,0)</f>
        <v>#N/A</v>
      </c>
      <c r="D49" s="136"/>
      <c r="E49" s="145"/>
    </row>
    <row r="50" spans="1:6" ht="18" customHeight="1" x14ac:dyDescent="0.25">
      <c r="A50" s="139" t="e">
        <f>VLOOKUP(B50,'[1]LISTADO ATM'!$A$2:$C$822,3,0)</f>
        <v>#N/A</v>
      </c>
      <c r="B50" s="150"/>
      <c r="C50" s="143" t="e">
        <f>VLOOKUP(B50,'[1]LISTADO ATM'!$A$2:$B$822,2,0)</f>
        <v>#N/A</v>
      </c>
      <c r="D50" s="136"/>
      <c r="E50" s="145"/>
    </row>
    <row r="51" spans="1:6" ht="18.75" customHeight="1" x14ac:dyDescent="0.25">
      <c r="A51" s="139" t="e">
        <f>VLOOKUP(B51,'[1]LISTADO ATM'!$A$2:$C$822,3,0)</f>
        <v>#N/A</v>
      </c>
      <c r="B51" s="15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5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5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5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5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5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5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50"/>
      <c r="C58" s="143" t="e">
        <f>VLOOKUP(B58,'[1]LISTADO ATM'!$A$2:$B$822,2,0)</f>
        <v>#N/A</v>
      </c>
      <c r="D58" s="136"/>
      <c r="E58" s="145"/>
    </row>
    <row r="59" spans="1:6" ht="18" x14ac:dyDescent="0.25">
      <c r="A59" s="139" t="e">
        <f>VLOOKUP(B59,'[1]LISTADO ATM'!$A$2:$C$822,3,0)</f>
        <v>#N/A</v>
      </c>
      <c r="B59" s="150"/>
      <c r="C59" s="143" t="e">
        <f>VLOOKUP(B59,'[1]LISTADO ATM'!$A$2:$B$822,2,0)</f>
        <v>#N/A</v>
      </c>
      <c r="D59" s="136"/>
      <c r="E59" s="145"/>
    </row>
    <row r="60" spans="1:6" ht="18.75" customHeight="1" x14ac:dyDescent="0.25">
      <c r="A60" s="139" t="e">
        <f>VLOOKUP(B60,'[1]LISTADO ATM'!$A$2:$C$822,3,0)</f>
        <v>#N/A</v>
      </c>
      <c r="B60" s="150"/>
      <c r="C60" s="143" t="e">
        <f>VLOOKUP(B60,'[1]LISTADO ATM'!$A$2:$B$822,2,0)</f>
        <v>#N/A</v>
      </c>
      <c r="D60" s="136"/>
      <c r="E60" s="145"/>
    </row>
    <row r="61" spans="1:6" ht="18.75" customHeight="1" x14ac:dyDescent="0.25">
      <c r="A61" s="139" t="e">
        <f>VLOOKUP(B61,'[1]LISTADO ATM'!$A$2:$C$822,3,0)</f>
        <v>#N/A</v>
      </c>
      <c r="B61" s="150"/>
      <c r="C61" s="143" t="e">
        <f>VLOOKUP(B61,'[1]LISTADO ATM'!$A$2:$B$822,2,0)</f>
        <v>#N/A</v>
      </c>
      <c r="D61" s="136"/>
      <c r="E61" s="145"/>
    </row>
    <row r="62" spans="1:6" ht="18" customHeight="1" x14ac:dyDescent="0.25">
      <c r="A62" s="139" t="e">
        <f>VLOOKUP(B62,'[1]LISTADO ATM'!$A$2:$C$822,3,0)</f>
        <v>#N/A</v>
      </c>
      <c r="B62" s="150"/>
      <c r="C62" s="143" t="e">
        <f>VLOOKUP(B62,'[1]LISTADO ATM'!$A$2:$B$822,2,0)</f>
        <v>#N/A</v>
      </c>
      <c r="D62" s="136"/>
      <c r="E62" s="145"/>
      <c r="F62" s="117"/>
    </row>
    <row r="63" spans="1:6" ht="18" customHeight="1" x14ac:dyDescent="0.25">
      <c r="A63" s="139" t="e">
        <f>VLOOKUP(B63,'[1]LISTADO ATM'!$A$2:$C$822,3,0)</f>
        <v>#N/A</v>
      </c>
      <c r="B63" s="150"/>
      <c r="C63" s="143" t="e">
        <f>VLOOKUP(B63,'[1]LISTADO ATM'!$A$2:$B$822,2,0)</f>
        <v>#N/A</v>
      </c>
      <c r="D63" s="136"/>
      <c r="E63" s="145"/>
      <c r="F63" s="117"/>
    </row>
    <row r="64" spans="1:6" ht="18.75" thickBot="1" x14ac:dyDescent="0.3">
      <c r="A64" s="124" t="s">
        <v>2472</v>
      </c>
      <c r="B64" s="152">
        <f>COUNT(B9:B63)</f>
        <v>34</v>
      </c>
      <c r="C64" s="178"/>
      <c r="D64" s="179"/>
      <c r="E64" s="180"/>
      <c r="F64" s="117"/>
    </row>
    <row r="65" spans="1:6" ht="18.75" customHeight="1" x14ac:dyDescent="0.25">
      <c r="A65" s="121"/>
      <c r="B65" s="126"/>
      <c r="C65" s="121"/>
      <c r="D65" s="121"/>
      <c r="E65" s="126"/>
      <c r="F65" s="117"/>
    </row>
    <row r="66" spans="1:6" ht="18" x14ac:dyDescent="0.25">
      <c r="A66" s="175" t="s">
        <v>2588</v>
      </c>
      <c r="B66" s="176"/>
      <c r="C66" s="176"/>
      <c r="D66" s="176"/>
      <c r="E66" s="177"/>
      <c r="F66" s="117"/>
    </row>
    <row r="67" spans="1:6" ht="18" x14ac:dyDescent="0.25">
      <c r="A67" s="123" t="s">
        <v>15</v>
      </c>
      <c r="B67" s="123" t="s">
        <v>2415</v>
      </c>
      <c r="C67" s="123" t="s">
        <v>46</v>
      </c>
      <c r="D67" s="123" t="s">
        <v>2418</v>
      </c>
      <c r="E67" s="123" t="s">
        <v>2416</v>
      </c>
      <c r="F67" s="117"/>
    </row>
    <row r="68" spans="1:6" ht="18" x14ac:dyDescent="0.25">
      <c r="A68" s="139" t="s">
        <v>1276</v>
      </c>
      <c r="B68" s="140">
        <v>288</v>
      </c>
      <c r="C68" s="143" t="s">
        <v>2298</v>
      </c>
      <c r="D68" s="136" t="s">
        <v>2541</v>
      </c>
      <c r="E68" s="145">
        <v>3335941462</v>
      </c>
      <c r="F68" s="117"/>
    </row>
    <row r="69" spans="1:6" ht="18" x14ac:dyDescent="0.25">
      <c r="A69" s="139" t="s">
        <v>1274</v>
      </c>
      <c r="B69" s="140">
        <v>386</v>
      </c>
      <c r="C69" s="143" t="s">
        <v>1483</v>
      </c>
      <c r="D69" s="136" t="s">
        <v>2541</v>
      </c>
      <c r="E69" s="145">
        <v>3335941442</v>
      </c>
      <c r="F69" s="117"/>
    </row>
    <row r="70" spans="1:6" ht="18" customHeight="1" x14ac:dyDescent="0.25">
      <c r="A70" s="139" t="s">
        <v>1276</v>
      </c>
      <c r="B70" s="140">
        <v>228</v>
      </c>
      <c r="C70" s="143" t="s">
        <v>1422</v>
      </c>
      <c r="D70" s="136" t="s">
        <v>2541</v>
      </c>
      <c r="E70" s="145">
        <v>3335941455</v>
      </c>
    </row>
    <row r="71" spans="1:6" ht="18" x14ac:dyDescent="0.25">
      <c r="A71" s="139" t="s">
        <v>1273</v>
      </c>
      <c r="B71" s="140">
        <v>165</v>
      </c>
      <c r="C71" s="143" t="s">
        <v>2313</v>
      </c>
      <c r="D71" s="136" t="s">
        <v>2541</v>
      </c>
      <c r="E71" s="145">
        <v>3335940555</v>
      </c>
    </row>
    <row r="72" spans="1:6" ht="18" customHeight="1" x14ac:dyDescent="0.25">
      <c r="A72" s="139" t="s">
        <v>1273</v>
      </c>
      <c r="B72" s="140">
        <v>26</v>
      </c>
      <c r="C72" s="143" t="s">
        <v>2141</v>
      </c>
      <c r="D72" s="136" t="s">
        <v>2541</v>
      </c>
      <c r="E72" s="145">
        <v>3335942580</v>
      </c>
    </row>
    <row r="73" spans="1:6" ht="18" x14ac:dyDescent="0.25">
      <c r="A73" s="139" t="e">
        <f>VLOOKUP(B73,'[1]LISTADO ATM'!$A$2:$C$822,3,0)</f>
        <v>#N/A</v>
      </c>
      <c r="B73" s="140"/>
      <c r="C73" s="143" t="e">
        <f>VLOOKUP(B73,'[1]LISTADO ATM'!$A$2:$B$822,2,0)</f>
        <v>#N/A</v>
      </c>
      <c r="D73" s="136"/>
      <c r="E73" s="145"/>
    </row>
    <row r="74" spans="1:6" s="117" customFormat="1" ht="18" x14ac:dyDescent="0.25">
      <c r="A74" s="139" t="e">
        <f>VLOOKUP(B74,'[1]LISTADO ATM'!$A$2:$C$822,3,0)</f>
        <v>#N/A</v>
      </c>
      <c r="B74" s="140"/>
      <c r="C74" s="143" t="e">
        <f>VLOOKUP(B74,'[1]LISTADO ATM'!$A$2:$B$822,2,0)</f>
        <v>#N/A</v>
      </c>
      <c r="D74" s="136"/>
      <c r="E74" s="145"/>
    </row>
    <row r="75" spans="1:6" s="117" customFormat="1" ht="18" x14ac:dyDescent="0.25">
      <c r="A75" s="139" t="e">
        <f>VLOOKUP(B75,'[1]LISTADO ATM'!$A$2:$C$822,3,0)</f>
        <v>#N/A</v>
      </c>
      <c r="B75" s="140"/>
      <c r="C75" s="143" t="e">
        <f>VLOOKUP(B75,'[1]LISTADO ATM'!$A$2:$B$822,2,0)</f>
        <v>#N/A</v>
      </c>
      <c r="D75" s="136"/>
      <c r="E75" s="145"/>
    </row>
    <row r="76" spans="1:6" s="117" customFormat="1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36"/>
      <c r="E76" s="145"/>
    </row>
    <row r="77" spans="1:6" s="117" customFormat="1" ht="18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36"/>
      <c r="E77" s="145"/>
    </row>
    <row r="78" spans="1:6" s="117" customFormat="1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36"/>
      <c r="E78" s="145"/>
    </row>
    <row r="79" spans="1:6" s="117" customFormat="1" ht="18.75" thickBot="1" x14ac:dyDescent="0.3">
      <c r="A79" s="124" t="s">
        <v>2472</v>
      </c>
      <c r="B79" s="152">
        <f>COUNT(B68:B78)</f>
        <v>5</v>
      </c>
      <c r="C79" s="178"/>
      <c r="D79" s="179"/>
      <c r="E79" s="180"/>
    </row>
    <row r="80" spans="1:6" s="117" customFormat="1" ht="18.75" customHeight="1" thickBot="1" x14ac:dyDescent="0.3">
      <c r="A80" s="121"/>
      <c r="B80" s="126"/>
      <c r="C80" s="121"/>
      <c r="D80" s="121"/>
      <c r="E80" s="126"/>
    </row>
    <row r="81" spans="1:5" ht="18.75" thickBot="1" x14ac:dyDescent="0.3">
      <c r="A81" s="181" t="s">
        <v>2473</v>
      </c>
      <c r="B81" s="182"/>
      <c r="C81" s="182"/>
      <c r="D81" s="182"/>
      <c r="E81" s="183"/>
    </row>
    <row r="82" spans="1:5" ht="18.75" customHeight="1" x14ac:dyDescent="0.25">
      <c r="A82" s="123" t="s">
        <v>15</v>
      </c>
      <c r="B82" s="123" t="s">
        <v>2415</v>
      </c>
      <c r="C82" s="123" t="s">
        <v>46</v>
      </c>
      <c r="D82" s="123" t="s">
        <v>2418</v>
      </c>
      <c r="E82" s="123" t="s">
        <v>2416</v>
      </c>
    </row>
    <row r="83" spans="1:5" ht="18" customHeight="1" x14ac:dyDescent="0.25">
      <c r="A83" s="140" t="str">
        <f>VLOOKUP(B83,'[1]LISTADO ATM'!$A$2:$C$822,3,0)</f>
        <v>NORTE</v>
      </c>
      <c r="B83" s="140">
        <v>851</v>
      </c>
      <c r="C83" s="143" t="str">
        <f>VLOOKUP(B83,'[1]LISTADO ATM'!$A$2:$B$822,2,0)</f>
        <v xml:space="preserve">ATM Hospital Vinicio Calventi </v>
      </c>
      <c r="D83" s="135" t="s">
        <v>2436</v>
      </c>
      <c r="E83" s="145">
        <v>3335938142</v>
      </c>
    </row>
    <row r="84" spans="1:5" ht="18" x14ac:dyDescent="0.25">
      <c r="A84" s="140" t="str">
        <f>VLOOKUP(B84,'[1]LISTADO ATM'!$A$2:$C$822,3,0)</f>
        <v>DISTRITO NACIONAL</v>
      </c>
      <c r="B84" s="150">
        <v>347</v>
      </c>
      <c r="C84" s="143" t="str">
        <f>VLOOKUP(B84,'[1]LISTADO ATM'!$A$2:$B$822,2,0)</f>
        <v>ATM Patio de Colombia</v>
      </c>
      <c r="D84" s="135" t="s">
        <v>2436</v>
      </c>
      <c r="E84" s="145">
        <v>3335941376</v>
      </c>
    </row>
    <row r="85" spans="1:5" ht="18" x14ac:dyDescent="0.25">
      <c r="A85" s="140" t="str">
        <f>VLOOKUP(B85,'[1]LISTADO ATM'!$A$2:$C$822,3,0)</f>
        <v>ESTE</v>
      </c>
      <c r="B85" s="150">
        <v>114</v>
      </c>
      <c r="C85" s="143" t="str">
        <f>VLOOKUP(B85,'[1]LISTADO ATM'!$A$2:$B$822,2,0)</f>
        <v xml:space="preserve">ATM Oficina Hato Mayor </v>
      </c>
      <c r="D85" s="135" t="s">
        <v>2436</v>
      </c>
      <c r="E85" s="145">
        <v>3335941469</v>
      </c>
    </row>
    <row r="86" spans="1:5" ht="18.75" customHeight="1" x14ac:dyDescent="0.25">
      <c r="A86" s="140" t="str">
        <f>VLOOKUP(B86,'[1]LISTADO ATM'!$A$2:$C$822,3,0)</f>
        <v>NORTE</v>
      </c>
      <c r="B86" s="150">
        <v>77</v>
      </c>
      <c r="C86" s="143" t="str">
        <f>VLOOKUP(B86,'[1]LISTADO ATM'!$A$2:$B$822,2,0)</f>
        <v xml:space="preserve">ATM Oficina Cruce de Imbert </v>
      </c>
      <c r="D86" s="135" t="s">
        <v>2436</v>
      </c>
      <c r="E86" s="145">
        <v>3335941476</v>
      </c>
    </row>
    <row r="87" spans="1:5" ht="18" x14ac:dyDescent="0.25">
      <c r="A87" s="140" t="str">
        <f>VLOOKUP(B87,'[1]LISTADO ATM'!$A$2:$C$822,3,0)</f>
        <v>DISTRITO NACIONAL</v>
      </c>
      <c r="B87" s="150">
        <v>424</v>
      </c>
      <c r="C87" s="143" t="str">
        <f>VLOOKUP(B87,'[1]LISTADO ATM'!$A$2:$B$822,2,0)</f>
        <v xml:space="preserve">ATM UNP Jumbo Luperón I </v>
      </c>
      <c r="D87" s="135" t="s">
        <v>2436</v>
      </c>
      <c r="E87" s="145">
        <v>3335941488</v>
      </c>
    </row>
    <row r="88" spans="1:5" ht="18.75" customHeight="1" x14ac:dyDescent="0.25">
      <c r="A88" s="140" t="str">
        <f>VLOOKUP(B88,'[1]LISTADO ATM'!$A$2:$C$822,3,0)</f>
        <v>DISTRITO NACIONAL</v>
      </c>
      <c r="B88" s="150">
        <v>722</v>
      </c>
      <c r="C88" s="143" t="str">
        <f>VLOOKUP(B88,'[1]LISTADO ATM'!$A$2:$B$822,2,0)</f>
        <v xml:space="preserve">ATM Oficina Charles de Gaulle III </v>
      </c>
      <c r="D88" s="135" t="s">
        <v>2436</v>
      </c>
      <c r="E88" s="145" t="s">
        <v>2618</v>
      </c>
    </row>
    <row r="89" spans="1:5" ht="18" x14ac:dyDescent="0.25">
      <c r="A89" s="140" t="str">
        <f>VLOOKUP(B89,'[1]LISTADO ATM'!$A$2:$C$822,3,0)</f>
        <v>NORTE</v>
      </c>
      <c r="B89" s="150">
        <v>154</v>
      </c>
      <c r="C89" s="143" t="str">
        <f>VLOOKUP(B89,'[1]LISTADO ATM'!$A$2:$B$822,2,0)</f>
        <v xml:space="preserve">ATM Oficina Sánchez </v>
      </c>
      <c r="D89" s="135" t="s">
        <v>2436</v>
      </c>
      <c r="E89" s="145">
        <v>3335941491</v>
      </c>
    </row>
    <row r="90" spans="1:5" ht="18" x14ac:dyDescent="0.25">
      <c r="A90" s="140" t="str">
        <f>VLOOKUP(B90,'[1]LISTADO ATM'!$A$2:$C$822,3,0)</f>
        <v>ESTE</v>
      </c>
      <c r="B90" s="150">
        <v>651</v>
      </c>
      <c r="C90" s="143" t="str">
        <f>VLOOKUP(B90,'[1]LISTADO ATM'!$A$2:$B$822,2,0)</f>
        <v>ATM Eco Petroleo Romana</v>
      </c>
      <c r="D90" s="135" t="s">
        <v>2436</v>
      </c>
      <c r="E90" s="145">
        <v>3335941474</v>
      </c>
    </row>
    <row r="91" spans="1:5" ht="18.75" customHeight="1" x14ac:dyDescent="0.25">
      <c r="A91" s="140" t="str">
        <f>VLOOKUP(B91,'[1]LISTADO ATM'!$A$2:$C$822,3,0)</f>
        <v>NORTE</v>
      </c>
      <c r="B91" s="150">
        <v>198</v>
      </c>
      <c r="C91" s="143" t="str">
        <f>VLOOKUP(B91,'[1]LISTADO ATM'!$A$2:$B$822,2,0)</f>
        <v xml:space="preserve">ATM Almacenes El Encanto  (Santiago) </v>
      </c>
      <c r="D91" s="135" t="s">
        <v>2436</v>
      </c>
      <c r="E91" s="145">
        <v>3335941466</v>
      </c>
    </row>
    <row r="92" spans="1:5" ht="18" x14ac:dyDescent="0.25">
      <c r="A92" s="140" t="str">
        <f>VLOOKUP(B92,'[1]LISTADO ATM'!$A$2:$C$822,3,0)</f>
        <v>ESTE</v>
      </c>
      <c r="B92" s="150">
        <v>660</v>
      </c>
      <c r="C92" s="143" t="str">
        <f>VLOOKUP(B92,'[1]LISTADO ATM'!$A$2:$B$822,2,0)</f>
        <v>ATM Oficina Romana Norte II</v>
      </c>
      <c r="D92" s="135" t="s">
        <v>2436</v>
      </c>
      <c r="E92" s="145">
        <v>3335941444</v>
      </c>
    </row>
    <row r="93" spans="1:5" ht="18.75" customHeight="1" x14ac:dyDescent="0.25">
      <c r="A93" s="140" t="str">
        <f>VLOOKUP(B93,'[1]LISTADO ATM'!$A$2:$C$822,3,0)</f>
        <v>SUR</v>
      </c>
      <c r="B93" s="150">
        <v>342</v>
      </c>
      <c r="C93" s="143" t="str">
        <f>VLOOKUP(B93,'[1]LISTADO ATM'!$A$2:$B$822,2,0)</f>
        <v>ATM Oficina Obras Públicas Azua</v>
      </c>
      <c r="D93" s="135" t="s">
        <v>2436</v>
      </c>
      <c r="E93" s="145">
        <v>3335941528</v>
      </c>
    </row>
    <row r="94" spans="1:5" ht="18.75" customHeight="1" x14ac:dyDescent="0.25">
      <c r="A94" s="140" t="str">
        <f>VLOOKUP(B94,'[1]LISTADO ATM'!$A$2:$C$822,3,0)</f>
        <v>DISTRITO NACIONAL</v>
      </c>
      <c r="B94" s="150">
        <v>424</v>
      </c>
      <c r="C94" s="143" t="str">
        <f>VLOOKUP(B94,'[1]LISTADO ATM'!$A$2:$B$822,2,0)</f>
        <v xml:space="preserve">ATM UNP Jumbo Luperón I </v>
      </c>
      <c r="D94" s="135" t="s">
        <v>2436</v>
      </c>
      <c r="E94" s="145">
        <v>3335942548</v>
      </c>
    </row>
    <row r="95" spans="1:5" ht="18" x14ac:dyDescent="0.25">
      <c r="A95" s="140" t="str">
        <f>VLOOKUP(B95,'[1]LISTADO ATM'!$A$2:$C$822,3,0)</f>
        <v>NORTE</v>
      </c>
      <c r="B95" s="150">
        <v>142</v>
      </c>
      <c r="C95" s="143" t="str">
        <f>VLOOKUP(B95,'[1]LISTADO ATM'!$A$2:$B$822,2,0)</f>
        <v xml:space="preserve">ATM Centro de Caja Galerías Bonao </v>
      </c>
      <c r="D95" s="135" t="s">
        <v>2436</v>
      </c>
      <c r="E95" s="145">
        <v>3335942562</v>
      </c>
    </row>
    <row r="96" spans="1:5" ht="18" x14ac:dyDescent="0.25">
      <c r="A96" s="140" t="str">
        <f>VLOOKUP(B96,'[1]LISTADO ATM'!$A$2:$C$822,3,0)</f>
        <v>DISTRITO NACIONAL</v>
      </c>
      <c r="B96" s="150">
        <v>514</v>
      </c>
      <c r="C96" s="143" t="str">
        <f>VLOOKUP(B96,'[1]LISTADO ATM'!$A$2:$B$822,2,0)</f>
        <v>ATM Autoservicio Charles de Gaulle</v>
      </c>
      <c r="D96" s="135" t="s">
        <v>2436</v>
      </c>
      <c r="E96" s="145">
        <v>3335942777</v>
      </c>
    </row>
    <row r="97" spans="1:5" ht="18.75" customHeight="1" x14ac:dyDescent="0.25">
      <c r="A97" s="140" t="str">
        <f>VLOOKUP(B97,'[1]LISTADO ATM'!$A$2:$C$822,3,0)</f>
        <v>NORTE</v>
      </c>
      <c r="B97" s="150">
        <v>283</v>
      </c>
      <c r="C97" s="143" t="str">
        <f>VLOOKUP(B97,'[1]LISTADO ATM'!$A$2:$B$822,2,0)</f>
        <v xml:space="preserve">ATM Oficina Nibaje </v>
      </c>
      <c r="D97" s="135" t="s">
        <v>2436</v>
      </c>
      <c r="E97" s="145">
        <v>3335942989</v>
      </c>
    </row>
    <row r="98" spans="1:5" ht="18" x14ac:dyDescent="0.25">
      <c r="A98" s="140" t="str">
        <f>VLOOKUP(B98,'[1]LISTADO ATM'!$A$2:$C$822,3,0)</f>
        <v>DISTRITO NACIONAL</v>
      </c>
      <c r="B98" s="150">
        <v>697</v>
      </c>
      <c r="C98" s="143" t="str">
        <f>VLOOKUP(B98,'[1]LISTADO ATM'!$A$2:$B$822,2,0)</f>
        <v>ATM Hipermercado Olé Ciudad Juan Bosch</v>
      </c>
      <c r="D98" s="135" t="s">
        <v>2436</v>
      </c>
      <c r="E98" s="145">
        <v>3335943104</v>
      </c>
    </row>
    <row r="99" spans="1:5" ht="18" customHeight="1" x14ac:dyDescent="0.25">
      <c r="A99" s="140" t="str">
        <f>VLOOKUP(B99,'[1]LISTADO ATM'!$A$2:$C$822,3,0)</f>
        <v>DISTRITO NACIONAL</v>
      </c>
      <c r="B99" s="150">
        <v>407</v>
      </c>
      <c r="C99" s="143" t="str">
        <f>VLOOKUP(B99,'[1]LISTADO ATM'!$A$2:$B$822,2,0)</f>
        <v xml:space="preserve">ATM Multicentro La Sirena Villa Mella </v>
      </c>
      <c r="D99" s="135" t="s">
        <v>2436</v>
      </c>
      <c r="E99" s="145">
        <v>3335943113</v>
      </c>
    </row>
    <row r="100" spans="1:5" ht="18.75" customHeight="1" x14ac:dyDescent="0.25">
      <c r="A100" s="140" t="str">
        <f>VLOOKUP(B100,'[1]LISTADO ATM'!$A$2:$C$822,3,0)</f>
        <v>NORTE</v>
      </c>
      <c r="B100" s="150">
        <v>799</v>
      </c>
      <c r="C100" s="143" t="str">
        <f>VLOOKUP(B100,'[1]LISTADO ATM'!$A$2:$B$822,2,0)</f>
        <v xml:space="preserve">ATM Clínica Corominas (Santiago) </v>
      </c>
      <c r="D100" s="135" t="s">
        <v>2436</v>
      </c>
      <c r="E100" s="145" t="s">
        <v>2641</v>
      </c>
    </row>
    <row r="101" spans="1:5" ht="18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customHeight="1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customHeight="1" thickBot="1" x14ac:dyDescent="0.3">
      <c r="A105" s="144"/>
      <c r="B105" s="152">
        <f>COUNT(B83:B104)</f>
        <v>18</v>
      </c>
      <c r="C105" s="134"/>
      <c r="D105" s="134"/>
      <c r="E105" s="134"/>
    </row>
    <row r="106" spans="1:5" ht="18" customHeight="1" thickBot="1" x14ac:dyDescent="0.3">
      <c r="A106" s="121"/>
      <c r="B106" s="126"/>
      <c r="C106" s="121"/>
      <c r="D106" s="121"/>
      <c r="E106" s="126"/>
    </row>
    <row r="107" spans="1:5" ht="18.75" customHeight="1" thickBot="1" x14ac:dyDescent="0.3">
      <c r="A107" s="181" t="s">
        <v>2532</v>
      </c>
      <c r="B107" s="182"/>
      <c r="C107" s="182"/>
      <c r="D107" s="182"/>
      <c r="E107" s="183"/>
    </row>
    <row r="108" spans="1:5" ht="18.75" customHeight="1" x14ac:dyDescent="0.25">
      <c r="A108" s="123" t="s">
        <v>15</v>
      </c>
      <c r="B108" s="123" t="s">
        <v>2415</v>
      </c>
      <c r="C108" s="123" t="s">
        <v>46</v>
      </c>
      <c r="D108" s="123" t="s">
        <v>2418</v>
      </c>
      <c r="E108" s="123" t="s">
        <v>2416</v>
      </c>
    </row>
    <row r="109" spans="1:5" ht="18" x14ac:dyDescent="0.25">
      <c r="A109" s="146" t="str">
        <f>VLOOKUP(B109,'[1]LISTADO ATM'!$A$2:$C$822,3,0)</f>
        <v>DISTRITO NACIONAL</v>
      </c>
      <c r="B109" s="140">
        <v>567</v>
      </c>
      <c r="C109" s="143" t="str">
        <f>VLOOKUP(B109,'[1]LISTADO ATM'!$A$2:$B$822,2,0)</f>
        <v xml:space="preserve">ATM Oficina Máximo Gómez </v>
      </c>
      <c r="D109" s="140" t="s">
        <v>2479</v>
      </c>
      <c r="E109" s="145">
        <v>3335936543</v>
      </c>
    </row>
    <row r="110" spans="1:5" ht="18" x14ac:dyDescent="0.25">
      <c r="A110" s="146" t="str">
        <f>VLOOKUP(B110,'[1]LISTADO ATM'!$A$2:$C$822,3,0)</f>
        <v>SUR</v>
      </c>
      <c r="B110" s="140">
        <v>582</v>
      </c>
      <c r="C110" s="143" t="str">
        <f>VLOOKUP(B110,'[1]LISTADO ATM'!$A$2:$B$822,2,0)</f>
        <v>ATM Estación Sabana Yegua</v>
      </c>
      <c r="D110" s="140" t="s">
        <v>2479</v>
      </c>
      <c r="E110" s="145">
        <v>3335940155</v>
      </c>
    </row>
    <row r="111" spans="1:5" ht="18" x14ac:dyDescent="0.25">
      <c r="A111" s="140" t="str">
        <f>VLOOKUP(B111,'[1]LISTADO ATM'!$A$2:$C$822,3,0)</f>
        <v>DISTRITO NACIONAL</v>
      </c>
      <c r="B111" s="140">
        <v>264</v>
      </c>
      <c r="C111" s="143" t="str">
        <f>VLOOKUP(B111,'[1]LISTADO ATM'!$A$2:$B$822,2,0)</f>
        <v xml:space="preserve">ATM S/M Nacional Independencia </v>
      </c>
      <c r="D111" s="140" t="s">
        <v>2479</v>
      </c>
      <c r="E111" s="145">
        <v>3335941583</v>
      </c>
    </row>
    <row r="112" spans="1:5" ht="18" x14ac:dyDescent="0.25">
      <c r="A112" s="140" t="str">
        <f>VLOOKUP(B112,'[1]LISTADO ATM'!$A$2:$C$822,3,0)</f>
        <v>NORTE</v>
      </c>
      <c r="B112" s="140">
        <v>282</v>
      </c>
      <c r="C112" s="143" t="str">
        <f>VLOOKUP(B112,'[1]LISTADO ATM'!$A$2:$B$822,2,0)</f>
        <v xml:space="preserve">ATM Autobanco Nibaje </v>
      </c>
      <c r="D112" s="140" t="s">
        <v>2479</v>
      </c>
      <c r="E112" s="145">
        <v>3335942787</v>
      </c>
    </row>
    <row r="113" spans="1:5" ht="18.75" customHeight="1" x14ac:dyDescent="0.25">
      <c r="A113" s="140" t="str">
        <f>VLOOKUP(B113,'[1]LISTADO ATM'!$A$2:$C$822,3,0)</f>
        <v>DISTRITO NACIONAL</v>
      </c>
      <c r="B113" s="140">
        <v>435</v>
      </c>
      <c r="C113" s="143" t="str">
        <f>VLOOKUP(B113,'[1]LISTADO ATM'!$A$2:$B$822,2,0)</f>
        <v xml:space="preserve">ATM Autobanco Torre I </v>
      </c>
      <c r="D113" s="140" t="s">
        <v>2479</v>
      </c>
      <c r="E113" s="145" t="s">
        <v>2642</v>
      </c>
    </row>
    <row r="114" spans="1:5" ht="18.75" customHeight="1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4" t="s">
        <v>2472</v>
      </c>
      <c r="B115" s="151">
        <f>COUNT(B109:B114)</f>
        <v>5</v>
      </c>
      <c r="C115" s="134"/>
      <c r="D115" s="134"/>
      <c r="E115" s="134"/>
    </row>
    <row r="116" spans="1:5" ht="18.75" customHeight="1" thickBot="1" x14ac:dyDescent="0.3">
      <c r="A116" s="121"/>
      <c r="B116" s="126"/>
      <c r="C116" s="121"/>
      <c r="D116" s="121"/>
      <c r="E116" s="126"/>
    </row>
    <row r="117" spans="1:5" ht="18.75" customHeight="1" x14ac:dyDescent="0.25">
      <c r="A117" s="184" t="s">
        <v>2589</v>
      </c>
      <c r="B117" s="185"/>
      <c r="C117" s="185"/>
      <c r="D117" s="185"/>
      <c r="E117" s="186"/>
    </row>
    <row r="118" spans="1:5" ht="18" x14ac:dyDescent="0.25">
      <c r="A118" s="123" t="s">
        <v>15</v>
      </c>
      <c r="B118" s="123" t="s">
        <v>2415</v>
      </c>
      <c r="C118" s="125" t="s">
        <v>46</v>
      </c>
      <c r="D118" s="138" t="s">
        <v>2418</v>
      </c>
      <c r="E118" s="138" t="s">
        <v>2416</v>
      </c>
    </row>
    <row r="119" spans="1:5" ht="18" x14ac:dyDescent="0.25">
      <c r="A119" s="139" t="str">
        <f>VLOOKUP(B119,'[1]LISTADO ATM'!$A$2:$C$822,3,0)</f>
        <v>ESTE</v>
      </c>
      <c r="B119" s="140">
        <v>158</v>
      </c>
      <c r="C119" s="143" t="str">
        <f>VLOOKUP(B119,'[1]LISTADO ATM'!$A$2:$B$822,2,0)</f>
        <v xml:space="preserve">ATM Oficina Romana Norte </v>
      </c>
      <c r="D119" s="154" t="s">
        <v>2564</v>
      </c>
      <c r="E119" s="145">
        <v>3335941374</v>
      </c>
    </row>
    <row r="120" spans="1:5" ht="18" customHeight="1" x14ac:dyDescent="0.25">
      <c r="A120" s="139" t="str">
        <f>VLOOKUP(B120,'[1]LISTADO ATM'!$A$2:$C$822,3,0)</f>
        <v>ESTE</v>
      </c>
      <c r="B120" s="140">
        <v>608</v>
      </c>
      <c r="C120" s="143" t="str">
        <f>VLOOKUP(B120,'[1]LISTADO ATM'!$A$2:$B$822,2,0)</f>
        <v xml:space="preserve">ATM Oficina Jumbo (San Pedro) </v>
      </c>
      <c r="D120" s="154" t="s">
        <v>2564</v>
      </c>
      <c r="E120" s="145">
        <v>3335941391</v>
      </c>
    </row>
    <row r="121" spans="1:5" ht="18" x14ac:dyDescent="0.25">
      <c r="A121" s="139" t="str">
        <f>VLOOKUP(B121,'[1]LISTADO ATM'!$A$2:$C$822,3,0)</f>
        <v>DISTRITO NACIONAL</v>
      </c>
      <c r="B121" s="140">
        <v>813</v>
      </c>
      <c r="C121" s="143" t="str">
        <f>VLOOKUP(B121,'[1]LISTADO ATM'!$A$2:$B$822,2,0)</f>
        <v>ATM Oficina Occidental Mall</v>
      </c>
      <c r="D121" s="154" t="s">
        <v>2564</v>
      </c>
      <c r="E121" s="145">
        <v>3335941401</v>
      </c>
    </row>
    <row r="122" spans="1:5" ht="18.75" customHeight="1" x14ac:dyDescent="0.25">
      <c r="A122" s="139"/>
      <c r="B122" s="140">
        <v>8</v>
      </c>
      <c r="C122" s="143" t="str">
        <f>VLOOKUP(B122,'[1]LISTADO ATM'!$A$2:$B$822,2,0)</f>
        <v>ATM Autoservicio Yaque</v>
      </c>
      <c r="D122" s="154" t="s">
        <v>2564</v>
      </c>
      <c r="E122" s="145">
        <v>3335941473</v>
      </c>
    </row>
    <row r="123" spans="1:5" ht="18" x14ac:dyDescent="0.25">
      <c r="A123" s="139" t="str">
        <f>VLOOKUP(B123,'[1]LISTADO ATM'!$A$2:$C$822,3,0)</f>
        <v>DISTRITO NACIONAL</v>
      </c>
      <c r="B123" s="140">
        <v>979</v>
      </c>
      <c r="C123" s="143" t="str">
        <f>VLOOKUP(B123,'[1]LISTADO ATM'!$A$2:$B$822,2,0)</f>
        <v xml:space="preserve">ATM Oficina Luperón I </v>
      </c>
      <c r="D123" s="155" t="s">
        <v>2562</v>
      </c>
      <c r="E123" s="145">
        <v>3335941367</v>
      </c>
    </row>
    <row r="124" spans="1:5" ht="18.75" customHeight="1" x14ac:dyDescent="0.25">
      <c r="A124" s="139" t="str">
        <f>VLOOKUP(B124,'[1]LISTADO ATM'!$A$2:$C$822,3,0)</f>
        <v>DISTRITO NACIONAL</v>
      </c>
      <c r="B124" s="140">
        <v>494</v>
      </c>
      <c r="C124" s="143" t="str">
        <f>VLOOKUP(B124,'[1]LISTADO ATM'!$A$2:$B$822,2,0)</f>
        <v xml:space="preserve">ATM Oficina Blue Mall </v>
      </c>
      <c r="D124" s="155" t="s">
        <v>2562</v>
      </c>
      <c r="E124" s="145">
        <v>3335941461</v>
      </c>
    </row>
    <row r="125" spans="1:5" ht="18.75" customHeight="1" x14ac:dyDescent="0.25">
      <c r="A125" s="139" t="e">
        <f>VLOOKUP(B125,'[1]LISTADO ATM'!$A$2:$C$822,3,0)</f>
        <v>#N/A</v>
      </c>
      <c r="B125" s="140"/>
      <c r="C125" s="143" t="e">
        <f>VLOOKUP(B125,'[1]LISTADO ATM'!$A$2:$B$822,2,0)</f>
        <v>#N/A</v>
      </c>
      <c r="D125" s="155"/>
      <c r="E125" s="145"/>
    </row>
    <row r="126" spans="1:5" ht="18" x14ac:dyDescent="0.25">
      <c r="A126" s="139" t="e">
        <f>VLOOKUP(B126,'[1]LISTADO ATM'!$A$2:$C$822,3,0)</f>
        <v>#N/A</v>
      </c>
      <c r="B126" s="140"/>
      <c r="C126" s="143" t="e">
        <f>VLOOKUP(B126,'[1]LISTADO ATM'!$A$2:$B$822,2,0)</f>
        <v>#N/A</v>
      </c>
      <c r="D126" s="155"/>
      <c r="E126" s="145"/>
    </row>
    <row r="127" spans="1:5" ht="18" x14ac:dyDescent="0.25">
      <c r="A127" s="139" t="e">
        <f>VLOOKUP(B127,'[1]LISTADO ATM'!$A$2:$C$822,3,0)</f>
        <v>#N/A</v>
      </c>
      <c r="B127" s="140"/>
      <c r="C127" s="143" t="e">
        <f>VLOOKUP(B127,'[1]LISTADO ATM'!$A$2:$B$822,2,0)</f>
        <v>#N/A</v>
      </c>
      <c r="D127" s="155"/>
      <c r="E127" s="145"/>
    </row>
    <row r="128" spans="1:5" ht="18" x14ac:dyDescent="0.25">
      <c r="A128" s="139" t="e">
        <f>VLOOKUP(B128,'[1]LISTADO ATM'!$A$2:$C$822,3,0)</f>
        <v>#N/A</v>
      </c>
      <c r="B128" s="140"/>
      <c r="C128" s="143" t="e">
        <f>VLOOKUP(B128,'[1]LISTADO ATM'!$A$2:$B$822,2,0)</f>
        <v>#N/A</v>
      </c>
      <c r="D128" s="155"/>
      <c r="E128" s="145"/>
    </row>
    <row r="129" spans="1:5" ht="18.75" customHeight="1" x14ac:dyDescent="0.25">
      <c r="A129" s="139" t="e">
        <f>VLOOKUP(B129,'[1]LISTADO ATM'!$A$2:$C$822,3,0)</f>
        <v>#N/A</v>
      </c>
      <c r="B129" s="140"/>
      <c r="C129" s="143" t="e">
        <f>VLOOKUP(B129,'[1]LISTADO ATM'!$A$2:$B$822,2,0)</f>
        <v>#N/A</v>
      </c>
      <c r="D129" s="155"/>
      <c r="E129" s="145"/>
    </row>
    <row r="130" spans="1:5" ht="18" x14ac:dyDescent="0.25">
      <c r="A130" s="144" t="s">
        <v>2472</v>
      </c>
      <c r="B130" s="151">
        <f>COUNT(B119:B129)</f>
        <v>6</v>
      </c>
      <c r="C130" s="134"/>
      <c r="D130" s="137"/>
      <c r="E130" s="137"/>
    </row>
    <row r="131" spans="1:5" ht="15.75" thickBot="1" x14ac:dyDescent="0.3">
      <c r="A131" s="121"/>
      <c r="B131" s="126"/>
      <c r="C131" s="121"/>
      <c r="D131" s="121"/>
      <c r="E131" s="126"/>
    </row>
    <row r="132" spans="1:5" ht="18.75" customHeight="1" thickBot="1" x14ac:dyDescent="0.3">
      <c r="A132" s="187" t="s">
        <v>2474</v>
      </c>
      <c r="B132" s="188"/>
      <c r="C132" s="121" t="s">
        <v>2412</v>
      </c>
      <c r="D132" s="126"/>
      <c r="E132" s="126"/>
    </row>
    <row r="133" spans="1:5" ht="18.75" thickBot="1" x14ac:dyDescent="0.3">
      <c r="A133" s="147">
        <f>+B105+B115+B130</f>
        <v>29</v>
      </c>
      <c r="B133" s="153"/>
      <c r="C133" s="121"/>
      <c r="D133" s="121"/>
      <c r="E133" s="121"/>
    </row>
    <row r="134" spans="1:5" ht="15.75" thickBot="1" x14ac:dyDescent="0.3">
      <c r="A134" s="121"/>
      <c r="B134" s="126"/>
      <c r="C134" s="121"/>
      <c r="D134" s="121"/>
      <c r="E134" s="126"/>
    </row>
    <row r="135" spans="1:5" ht="18.75" thickBot="1" x14ac:dyDescent="0.3">
      <c r="A135" s="181" t="s">
        <v>2475</v>
      </c>
      <c r="B135" s="182"/>
      <c r="C135" s="182"/>
      <c r="D135" s="182"/>
      <c r="E135" s="183"/>
    </row>
    <row r="136" spans="1:5" ht="18" x14ac:dyDescent="0.25">
      <c r="A136" s="127" t="s">
        <v>15</v>
      </c>
      <c r="B136" s="127" t="s">
        <v>2415</v>
      </c>
      <c r="C136" s="125" t="s">
        <v>46</v>
      </c>
      <c r="D136" s="189" t="s">
        <v>2418</v>
      </c>
      <c r="E136" s="190"/>
    </row>
    <row r="137" spans="1:5" ht="18.75" customHeight="1" x14ac:dyDescent="0.25">
      <c r="A137" s="140" t="str">
        <f>VLOOKUP(B137,'[1]LISTADO ATM'!$A$2:$C$822,3,0)</f>
        <v>NORTE</v>
      </c>
      <c r="B137" s="150">
        <v>154</v>
      </c>
      <c r="C137" s="140" t="str">
        <f>VLOOKUP(B137,'[1]LISTADO ATM'!$A$2:$B$822,2,0)</f>
        <v xml:space="preserve">ATM Oficina Sánchez </v>
      </c>
      <c r="D137" s="165" t="s">
        <v>2590</v>
      </c>
      <c r="E137" s="166"/>
    </row>
    <row r="138" spans="1:5" ht="18" x14ac:dyDescent="0.25">
      <c r="A138" s="140" t="str">
        <f>VLOOKUP(B138,'[1]LISTADO ATM'!$A$2:$C$822,3,0)</f>
        <v>DISTRITO NACIONAL</v>
      </c>
      <c r="B138" s="150">
        <v>424</v>
      </c>
      <c r="C138" s="140" t="str">
        <f>VLOOKUP(B138,'[1]LISTADO ATM'!$A$2:$B$822,2,0)</f>
        <v xml:space="preserve">ATM UNP Jumbo Luperón I </v>
      </c>
      <c r="D138" s="165" t="s">
        <v>2590</v>
      </c>
      <c r="E138" s="166"/>
    </row>
    <row r="139" spans="1:5" ht="18" customHeight="1" x14ac:dyDescent="0.25">
      <c r="A139" s="140" t="str">
        <f>VLOOKUP(B139,'[1]LISTADO ATM'!$A$2:$C$822,3,0)</f>
        <v>DISTRITO NACIONAL</v>
      </c>
      <c r="B139" s="150">
        <v>557</v>
      </c>
      <c r="C139" s="140" t="str">
        <f>VLOOKUP(B139,'[1]LISTADO ATM'!$A$2:$B$822,2,0)</f>
        <v xml:space="preserve">ATM Multicentro La Sirena Ave. Mella </v>
      </c>
      <c r="D139" s="165" t="s">
        <v>2621</v>
      </c>
      <c r="E139" s="166"/>
    </row>
    <row r="140" spans="1:5" ht="18.75" customHeight="1" x14ac:dyDescent="0.25">
      <c r="A140" s="140" t="str">
        <f>VLOOKUP(B140,'[1]LISTADO ATM'!$A$2:$C$822,3,0)</f>
        <v>ESTE</v>
      </c>
      <c r="B140" s="150">
        <v>608</v>
      </c>
      <c r="C140" s="140" t="str">
        <f>VLOOKUP(B140,'[1]LISTADO ATM'!$A$2:$B$822,2,0)</f>
        <v xml:space="preserve">ATM Oficina Jumbo (San Pedro) </v>
      </c>
      <c r="D140" s="165" t="s">
        <v>2590</v>
      </c>
      <c r="E140" s="166"/>
    </row>
    <row r="141" spans="1:5" ht="18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65" t="s">
        <v>2621</v>
      </c>
      <c r="E141" s="166"/>
    </row>
    <row r="142" spans="1:5" ht="18" x14ac:dyDescent="0.25">
      <c r="A142" s="140" t="str">
        <f>VLOOKUP(B142,'[1]LISTADO ATM'!$A$2:$C$822,3,0)</f>
        <v>DISTRITO NACIONAL</v>
      </c>
      <c r="B142" s="150">
        <v>561</v>
      </c>
      <c r="C142" s="140" t="str">
        <f>VLOOKUP(B142,'[1]LISTADO ATM'!$A$2:$B$822,2,0)</f>
        <v xml:space="preserve">ATM Comando Regional P.N. S.D. Este </v>
      </c>
      <c r="D142" s="165" t="s">
        <v>2621</v>
      </c>
      <c r="E142" s="166"/>
    </row>
    <row r="143" spans="1:5" ht="18" x14ac:dyDescent="0.25">
      <c r="A143" s="140" t="str">
        <f>VLOOKUP(B143,'[1]LISTADO ATM'!$A$2:$C$822,3,0)</f>
        <v>NORTE</v>
      </c>
      <c r="B143" s="150">
        <v>991</v>
      </c>
      <c r="C143" s="140" t="str">
        <f>VLOOKUP(B143,'[1]LISTADO ATM'!$A$2:$B$822,2,0)</f>
        <v xml:space="preserve">ATM UNP Las Matas de Santa Cruz </v>
      </c>
      <c r="D143" s="165" t="s">
        <v>2590</v>
      </c>
      <c r="E143" s="166"/>
    </row>
    <row r="144" spans="1:5" ht="18" x14ac:dyDescent="0.25">
      <c r="A144" s="140" t="e">
        <f>VLOOKUP(B144,'[1]LISTADO ATM'!$A$2:$C$822,3,0)</f>
        <v>#N/A</v>
      </c>
      <c r="B144" s="150"/>
      <c r="C144" s="140" t="e">
        <f>VLOOKUP(B144,'[1]LISTADO ATM'!$A$2:$B$822,2,0)</f>
        <v>#N/A</v>
      </c>
      <c r="D144" s="165"/>
      <c r="E144" s="166"/>
    </row>
    <row r="145" spans="1:5" ht="18" x14ac:dyDescent="0.25">
      <c r="A145" s="140" t="e">
        <f>VLOOKUP(B145,'[1]LISTADO ATM'!$A$2:$C$822,3,0)</f>
        <v>#N/A</v>
      </c>
      <c r="B145" s="150"/>
      <c r="C145" s="140" t="e">
        <f>VLOOKUP(B145,'[1]LISTADO ATM'!$A$2:$B$822,2,0)</f>
        <v>#N/A</v>
      </c>
      <c r="D145" s="165"/>
      <c r="E145" s="166"/>
    </row>
    <row r="146" spans="1:5" ht="18" x14ac:dyDescent="0.25">
      <c r="A146" s="140" t="e">
        <f>VLOOKUP(B146,'[1]LISTADO ATM'!$A$2:$C$822,3,0)</f>
        <v>#N/A</v>
      </c>
      <c r="B146" s="150"/>
      <c r="C146" s="140" t="e">
        <f>VLOOKUP(B146,'[1]LISTADO ATM'!$A$2:$B$822,2,0)</f>
        <v>#N/A</v>
      </c>
      <c r="D146" s="165"/>
      <c r="E146" s="166"/>
    </row>
    <row r="147" spans="1:5" ht="18" x14ac:dyDescent="0.25">
      <c r="A147" s="140" t="e">
        <f>VLOOKUP(B147,'[1]LISTADO ATM'!$A$2:$C$822,3,0)</f>
        <v>#N/A</v>
      </c>
      <c r="B147" s="150"/>
      <c r="C147" s="140" t="e">
        <f>VLOOKUP(B147,'[1]LISTADO ATM'!$A$2:$B$822,2,0)</f>
        <v>#N/A</v>
      </c>
      <c r="D147" s="165"/>
      <c r="E147" s="166"/>
    </row>
    <row r="148" spans="1:5" ht="18" customHeight="1" x14ac:dyDescent="0.25">
      <c r="A148" s="140" t="e">
        <f>VLOOKUP(B148,'[1]LISTADO ATM'!$A$2:$C$822,3,0)</f>
        <v>#N/A</v>
      </c>
      <c r="B148" s="150"/>
      <c r="C148" s="140" t="e">
        <f>VLOOKUP(B148,'[1]LISTADO ATM'!$A$2:$B$822,2,0)</f>
        <v>#N/A</v>
      </c>
      <c r="D148" s="165"/>
      <c r="E148" s="166"/>
    </row>
    <row r="149" spans="1:5" ht="18" x14ac:dyDescent="0.25">
      <c r="A149" s="140" t="e">
        <f>VLOOKUP(B149,'[1]LISTADO ATM'!$A$2:$C$822,3,0)</f>
        <v>#N/A</v>
      </c>
      <c r="B149" s="150"/>
      <c r="C149" s="140" t="e">
        <f>VLOOKUP(B149,'[1]LISTADO ATM'!$A$2:$B$822,2,0)</f>
        <v>#N/A</v>
      </c>
      <c r="D149" s="165"/>
      <c r="E149" s="166"/>
    </row>
    <row r="150" spans="1:5" ht="18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65"/>
      <c r="E150" s="166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65"/>
      <c r="E151" s="166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65"/>
      <c r="E152" s="166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65"/>
      <c r="E153" s="166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65"/>
      <c r="E154" s="166"/>
    </row>
    <row r="155" spans="1:5" ht="18.75" customHeight="1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65"/>
      <c r="E155" s="166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65"/>
      <c r="E156" s="166"/>
    </row>
    <row r="157" spans="1:5" ht="18.75" thickBot="1" x14ac:dyDescent="0.3">
      <c r="A157" s="144" t="s">
        <v>2472</v>
      </c>
      <c r="B157" s="152">
        <f>COUNT(B137:B156)</f>
        <v>7</v>
      </c>
      <c r="C157" s="141"/>
      <c r="D157" s="141"/>
      <c r="E157" s="142"/>
    </row>
    <row r="158" spans="1:5" ht="18.75" customHeight="1" x14ac:dyDescent="0.25"/>
    <row r="160" spans="1:5" ht="18" customHeight="1" x14ac:dyDescent="0.25"/>
    <row r="161" ht="18.75" customHeight="1" x14ac:dyDescent="0.25"/>
    <row r="164" ht="18.75" customHeight="1" x14ac:dyDescent="0.25"/>
    <row r="167" ht="18.75" customHeight="1" x14ac:dyDescent="0.25"/>
    <row r="174" ht="18.75" customHeight="1" x14ac:dyDescent="0.25"/>
    <row r="177" ht="18.75" customHeight="1" x14ac:dyDescent="0.25"/>
    <row r="182" ht="18" customHeight="1" x14ac:dyDescent="0.25"/>
    <row r="192" ht="18.75" customHeight="1" x14ac:dyDescent="0.25"/>
    <row r="195" ht="18.75" customHeight="1" x14ac:dyDescent="0.25"/>
  </sheetData>
  <mergeCells count="33">
    <mergeCell ref="D139:E139"/>
    <mergeCell ref="D140:E140"/>
    <mergeCell ref="A132:B132"/>
    <mergeCell ref="A135:E135"/>
    <mergeCell ref="D136:E136"/>
    <mergeCell ref="D137:E137"/>
    <mergeCell ref="D138:E138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F1:G1"/>
    <mergeCell ref="A1:E1"/>
    <mergeCell ref="A2:E2"/>
    <mergeCell ref="A7:E7"/>
    <mergeCell ref="C64:E64"/>
    <mergeCell ref="A66:E66"/>
    <mergeCell ref="C79:E79"/>
    <mergeCell ref="A81:E81"/>
    <mergeCell ref="A107:E107"/>
    <mergeCell ref="A117:E117"/>
    <mergeCell ref="D141:E141"/>
    <mergeCell ref="D142:E142"/>
    <mergeCell ref="D143:E143"/>
    <mergeCell ref="D144:E144"/>
    <mergeCell ref="D145:E145"/>
    <mergeCell ref="D146:E146"/>
    <mergeCell ref="D147:E147"/>
  </mergeCells>
  <phoneticPr fontId="46" type="noConversion"/>
  <conditionalFormatting sqref="E274:E1048576">
    <cfRule type="duplicateValues" dxfId="140" priority="143298"/>
  </conditionalFormatting>
  <conditionalFormatting sqref="B274:B1048576">
    <cfRule type="duplicateValues" dxfId="139" priority="143299"/>
  </conditionalFormatting>
  <conditionalFormatting sqref="B1:B69">
    <cfRule type="duplicateValues" dxfId="138" priority="143300"/>
  </conditionalFormatting>
  <conditionalFormatting sqref="E1:E69">
    <cfRule type="duplicateValues" dxfId="137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36" priority="5"/>
  </conditionalFormatting>
  <conditionalFormatting sqref="A827">
    <cfRule type="duplicateValues" dxfId="135" priority="4"/>
  </conditionalFormatting>
  <conditionalFormatting sqref="A828">
    <cfRule type="duplicateValues" dxfId="134" priority="3"/>
  </conditionalFormatting>
  <conditionalFormatting sqref="A829">
    <cfRule type="duplicateValues" dxfId="133" priority="2"/>
  </conditionalFormatting>
  <conditionalFormatting sqref="A830">
    <cfRule type="duplicateValues" dxfId="13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31" priority="18"/>
  </conditionalFormatting>
  <conditionalFormatting sqref="B7:B8">
    <cfRule type="duplicateValues" dxfId="130" priority="17"/>
  </conditionalFormatting>
  <conditionalFormatting sqref="A7:A8">
    <cfRule type="duplicateValues" dxfId="129" priority="15"/>
    <cfRule type="duplicateValues" dxfId="12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2021-07-06T09:35:35Z</dcterms:modified>
</cp:coreProperties>
</file>