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7\"/>
    </mc:Choice>
  </mc:AlternateContent>
  <bookViews>
    <workbookView xWindow="0" yWindow="0" windowWidth="20460" windowHeight="109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REPORTE!$A$4:$Q$35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8" i="16" l="1"/>
  <c r="B68" i="16"/>
  <c r="B59" i="16"/>
  <c r="B36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67" i="16"/>
  <c r="A67" i="16"/>
  <c r="C66" i="16"/>
  <c r="A66" i="16"/>
  <c r="C65" i="16"/>
  <c r="A65" i="16"/>
  <c r="C64" i="16"/>
  <c r="A64" i="16"/>
  <c r="C63" i="16"/>
  <c r="A63" i="16"/>
  <c r="A71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87" i="1" l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A87" i="1"/>
  <c r="A88" i="1"/>
  <c r="A89" i="1"/>
  <c r="A90" i="1"/>
  <c r="A91" i="1"/>
  <c r="A92" i="1"/>
  <c r="A93" i="1"/>
  <c r="A94" i="1"/>
  <c r="A95" i="1"/>
  <c r="A96" i="1"/>
  <c r="F36" i="1" l="1"/>
  <c r="G36" i="1"/>
  <c r="H36" i="1"/>
  <c r="I36" i="1"/>
  <c r="J36" i="1"/>
  <c r="K36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A55" i="1" l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26" i="1"/>
  <c r="A38" i="1" l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5" i="1"/>
  <c r="A34" i="1"/>
  <c r="A33" i="1"/>
  <c r="A32" i="1"/>
  <c r="A31" i="1"/>
  <c r="A30" i="1"/>
  <c r="A29" i="1"/>
  <c r="A28" i="1"/>
  <c r="A27" i="1"/>
  <c r="A25" i="1"/>
  <c r="A24" i="1"/>
  <c r="A23" i="1"/>
  <c r="A22" i="1"/>
  <c r="I3" i="16" l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21" i="1"/>
  <c r="A20" i="1"/>
  <c r="A19" i="1"/>
  <c r="A18" i="1"/>
  <c r="A17" i="1"/>
  <c r="A16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J1" i="16" l="1"/>
  <c r="I1" i="16" l="1"/>
  <c r="H1" i="16"/>
  <c r="I5" i="16" l="1"/>
  <c r="G6" i="1" l="1"/>
  <c r="G5" i="1"/>
  <c r="A6" i="1" l="1"/>
  <c r="F6" i="1"/>
  <c r="H6" i="1"/>
  <c r="I6" i="1"/>
  <c r="J6" i="1"/>
  <c r="K6" i="1"/>
  <c r="A5" i="1"/>
  <c r="F5" i="1"/>
  <c r="H5" i="1"/>
  <c r="I5" i="1"/>
  <c r="J5" i="1"/>
  <c r="K5" i="1"/>
  <c r="A6" i="3" l="1"/>
  <c r="K4" i="16" l="1"/>
  <c r="F4" i="3"/>
  <c r="K3" i="16" l="1"/>
  <c r="K2" i="16"/>
  <c r="I7" i="16" l="1"/>
  <c r="I2" i="16"/>
  <c r="I4" i="16"/>
  <c r="I6" i="16"/>
  <c r="G7" i="16" l="1"/>
  <c r="G4" i="16" l="1"/>
  <c r="D35" i="15" l="1"/>
  <c r="G3" i="16" l="1"/>
  <c r="G2" i="16" s="1"/>
  <c r="G6" i="16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<sst xmlns="http://schemas.openxmlformats.org/spreadsheetml/2006/main" count="13688" uniqueCount="2666">
  <si>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</si>
  <si>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</si>
  <si>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</si>
  <si>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</si>
  <si>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</si>
  <si>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</si>
  <si>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</si>
  <si>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</si>
  <si>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</si>
  <si>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</si>
  <si>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</si>
  <si>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</si>
  <si>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</si>
  <si>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</si>
  <si>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</si>
  <si>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</si>
  <si>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</si>
  <si>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</si>
  <si>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</si>
  <si>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</si>
  <si>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</si>
  <si>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</si>
  <si>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</si>
  <si>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</si>
  <si>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</si>
  <si>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</si>
  <si>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</si>
  <si>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</si>
  <si>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</si>
  <si>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</si>
  <si>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</si>
  <si>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</si>
  <si>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</si>
  <si>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</si>
  <si>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</si>
  <si>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</si>
  <si>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</si>
  <si>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</si>
  <si>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</si>
  <si>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</si>
  <si>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</si>
  <si>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</si>
  <si>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</si>
  <si>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</si>
  <si>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</si>
  <si>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</si>
  <si>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</si>
  <si>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</si>
  <si>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</si>
  <si>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</si>
  <si>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</si>
  <si>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</si>
  <si>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</si>
  <si>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</si>
  <si>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</si>
  <si>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</si>
  <si>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</si>
  <si>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</si>
  <si>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</si>
  <si>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</si>
  <si>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</si>
  <si>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</si>
  <si>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</si>
  <si>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</si>
  <si>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</si>
  <si>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</si>
  <si>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</si>
  <si>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</si>
  <si>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</si>
  <si>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</si>
  <si>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</si>
  <si>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</si>
  <si>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</si>
  <si>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</si>
  <si>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</si>
  <si>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</si>
  <si>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</si>
  <si>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</si>
  <si>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</si>
  <si>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</si>
  <si>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</si>
  <si>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</si>
  <si>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</si>
  <si>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</si>
  <si>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</si>
  <si>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</si>
  <si>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</si>
  <si>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</si>
  <si>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</si>
  <si>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</si>
  <si>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</si>
  <si>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</si>
  <si>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</si>
  <si>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</si>
  <si>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</si>
  <si>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</si>
  <si>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</si>
  <si>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</si>
  <si>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</si>
  <si>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</si>
  <si>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</si>
  <si>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</si>
  <si>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</si>
  <si>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</si>
  <si>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</si>
  <si>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</si>
  <si>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</si>
  <si>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</si>
  <si>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</si>
  <si>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</si>
  <si>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</si>
  <si>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</si>
  <si>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</si>
  <si>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</si>
  <si>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</si>
  <si>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</si>
  <si>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</si>
  <si>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</si>
  <si>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</si>
  <si>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</si>
  <si>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</si>
  <si>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</si>
  <si>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</si>
  <si>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</si>
  <si>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</si>
  <si>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</si>
  <si>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</si>
  <si>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</si>
  <si>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</si>
  <si>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</si>
  <si>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</si>
  <si>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</si>
  <si>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</si>
  <si>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</si>
  <si>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</si>
  <si>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</si>
  <si>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</si>
  <si>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</si>
  <si>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</si>
  <si>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</si>
  <si>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</si>
  <si>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</si>
  <si>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</si>
  <si>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</si>
  <si>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</si>
  <si>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</si>
  <si>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</si>
  <si>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</si>
  <si>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</si>
  <si>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</si>
  <si>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</si>
  <si>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</si>
  <si>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</si>
  <si>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</si>
  <si>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</si>
  <si>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</si>
  <si>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</si>
  <si>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</si>
  <si>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</si>
  <si>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</si>
  <si>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</si>
  <si>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</si>
  <si>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</si>
  <si>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</si>
  <si>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</si>
  <si>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</si>
  <si>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</si>
  <si>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</si>
  <si>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</si>
  <si>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</si>
  <si>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</si>
  <si>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</si>
  <si>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</si>
  <si>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</si>
  <si>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</si>
  <si>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</si>
  <si>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</si>
  <si>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</si>
  <si>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</si>
  <si>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</si>
  <si>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</si>
  <si>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</si>
  <si>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</si>
  <si>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</si>
  <si>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</si>
  <si>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</si>
  <si>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</si>
  <si>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</si>
  <si>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</si>
  <si>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</si>
  <si>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</si>
  <si>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</si>
  <si>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</si>
  <si>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</si>
  <si>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</si>
  <si>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</si>
  <si>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</si>
  <si>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</si>
  <si>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</si>
  <si>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</si>
  <si>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</si>
  <si>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</si>
  <si>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</si>
  <si>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</si>
  <si>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</si>
  <si>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</si>
  <si>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</si>
  <si>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</si>
  <si>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</si>
  <si>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</si>
  <si>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</si>
  <si>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</si>
  <si>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</si>
  <si>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</si>
  <si>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</si>
  <si>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</si>
  <si>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</si>
  <si>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</si>
  <si>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</si>
  <si>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</si>
  <si>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</si>
  <si>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</si>
  <si>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</si>
  <si>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</si>
  <si>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</si>
  <si>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</si>
  <si>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</si>
  <si>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</si>
  <si>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</si>
  <si>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</si>
  <si>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</si>
  <si>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</si>
  <si>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</si>
  <si>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</si>
  <si>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</si>
  <si>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</si>
  <si>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</si>
  <si>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</si>
  <si>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</si>
  <si>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</si>
  <si>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</si>
  <si>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</si>
  <si>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</si>
  <si>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</si>
  <si>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</si>
  <si>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</si>
  <si>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</si>
  <si>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</si>
  <si>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</si>
  <si>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</si>
  <si>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</si>
  <si>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</si>
  <si>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</si>
  <si>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</si>
  <si>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</si>
  <si>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</si>
  <si>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</si>
  <si>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</si>
  <si>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</si>
  <si>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</si>
  <si>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</si>
  <si>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</si>
  <si>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</si>
  <si>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</si>
  <si>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</si>
  <si>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</si>
  <si>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</si>
  <si>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</si>
  <si>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</si>
  <si>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</si>
  <si>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</si>
  <si>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</si>
  <si>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</si>
  <si>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</si>
  <si>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</si>
  <si>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</si>
  <si>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</si>
  <si>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</si>
  <si>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</si>
  <si>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</si>
  <si>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</si>
  <si>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</si>
  <si>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</si>
  <si>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</si>
  <si>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</si>
  <si>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</si>
  <si>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</si>
  <si>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</si>
  <si>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</si>
  <si>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</si>
  <si>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</si>
  <si>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</si>
  <si>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</si>
  <si>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</si>
  <si>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</si>
  <si>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</si>
  <si>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</si>
  <si>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</si>
  <si>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</si>
  <si>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</si>
  <si>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</si>
  <si>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</si>
  <si>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</si>
  <si>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</si>
  <si>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</si>
  <si>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</si>
  <si>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</si>
  <si>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</si>
  <si>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</si>
  <si>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</si>
  <si>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</si>
  <si>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</si>
  <si>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</si>
  <si>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</si>
  <si>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</si>
  <si>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</si>
  <si>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</si>
  <si>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</si>
  <si>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</si>
  <si>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</si>
  <si>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</si>
  <si>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</si>
  <si>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</si>
  <si>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</si>
  <si>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</si>
  <si>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</si>
  <si>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</si>
  <si>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</si>
  <si>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</si>
  <si>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</si>
  <si>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</si>
  <si>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</si>
  <si>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</si>
  <si>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</si>
  <si>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</si>
  <si>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</si>
  <si>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</si>
  <si>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</si>
  <si>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</si>
  <si>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</si>
  <si>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</si>
  <si>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</si>
  <si>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</si>
  <si>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</si>
  <si>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</si>
  <si>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</si>
  <si>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</si>
  <si>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</si>
  <si>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</si>
  <si>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</si>
  <si>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</si>
  <si>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</si>
  <si>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</si>
  <si>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</si>
  <si>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</si>
  <si>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</si>
  <si>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</si>
  <si>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</si>
  <si>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</si>
  <si>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</si>
  <si>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</si>
  <si>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</si>
  <si>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</si>
  <si>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</si>
  <si>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</si>
  <si>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</si>
  <si>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</si>
  <si>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</si>
  <si>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</si>
  <si>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</si>
  <si>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</si>
  <si>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</si>
  <si>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</si>
  <si>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</si>
  <si>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</si>
  <si>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</si>
  <si>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</si>
  <si>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</si>
  <si>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</si>
  <si>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</si>
  <si>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</si>
  <si>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</si>
  <si>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</si>
  <si>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</si>
  <si>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</si>
  <si>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</si>
  <si>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</si>
  <si>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</si>
  <si>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</si>
  <si>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</si>
  <si>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</si>
  <si>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</si>
  <si>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</si>
  <si>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</si>
  <si>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</si>
  <si>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</si>
  <si>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</si>
  <si>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</si>
  <si>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</si>
  <si>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</si>
  <si>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</si>
  <si>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</si>
  <si>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</si>
  <si>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</si>
  <si>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</si>
  <si>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</si>
  <si>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</si>
  <si>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</si>
  <si>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</si>
  <si>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</si>
  <si>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</si>
  <si>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</si>
  <si>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</si>
  <si>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</si>
  <si>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</si>
  <si>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</si>
  <si>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</si>
  <si>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</si>
  <si>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</si>
  <si>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</si>
  <si>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</si>
  <si>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</si>
  <si>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</si>
  <si>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</si>
  <si>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</si>
  <si>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</si>
  <si>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</si>
  <si>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</si>
  <si>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</si>
  <si>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</si>
  <si>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</si>
  <si>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</si>
  <si>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</si>
  <si>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</si>
  <si>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</si>
  <si>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</si>
  <si>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</si>
  <si>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</si>
  <si>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</si>
  <si>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</si>
  <si>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</si>
  <si>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</si>
  <si>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</si>
  <si>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</si>
  <si>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</si>
  <si>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</si>
  <si>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</si>
  <si>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</si>
  <si>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</si>
  <si>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</si>
  <si>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</si>
  <si>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</si>
  <si>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</si>
  <si>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</si>
  <si>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</si>
  <si>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</si>
  <si>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</si>
  <si>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</si>
  <si>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</si>
  <si>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</si>
  <si>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</si>
  <si>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</si>
  <si>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</si>
  <si>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</si>
  <si>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</si>
  <si>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</si>
  <si>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</si>
  <si>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</si>
  <si>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</si>
  <si>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</si>
  <si>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</si>
  <si>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</si>
  <si>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</si>
  <si>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</si>
  <si>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</si>
  <si>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</si>
  <si>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</si>
  <si>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</si>
  <si>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</si>
  <si>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</si>
  <si>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</si>
  <si>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</si>
  <si>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</si>
  <si>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</si>
  <si>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</si>
  <si>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</si>
  <si>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</si>
  <si>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</si>
  <si>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</si>
  <si>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</si>
  <si>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</si>
  <si>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</si>
  <si>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</si>
  <si>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</si>
  <si>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</si>
  <si>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</si>
  <si>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</si>
  <si>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</si>
  <si>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</si>
  <si>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</si>
  <si>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</si>
  <si>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</si>
  <si>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</si>
  <si>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</si>
  <si>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</si>
  <si>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</si>
  <si>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</si>
  <si>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</si>
  <si>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</si>
  <si>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</si>
  <si>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</si>
  <si>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</si>
  <si>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</si>
  <si>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</si>
  <si>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</si>
  <si>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</si>
  <si>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</si>
  <si>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</si>
  <si>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</si>
  <si>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</si>
  <si>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</si>
  <si>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</si>
  <si>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</si>
  <si>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</si>
  <si>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</si>
  <si>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</si>
  <si>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</si>
  <si>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</si>
  <si>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</si>
  <si>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</si>
  <si>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</si>
  <si>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</si>
  <si>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</si>
  <si>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</si>
  <si>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</si>
  <si>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</si>
  <si>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</si>
  <si>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</si>
  <si>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</si>
  <si>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</si>
  <si>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</si>
  <si>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</si>
  <si>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</si>
  <si>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</si>
  <si>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</si>
  <si>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</si>
  <si>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</si>
  <si>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</si>
  <si>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</si>
  <si>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</si>
  <si>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</si>
  <si>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</si>
  <si>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</si>
  <si>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</si>
  <si>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</si>
  <si>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</si>
  <si>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</si>
  <si>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</si>
  <si>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</si>
  <si>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</si>
  <si>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</si>
  <si>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</si>
  <si>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</si>
  <si>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</si>
  <si>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</si>
  <si>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</si>
  <si>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</si>
  <si>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</si>
  <si>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</si>
  <si>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</si>
  <si>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</si>
  <si>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</si>
  <si>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</si>
  <si>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</si>
  <si>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</si>
  <si>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</si>
  <si>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</si>
  <si>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</si>
  <si>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</si>
  <si>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</si>
  <si>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</si>
  <si>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</si>
  <si>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</si>
  <si>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</si>
  <si>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</si>
  <si>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</si>
  <si>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</si>
  <si>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</si>
  <si>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</si>
  <si>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</si>
  <si>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</si>
  <si>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</si>
  <si>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</si>
  <si>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</si>
  <si>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</si>
  <si>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</si>
  <si>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</si>
  <si>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</si>
  <si>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</si>
  <si>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</si>
  <si>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</si>
  <si>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</si>
  <si>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</si>
  <si>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</si>
  <si>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</si>
  <si>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</si>
  <si>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</si>
  <si>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</si>
  <si>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</si>
  <si>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</si>
  <si>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</si>
  <si>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</si>
  <si>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</si>
  <si>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</si>
  <si>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</si>
  <si>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</si>
  <si>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</si>
  <si>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</si>
  <si>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</si>
  <si>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</si>
  <si>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</si>
  <si>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</si>
  <si>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</si>
  <si>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</si>
  <si>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</si>
  <si>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</si>
  <si>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</si>
  <si>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</si>
  <si>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</si>
  <si>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</si>
  <si>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</si>
  <si>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</si>
  <si>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</si>
  <si>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</si>
  <si>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</si>
  <si>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</si>
  <si>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</si>
  <si>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</si>
  <si>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</si>
  <si>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</si>
  <si>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</si>
  <si>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</si>
  <si>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</si>
  <si>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</si>
  <si>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</si>
  <si>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</si>
  <si>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</si>
  <si>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</si>
  <si>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</si>
  <si>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</si>
  <si>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</si>
  <si>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</si>
  <si>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</si>
  <si>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</si>
  <si>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</si>
  <si>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</si>
  <si>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</si>
  <si>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</si>
  <si>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</si>
  <si>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</si>
  <si>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</si>
  <si>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</si>
  <si>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</si>
  <si>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</si>
  <si>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</si>
  <si>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</si>
  <si>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</si>
  <si>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</si>
  <si>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</si>
  <si>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</si>
  <si>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</si>
  <si>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</si>
  <si>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</si>
  <si>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</si>
  <si>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</si>
  <si>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</si>
  <si>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</si>
  <si>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</si>
  <si>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</si>
  <si>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</si>
  <si>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</si>
  <si>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</si>
  <si>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</si>
  <si>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</si>
  <si>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</si>
  <si>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</si>
  <si>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</si>
  <si>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</si>
  <si>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</si>
  <si>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</si>
  <si>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</si>
  <si>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</si>
  <si>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</si>
  <si>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</si>
  <si>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</si>
  <si>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</si>
  <si>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</si>
  <si>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</si>
  <si>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</si>
  <si>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</si>
  <si>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</si>
  <si>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</si>
  <si>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</si>
  <si>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</si>
  <si>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</si>
  <si>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</si>
  <si>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</si>
  <si>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</si>
  <si>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</si>
  <si>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</si>
  <si>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</si>
  <si>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</si>
  <si>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</si>
  <si>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</si>
  <si>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</si>
  <si>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</si>
  <si>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</si>
  <si>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</si>
  <si>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</si>
  <si>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</si>
  <si>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</si>
  <si>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</si>
  <si>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</si>
  <si>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</si>
  <si>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</si>
  <si>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</si>
  <si>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</si>
  <si>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</si>
  <si>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</si>
  <si>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</si>
  <si>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</si>
  <si>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</si>
  <si>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</si>
  <si>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</si>
  <si>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</si>
  <si>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</si>
  <si>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</si>
  <si>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</si>
  <si>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</si>
  <si>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</si>
  <si>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</si>
  <si>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</si>
  <si>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</si>
  <si>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</si>
  <si>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</si>
  <si>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</si>
  <si>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</si>
  <si>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</si>
  <si>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</si>
  <si>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</si>
  <si>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</si>
  <si>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</si>
  <si>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</si>
  <si>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</si>
  <si>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</si>
  <si>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</si>
  <si>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</si>
  <si>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</si>
  <si>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</si>
  <si>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</si>
  <si>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</si>
  <si>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</si>
  <si>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</si>
  <si>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</si>
  <si>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</si>
  <si>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</si>
  <si>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</si>
  <si>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</si>
  <si>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</si>
  <si>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</si>
  <si>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</si>
  <si>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</si>
  <si>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</si>
  <si>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</si>
  <si>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</si>
  <si>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</si>
  <si>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</si>
  <si>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</si>
  <si>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</si>
  <si>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</si>
  <si>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</si>
  <si>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</si>
  <si>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</si>
  <si>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</si>
  <si>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</si>
  <si>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</si>
  <si>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</si>
  <si>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</si>
  <si>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</si>
  <si>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</si>
  <si>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</si>
  <si>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</si>
  <si>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</si>
  <si>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</si>
  <si>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</si>
  <si>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</si>
  <si>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</si>
  <si>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</si>
  <si>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</si>
  <si>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</si>
  <si>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</si>
  <si>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</si>
  <si>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</si>
  <si>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</si>
  <si>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</si>
  <si>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</si>
  <si>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</si>
  <si>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</si>
  <si>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</si>
  <si>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</si>
  <si>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</si>
  <si>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</si>
  <si>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</si>
  <si>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</si>
  <si>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</si>
  <si>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</si>
  <si>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</si>
  <si>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</si>
  <si>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</si>
  <si>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</si>
  <si>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</si>
  <si>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</si>
  <si>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</si>
  <si>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</si>
  <si>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</si>
  <si>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</si>
  <si>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</si>
  <si>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</si>
  <si>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</si>
  <si>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</si>
  <si>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</si>
  <si>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</si>
  <si>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</si>
  <si>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</si>
  <si>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</si>
  <si>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</si>
  <si>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</si>
  <si>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</si>
  <si>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</si>
  <si>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</si>
  <si>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</si>
  <si>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</si>
  <si>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</si>
  <si>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</si>
  <si>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</si>
  <si>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</si>
  <si>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</si>
  <si>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</si>
  <si>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</si>
  <si>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</si>
  <si>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</si>
  <si>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</si>
  <si>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</si>
  <si>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</si>
  <si>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</si>
  <si>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</si>
  <si>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</si>
  <si>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</si>
  <si>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</si>
  <si>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</si>
  <si>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</si>
  <si>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</si>
  <si>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</si>
  <si>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</si>
  <si>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</si>
  <si>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</si>
  <si>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</si>
  <si>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</si>
  <si>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</si>
  <si>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</si>
  <si>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</si>
  <si>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</si>
  <si>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</si>
  <si>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</si>
  <si>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</si>
  <si>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</si>
  <si>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</si>
  <si>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</si>
  <si>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</si>
  <si>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</si>
  <si>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</si>
  <si>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</si>
  <si>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</si>
  <si>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</si>
  <si>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</si>
  <si>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</si>
  <si>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</si>
  <si>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</si>
  <si>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</si>
  <si>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</si>
  <si>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</si>
  <si>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</si>
  <si>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</si>
  <si>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</si>
  <si>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</si>
  <si>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</si>
  <si>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</si>
  <si>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</si>
  <si>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</si>
  <si>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</si>
  <si>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</si>
  <si>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</si>
  <si>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</si>
  <si>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</si>
  <si>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</si>
  <si>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</si>
  <si>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</si>
  <si>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</si>
  <si>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</si>
  <si>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</si>
  <si>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</si>
  <si>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</si>
  <si>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</si>
  <si>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</si>
  <si>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</si>
  <si>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</si>
  <si>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</si>
  <si>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</si>
  <si>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</si>
  <si>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</si>
  <si>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</si>
  <si>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</si>
  <si>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</si>
  <si>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</si>
  <si>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</si>
  <si>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</si>
  <si>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</si>
  <si>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</si>
  <si>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</si>
  <si>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</si>
  <si>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</si>
  <si>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</si>
  <si>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</si>
  <si>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</si>
  <si>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</si>
  <si>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</si>
  <si>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</si>
  <si>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</si>
  <si>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</si>
  <si>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</si>
  <si>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</si>
  <si>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</si>
  <si>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</si>
  <si>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</si>
  <si>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</si>
  <si>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</si>
  <si>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</si>
  <si>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</si>
  <si>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</si>
  <si>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</si>
  <si>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</si>
  <si>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</si>
  <si>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</si>
  <si>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</si>
  <si>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</si>
  <si>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</si>
  <si>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</si>
  <si>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</si>
  <si>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</si>
  <si>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</si>
  <si>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</si>
  <si>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</si>
  <si>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</si>
  <si>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</si>
  <si>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</si>
  <si>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</si>
  <si>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</si>
  <si>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</si>
  <si>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</si>
  <si>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</si>
  <si>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</si>
  <si>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</si>
  <si>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</si>
  <si>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</si>
  <si>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</si>
  <si>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</si>
  <si>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</si>
  <si>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</si>
  <si>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</si>
  <si>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</si>
  <si>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</si>
  <si>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</si>
  <si>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</si>
  <si>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</si>
  <si>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</si>
  <si>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</si>
  <si>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</si>
  <si>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</si>
  <si>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</si>
  <si>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</si>
  <si>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</si>
  <si>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</si>
  <si>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</si>
  <si>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</si>
  <si>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</si>
  <si>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</si>
  <si>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</si>
  <si>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</si>
  <si>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</si>
  <si>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</si>
  <si>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</si>
  <si>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</si>
  <si>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</si>
  <si>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</si>
  <si>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</si>
  <si>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</si>
  <si>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</si>
  <si>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</si>
  <si>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</si>
  <si>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</si>
  <si>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</si>
  <si>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</si>
  <si>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</si>
  <si>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</si>
  <si>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</si>
  <si>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</si>
  <si>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</si>
  <si>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</si>
  <si>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</si>
  <si>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</si>
  <si>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</si>
  <si>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</si>
  <si>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</si>
  <si>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</si>
  <si>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</si>
  <si>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</si>
  <si>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</si>
  <si>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</si>
  <si>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</si>
  <si>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</si>
  <si>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</si>
  <si>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</si>
  <si>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</si>
  <si>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</si>
  <si>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</si>
  <si>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</si>
  <si>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</si>
  <si>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</si>
  <si>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</si>
  <si>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</si>
  <si>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</si>
  <si>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</si>
  <si>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</si>
  <si>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</si>
  <si>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</si>
  <si>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</si>
  <si>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</si>
  <si>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</si>
  <si>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</si>
  <si>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</si>
  <si>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</si>
  <si>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</si>
  <si>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</si>
  <si>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</si>
  <si>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</si>
  <si>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</si>
  <si>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</si>
  <si>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</si>
  <si>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</si>
  <si>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</si>
  <si>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</si>
  <si>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</si>
  <si>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</si>
  <si>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</si>
  <si>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</si>
  <si>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</si>
  <si>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</si>
  <si>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</si>
  <si>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</si>
  <si>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</si>
  <si>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</si>
  <si>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</si>
  <si>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</si>
  <si>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</si>
  <si>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</si>
  <si>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</si>
  <si>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</si>
  <si>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</si>
  <si>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</si>
  <si>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</si>
  <si>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</si>
  <si>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</si>
  <si>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</si>
  <si>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</si>
  <si>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</si>
  <si>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</si>
  <si>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</si>
  <si>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</si>
  <si>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</si>
  <si>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</si>
  <si>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</si>
  <si>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</si>
  <si>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</si>
  <si>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</si>
  <si>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</si>
  <si>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</si>
  <si>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</si>
  <si>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</si>
  <si>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</si>
  <si>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</si>
  <si>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</si>
  <si>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</si>
  <si>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</si>
  <si>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</si>
  <si>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</si>
  <si>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</si>
  <si>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</si>
  <si>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</si>
  <si>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</si>
  <si>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</si>
  <si>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</si>
  <si>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</si>
  <si>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</si>
  <si>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</si>
  <si>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</si>
  <si>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</si>
  <si>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</si>
  <si>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</si>
  <si>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</si>
  <si>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</si>
  <si>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</si>
  <si>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</si>
  <si>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</si>
  <si>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</si>
  <si>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</si>
  <si>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</si>
  <si>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</si>
  <si>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</si>
  <si>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</si>
  <si>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</si>
  <si>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</si>
  <si>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</si>
  <si>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</si>
  <si>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</si>
  <si>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</si>
  <si>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</si>
  <si>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</si>
  <si>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</si>
  <si>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</si>
  <si>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</si>
  <si>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</si>
  <si>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</si>
  <si>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</si>
  <si>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</si>
  <si>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</si>
  <si>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</si>
  <si>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</si>
  <si>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</si>
  <si>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</si>
  <si>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</si>
  <si>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</si>
  <si>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</si>
  <si>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</si>
  <si>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</si>
  <si>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</si>
  <si>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</si>
  <si>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</si>
  <si>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</si>
  <si>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</si>
  <si>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</si>
  <si>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</si>
  <si>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</si>
  <si>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</si>
  <si>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</si>
  <si>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</si>
  <si>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</si>
  <si>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</si>
  <si>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</si>
  <si>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</si>
  <si>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</si>
  <si>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</si>
  <si>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</si>
  <si>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</si>
  <si>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</si>
  <si>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</si>
  <si>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</si>
  <si>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</si>
  <si>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</si>
  <si>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</si>
  <si>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</si>
  <si>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</si>
  <si>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</si>
  <si>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</si>
  <si>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</si>
  <si>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</si>
  <si>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</si>
  <si>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</si>
  <si>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</si>
  <si>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</si>
  <si>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</si>
  <si>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</si>
  <si>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</si>
  <si>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</si>
  <si>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</si>
  <si>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</si>
  <si>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</si>
  <si>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</si>
  <si>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</si>
  <si>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</si>
  <si>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</si>
  <si>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</si>
  <si>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</si>
  <si>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</si>
  <si>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</si>
  <si>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</si>
  <si>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</si>
  <si>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</si>
  <si>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</si>
  <si>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</si>
  <si>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</si>
  <si>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</si>
  <si>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</si>
  <si>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</si>
  <si>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</si>
  <si>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</si>
  <si>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</si>
  <si>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</si>
  <si>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</si>
  <si>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</si>
  <si>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</si>
  <si>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</si>
  <si>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</si>
  <si>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</si>
  <si>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</si>
  <si>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</si>
  <si>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</si>
  <si>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</si>
  <si>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</si>
  <si>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</si>
  <si>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</si>
  <si>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</si>
  <si>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</si>
  <si>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</si>
  <si>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</si>
  <si>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</si>
  <si>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</si>
  <si>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</si>
  <si>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</si>
  <si>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</si>
  <si>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</si>
  <si>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</si>
  <si>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</si>
  <si>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</si>
  <si>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</si>
  <si>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</si>
  <si>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</si>
  <si>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</si>
  <si>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</si>
  <si>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</si>
  <si>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</si>
  <si>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</si>
  <si>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</si>
  <si>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</si>
  <si>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</si>
  <si>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</si>
  <si>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</si>
  <si>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</si>
  <si>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</si>
  <si>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</si>
  <si>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</si>
  <si>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</si>
  <si>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</si>
  <si>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</si>
  <si>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</si>
  <si>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</si>
  <si>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</si>
  <si>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</si>
  <si>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</si>
  <si>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</si>
  <si>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</si>
  <si>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</si>
  <si>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</si>
  <si>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</si>
  <si>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</si>
  <si>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</si>
  <si>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</si>
  <si>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</si>
  <si>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</si>
  <si>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</si>
  <si>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</si>
  <si>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</si>
  <si>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</si>
  <si>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</si>
  <si>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</si>
  <si>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</si>
  <si>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</si>
  <si>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</si>
  <si>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</si>
  <si>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</si>
  <si>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</si>
  <si>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</si>
  <si>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</si>
  <si>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</si>
  <si>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</si>
  <si>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</si>
  <si>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</si>
  <si>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</si>
  <si>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</si>
  <si>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</si>
  <si>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</si>
  <si>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</si>
  <si>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</si>
  <si>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</si>
  <si>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</si>
  <si>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</si>
  <si>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</si>
  <si>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</si>
  <si>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</si>
  <si>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</si>
  <si>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</si>
  <si>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</si>
  <si>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</si>
  <si>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</si>
  <si>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</si>
  <si>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</si>
  <si>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</si>
  <si>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</si>
  <si>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</si>
  <si>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</si>
  <si>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</si>
  <si>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</si>
  <si>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</si>
  <si>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</si>
  <si>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</si>
  <si>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</si>
  <si>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</si>
  <si>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</si>
  <si>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</si>
  <si>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</si>
  <si>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</si>
  <si>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</si>
  <si>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</si>
  <si>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</si>
  <si>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</si>
  <si>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</si>
  <si>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</si>
  <si>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</si>
  <si>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</si>
  <si>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</si>
  <si>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</si>
  <si>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</si>
  <si>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</si>
  <si>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</si>
  <si>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</si>
  <si>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</si>
  <si>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</si>
  <si>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</si>
  <si>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</si>
  <si>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</si>
  <si>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</si>
  <si>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</si>
  <si>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</si>
  <si>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</si>
  <si>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</si>
  <si>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</si>
  <si>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</si>
  <si>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</si>
  <si>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</si>
  <si>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</si>
  <si>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</si>
  <si>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</si>
  <si>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</si>
  <si>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</si>
  <si>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</si>
  <si>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</si>
  <si>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</si>
  <si>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</si>
  <si>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</si>
  <si>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</si>
  <si>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</si>
  <si>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</si>
  <si>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</si>
  <si>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</si>
  <si>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</si>
  <si>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</si>
  <si>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</si>
  <si>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</si>
  <si>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</si>
  <si>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</si>
  <si>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</si>
  <si>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</si>
  <si>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</si>
  <si>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</si>
  <si>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</si>
  <si>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</si>
  <si>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</si>
  <si>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</si>
  <si>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</si>
  <si>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</si>
  <si>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</si>
  <si>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</si>
  <si>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</si>
  <si>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</si>
  <si>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</si>
  <si>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</si>
  <si>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</si>
  <si>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</si>
  <si>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</si>
  <si>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</si>
  <si>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</si>
  <si>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</si>
  <si>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</si>
  <si>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</si>
  <si>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</si>
  <si>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</si>
  <si>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</si>
  <si>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</si>
  <si>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</si>
  <si>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</si>
  <si>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</si>
  <si>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</si>
  <si>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</si>
  <si>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</si>
  <si>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</si>
  <si>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</si>
  <si>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</si>
  <si>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</si>
  <si>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</si>
  <si>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</si>
  <si>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</si>
  <si>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</si>
  <si>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</si>
  <si>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</si>
  <si>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</si>
  <si>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</si>
  <si>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</si>
  <si>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</si>
  <si>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</si>
  <si>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</si>
  <si>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</si>
  <si>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</si>
  <si>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</si>
  <si>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</si>
  <si>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</si>
  <si>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</si>
  <si>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</si>
  <si>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</si>
  <si>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</si>
  <si>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</si>
  <si>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</si>
  <si>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</si>
  <si>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</si>
  <si>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</si>
  <si>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</si>
  <si>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</si>
  <si>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</si>
  <si>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</si>
  <si>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</si>
  <si>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</si>
  <si>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</si>
  <si>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</si>
  <si>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</si>
  <si>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</si>
  <si>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</si>
  <si>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</si>
  <si>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</si>
  <si>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</si>
  <si>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</si>
  <si>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</si>
  <si>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</si>
  <si>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</si>
  <si>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</si>
  <si>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</si>
  <si>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</si>
  <si>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</si>
  <si>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</si>
  <si>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</si>
  <si>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</si>
  <si>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</si>
  <si>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</si>
  <si>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</si>
  <si>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</si>
  <si>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</si>
  <si>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</si>
  <si>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</si>
  <si>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</si>
  <si>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</si>
  <si>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</si>
  <si>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</si>
  <si>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</si>
  <si>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</si>
  <si>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</si>
  <si>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</si>
  <si>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</si>
  <si>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</si>
  <si>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</si>
  <si>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</si>
  <si>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</si>
  <si>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</si>
  <si>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</si>
  <si>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</si>
  <si>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</si>
  <si>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</si>
  <si>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</si>
  <si>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</si>
  <si>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</si>
  <si>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</si>
  <si>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</si>
  <si>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</si>
  <si>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</si>
  <si>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</si>
  <si>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</si>
  <si>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</si>
  <si>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</si>
  <si>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</si>
  <si>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</si>
  <si>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</si>
  <si>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</si>
  <si>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</si>
  <si>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</si>
  <si>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</si>
  <si>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</si>
  <si>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</si>
  <si>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</si>
  <si>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</si>
  <si>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</si>
  <si>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</si>
  <si>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</si>
  <si>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</si>
  <si>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</si>
  <si>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</si>
  <si>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</si>
  <si>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</si>
  <si>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</si>
  <si>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</si>
  <si>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</si>
  <si>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</si>
  <si>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</si>
  <si>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</si>
  <si>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</si>
  <si>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</si>
  <si>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</si>
  <si>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</si>
  <si>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</si>
  <si>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</si>
  <si>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</si>
  <si>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</si>
  <si>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</si>
  <si>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</si>
  <si>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</si>
  <si>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</si>
  <si>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</si>
  <si>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</si>
  <si>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</si>
  <si>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</si>
  <si>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</si>
  <si>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</si>
  <si>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</si>
  <si>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</si>
  <si>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</si>
  <si>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</si>
  <si>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</si>
  <si>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</si>
  <si>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</si>
  <si>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</si>
  <si>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</si>
  <si>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</si>
  <si>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</si>
  <si>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</si>
  <si>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</si>
  <si>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</si>
  <si>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</si>
  <si>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</si>
  <si>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</si>
  <si>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</si>
  <si>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</si>
  <si>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</si>
  <si>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</si>
  <si>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</si>
  <si>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</si>
  <si>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</si>
  <si>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</si>
  <si>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</si>
  <si>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</si>
  <si>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</si>
  <si>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</si>
  <si>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</si>
  <si>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</si>
  <si>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</si>
  <si>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</si>
  <si>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</si>
  <si>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</si>
  <si>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</si>
  <si>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</si>
  <si>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</si>
  <si>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</si>
  <si>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</si>
  <si>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</si>
  <si>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</si>
  <si>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</si>
  <si>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</si>
  <si>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</si>
  <si>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</si>
  <si>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</si>
  <si>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</si>
  <si>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</si>
  <si>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</si>
  <si>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</si>
  <si>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</si>
  <si>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</si>
  <si>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</si>
  <si>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</si>
  <si>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</si>
  <si>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</si>
  <si>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</si>
  <si>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</si>
  <si>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</si>
  <si>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</si>
  <si>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</si>
  <si>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</si>
  <si>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</si>
  <si>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</si>
  <si>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</si>
  <si>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</si>
  <si>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</si>
  <si>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</si>
  <si>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</si>
  <si>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</si>
  <si>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</si>
  <si>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</si>
  <si>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</si>
  <si>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</si>
  <si>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</si>
  <si>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</si>
  <si>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</si>
  <si>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</si>
  <si>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</si>
  <si>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</si>
  <si>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</si>
  <si>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</si>
  <si>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</si>
  <si>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</si>
  <si>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</si>
  <si>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</si>
  <si>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</si>
  <si>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</si>
  <si>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</si>
  <si>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</si>
  <si>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</si>
  <si>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</si>
  <si>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</si>
  <si>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</si>
  <si>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</si>
  <si>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</si>
  <si>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</si>
  <si>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</si>
  <si>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</si>
  <si>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</si>
  <si>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</si>
  <si>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</si>
  <si>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</si>
  <si>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</si>
  <si>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</si>
  <si>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</si>
  <si>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</si>
  <si>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</si>
  <si>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</si>
  <si>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</si>
  <si>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</si>
  <si>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</si>
  <si>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</si>
  <si>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</si>
  <si>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</si>
  <si>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</si>
  <si>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</si>
  <si>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</si>
  <si>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</si>
  <si>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</si>
  <si>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</si>
  <si>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</si>
  <si>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</si>
  <si>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</si>
  <si>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</si>
  <si>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</si>
  <si>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</si>
  <si>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</si>
  <si>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</si>
  <si>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</si>
  <si>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</si>
  <si>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</si>
  <si>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</si>
  <si>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</si>
  <si>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</si>
  <si>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</si>
  <si>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</si>
  <si>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</si>
  <si>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</si>
  <si>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</si>
  <si>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</si>
  <si>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</si>
  <si>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</si>
  <si>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</si>
  <si>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</si>
  <si>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</si>
  <si>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</si>
  <si>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</si>
  <si>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</si>
  <si>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</si>
  <si>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</si>
  <si>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</si>
  <si>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</si>
  <si>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</si>
  <si>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</si>
  <si>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</si>
  <si>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</si>
  <si>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</si>
  <si>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</si>
  <si>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</si>
  <si>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</si>
  <si>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</si>
  <si>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</si>
  <si>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</si>
  <si>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</si>
  <si>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</si>
  <si>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</si>
  <si>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</si>
  <si>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</si>
  <si>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</si>
  <si>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</si>
  <si>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</si>
  <si>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</si>
  <si>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</si>
  <si>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</si>
  <si>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</si>
  <si>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</si>
  <si>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</si>
  <si>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</si>
  <si>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</si>
  <si>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</si>
  <si>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</si>
  <si>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</si>
  <si>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</si>
  <si>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</si>
  <si>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</si>
  <si>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</si>
  <si>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</si>
  <si>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</si>
  <si>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</si>
  <si>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</si>
  <si>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</si>
  <si>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</si>
  <si>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</si>
  <si>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</si>
  <si>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</si>
  <si>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</si>
  <si>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</si>
  <si>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</si>
  <si>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</si>
  <si>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</si>
  <si>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</si>
  <si>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</si>
  <si>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</si>
  <si>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</si>
  <si>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</si>
  <si>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</si>
  <si>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</si>
  <si>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</si>
  <si>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</si>
  <si>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</si>
  <si>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</si>
  <si>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</si>
  <si>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</si>
  <si>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</si>
  <si>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</si>
  <si>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</si>
  <si>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</si>
  <si>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</si>
  <si>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</si>
  <si>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</si>
  <si>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</si>
  <si>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</si>
  <si>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</si>
  <si>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</si>
  <si>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</si>
  <si>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</si>
  <si>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</si>
  <si>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</si>
  <si>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</si>
  <si>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</si>
  <si>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</si>
  <si>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</si>
  <si>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</si>
  <si>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</si>
  <si>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</si>
  <si>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</si>
  <si>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</si>
  <si>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</si>
  <si>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</si>
  <si>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</si>
  <si>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</si>
  <si>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</si>
  <si>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</si>
  <si>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</si>
  <si>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</si>
  <si>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</si>
  <si>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</si>
  <si>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</si>
  <si>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</si>
  <si>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</si>
  <si>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</si>
  <si>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</si>
  <si>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</si>
  <si>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</si>
  <si>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</si>
  <si>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</si>
  <si>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</si>
  <si>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</si>
  <si>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</si>
  <si>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</si>
  <si>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</si>
  <si>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</si>
  <si>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</si>
  <si>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</si>
  <si>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</si>
  <si>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</si>
  <si>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</si>
  <si>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</si>
  <si>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</si>
  <si>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</si>
  <si>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</si>
  <si>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</si>
  <si>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</si>
  <si>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</si>
  <si>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</si>
  <si>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</si>
  <si>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</si>
  <si>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</si>
  <si>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</si>
  <si>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</si>
  <si>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</si>
  <si>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</si>
  <si>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</si>
  <si>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</si>
  <si>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</si>
  <si>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</si>
  <si>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</si>
  <si>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</si>
  <si>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</si>
  <si>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</si>
  <si>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</si>
  <si>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</si>
  <si>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</si>
  <si>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</si>
  <si>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</si>
  <si>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</si>
  <si>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</si>
  <si>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</si>
  <si>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</si>
  <si>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</si>
  <si>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</si>
  <si>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</si>
  <si>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</si>
  <si>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</si>
  <si>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</si>
  <si>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</si>
  <si>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</si>
  <si>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</si>
  <si>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</si>
  <si>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</si>
  <si>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</si>
  <si>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</si>
  <si>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</si>
  <si>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</si>
  <si>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</si>
  <si>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</si>
  <si>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</si>
  <si>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</si>
  <si>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</si>
  <si>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</si>
  <si>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</si>
  <si>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</si>
  <si>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</si>
  <si>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</si>
  <si>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</si>
  <si>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</si>
  <si>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</si>
  <si>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</si>
  <si>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</si>
  <si>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</si>
  <si>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</si>
  <si>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</si>
  <si>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</si>
  <si>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</si>
  <si>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</si>
  <si>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</si>
  <si>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</si>
  <si>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</si>
  <si>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</si>
  <si>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</si>
  <si>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</si>
  <si>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</si>
  <si>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</si>
  <si>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</si>
  <si>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</si>
  <si>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</si>
  <si>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</si>
  <si>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</si>
  <si>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</si>
  <si>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</si>
  <si>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</si>
  <si>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</si>
  <si>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</si>
  <si>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</si>
  <si>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</si>
  <si>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</si>
  <si>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</si>
  <si>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</si>
  <si>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</si>
  <si>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</si>
  <si>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</si>
  <si>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</si>
  <si>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</si>
  <si>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</si>
  <si>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</si>
  <si>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</si>
  <si>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</si>
  <si>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</si>
  <si>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</si>
  <si>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</si>
  <si>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</si>
  <si>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</si>
  <si>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</si>
  <si>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</si>
  <si>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</si>
  <si>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</si>
  <si>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</si>
  <si>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</si>
  <si>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</si>
  <si>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</si>
  <si>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</si>
  <si>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</si>
  <si>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</si>
  <si>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</si>
  <si>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</si>
  <si>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</si>
  <si>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</si>
  <si>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</si>
  <si>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</si>
  <si>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</si>
  <si>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</si>
  <si>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</si>
  <si>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</si>
  <si>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</si>
  <si>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</si>
  <si>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</si>
  <si>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</si>
  <si>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</si>
  <si>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</si>
  <si>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</si>
  <si>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</si>
  <si>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</si>
  <si>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</si>
  <si>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</si>
  <si>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</si>
  <si>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</si>
  <si>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</si>
  <si>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</si>
  <si>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</si>
  <si>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</si>
  <si>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</si>
  <si>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</si>
  <si>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</si>
  <si>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</si>
  <si>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</si>
  <si>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</si>
  <si>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</si>
  <si>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</si>
  <si>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</si>
  <si>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</si>
  <si>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</si>
  <si>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</si>
  <si>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</si>
  <si>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</si>
  <si>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</si>
  <si>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</si>
  <si>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</si>
  <si>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</si>
  <si>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</si>
  <si>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</si>
  <si>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</si>
  <si>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</si>
  <si>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</si>
  <si>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</si>
  <si>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</si>
  <si>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</si>
  <si>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</si>
  <si>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</si>
  <si>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</si>
  <si>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</si>
  <si>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</si>
  <si>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</si>
  <si>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</si>
  <si>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</si>
  <si>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</si>
  <si>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</si>
  <si>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</si>
  <si>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</si>
  <si>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</si>
  <si>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</si>
  <si>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</si>
  <si>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</si>
  <si>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</si>
  <si>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</si>
  <si>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</si>
  <si>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</si>
  <si>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</si>
  <si>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</si>
  <si>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</si>
  <si>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</si>
  <si>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</si>
  <si>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</si>
  <si>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</si>
  <si>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</si>
  <si>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</si>
  <si>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</si>
  <si>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</si>
  <si>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</si>
  <si>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</si>
  <si>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</si>
  <si>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</si>
  <si>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</si>
  <si>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</si>
  <si>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</si>
  <si>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</si>
  <si>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</si>
  <si>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</si>
  <si>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</si>
  <si>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</si>
  <si>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</si>
  <si>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</si>
  <si>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</si>
  <si>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</si>
  <si>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</si>
  <si>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</si>
  <si>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</si>
  <si>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</si>
  <si>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</si>
  <si>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</si>
  <si>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</si>
  <si>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</si>
  <si>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</si>
  <si>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</si>
  <si>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</si>
  <si>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</si>
  <si>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</si>
  <si>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</si>
  <si>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</si>
  <si>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</si>
  <si>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</si>
  <si>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</si>
  <si>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</si>
  <si>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</si>
  <si>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</si>
  <si>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</si>
  <si>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</si>
  <si>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</si>
  <si>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</si>
  <si>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</si>
  <si>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</si>
  <si>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</si>
  <si>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</si>
  <si>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</si>
  <si>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</si>
  <si>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</si>
  <si>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</si>
  <si>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</si>
  <si>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</si>
  <si>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</si>
  <si>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</si>
  <si>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</si>
  <si>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</si>
  <si>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</si>
  <si>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</si>
  <si>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</si>
  <si>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</si>
  <si>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</si>
  <si>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</si>
  <si>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</si>
  <si>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</si>
  <si>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</si>
  <si>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</si>
  <si>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</si>
  <si>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</si>
  <si>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</si>
  <si>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</si>
  <si>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</si>
  <si>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</si>
  <si>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</si>
  <si>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</si>
  <si>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</si>
  <si>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</si>
  <si>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</si>
  <si>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</si>
  <si>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</si>
  <si>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</si>
  <si>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</si>
  <si>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</si>
  <si>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</si>
  <si>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</si>
  <si>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</si>
  <si>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</si>
  <si>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</si>
  <si>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</si>
  <si>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</si>
  <si>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</si>
  <si>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</si>
  <si>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</si>
  <si>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</si>
  <si>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</si>
  <si>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</si>
  <si>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</si>
  <si>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</si>
  <si>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</si>
  <si>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</si>
  <si>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</si>
  <si>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</si>
  <si>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</si>
  <si>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</si>
  <si>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</si>
  <si>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</si>
  <si>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</si>
  <si>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</si>
  <si>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</si>
  <si>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</si>
  <si>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</si>
  <si>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</si>
  <si>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</si>
  <si>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</si>
  <si>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</si>
  <si>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</si>
  <si>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</si>
  <si>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</si>
  <si>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</si>
  <si>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</si>
  <si>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</si>
  <si>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</si>
  <si>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</si>
  <si>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</si>
  <si>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</si>
  <si>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</si>
  <si>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</si>
  <si>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</si>
  <si>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</si>
  <si>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</si>
  <si>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</si>
  <si>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</si>
  <si>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</si>
  <si>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</si>
  <si>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</si>
  <si>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</si>
  <si>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</si>
  <si>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</si>
  <si>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</si>
  <si>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</si>
  <si>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</si>
  <si>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</si>
  <si>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</si>
  <si>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</si>
  <si>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</si>
  <si>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</si>
  <si>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</si>
  <si>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</si>
  <si>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</si>
  <si>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</si>
  <si>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</si>
  <si>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</si>
  <si>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</si>
  <si>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</si>
  <si>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</si>
  <si>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</si>
  <si>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</si>
  <si>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</si>
  <si>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</si>
  <si>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</si>
  <si>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</si>
  <si>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</si>
  <si>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</si>
  <si>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</si>
  <si>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</si>
  <si>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</si>
  <si>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</si>
  <si>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</si>
  <si>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</si>
  <si>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</si>
  <si>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</si>
  <si>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</si>
  <si>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</si>
  <si>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</si>
  <si>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</si>
  <si>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</si>
  <si>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</si>
  <si>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</si>
  <si>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</si>
  <si>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</si>
  <si>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</si>
  <si>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</si>
  <si>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</si>
  <si>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</si>
  <si>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</si>
  <si>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</si>
  <si>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</si>
  <si>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</si>
  <si>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</si>
  <si>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</si>
  <si>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</si>
  <si>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</si>
  <si>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</si>
  <si>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</si>
  <si>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</si>
  <si>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</si>
  <si>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</si>
  <si>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</si>
  <si>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</si>
  <si>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</si>
  <si>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</si>
  <si>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</si>
  <si>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</si>
  <si>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</si>
  <si>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</si>
  <si>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</si>
  <si>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</si>
  <si>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</si>
  <si>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</si>
  <si>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</si>
  <si>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</si>
  <si>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</si>
  <si>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</si>
  <si>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</si>
  <si>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</si>
  <si>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</si>
  <si>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</si>
  <si>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</si>
  <si>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</si>
  <si>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</si>
  <si>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</si>
  <si>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</si>
  <si>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</si>
  <si>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</si>
  <si>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</si>
  <si>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</si>
  <si>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</si>
  <si>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</si>
  <si>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</si>
  <si>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</si>
  <si>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</si>
  <si>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</si>
  <si>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</si>
  <si>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</si>
  <si>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</si>
  <si>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</si>
  <si>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</si>
  <si>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</si>
  <si>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</si>
  <si>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</si>
  <si>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</si>
  <si>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</si>
  <si>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</si>
  <si>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</si>
  <si>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</si>
  <si>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</si>
  <si>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</si>
  <si>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</si>
  <si>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</si>
  <si>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</si>
  <si>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</si>
  <si>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</si>
  <si>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</si>
  <si>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</si>
  <si>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</si>
  <si>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</si>
  <si>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</si>
  <si>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</si>
  <si>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</si>
  <si>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</si>
  <si>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</si>
  <si>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</si>
  <si>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</si>
  <si>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</si>
  <si>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</si>
  <si>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</si>
  <si>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</si>
  <si>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</si>
  <si>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</si>
  <si>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</si>
  <si>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</si>
  <si>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</si>
  <si>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</si>
  <si>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</si>
  <si>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</si>
  <si>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</si>
  <si>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</si>
  <si>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</si>
  <si>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</si>
  <si>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</si>
  <si>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</si>
  <si>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</si>
  <si>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</si>
  <si>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</si>
  <si>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</si>
  <si>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</si>
  <si>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</si>
  <si>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</si>
  <si>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</si>
  <si>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</si>
  <si>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</si>
  <si>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</si>
  <si>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</si>
  <si>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</si>
  <si>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</si>
  <si>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</si>
  <si>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</si>
  <si>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</si>
  <si>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</si>
  <si>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</si>
  <si>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</si>
  <si>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</si>
  <si>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</si>
  <si>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</si>
  <si>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</si>
  <si>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</si>
  <si>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</si>
  <si>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</si>
  <si>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</si>
  <si>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</si>
  <si>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</si>
  <si>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</si>
  <si>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</si>
  <si>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</si>
  <si>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</si>
  <si>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</si>
  <si>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</si>
  <si>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</si>
  <si>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</si>
  <si>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</si>
  <si>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</si>
  <si>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</si>
  <si>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</si>
  <si>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</si>
  <si>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</si>
  <si>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</si>
  <si>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</si>
  <si>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</si>
  <si>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</si>
  <si>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</si>
  <si>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</si>
  <si>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</si>
  <si>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</si>
  <si>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</si>
  <si>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</si>
  <si>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</si>
  <si>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</si>
  <si>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</si>
  <si>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</si>
  <si>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</si>
  <si>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</si>
  <si>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</si>
  <si>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</si>
  <si>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</si>
  <si>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</si>
  <si>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</si>
  <si>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</si>
  <si>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</si>
  <si>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</si>
  <si>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</si>
  <si>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</si>
  <si>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</si>
  <si>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</si>
  <si>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</si>
  <si>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</si>
  <si>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</si>
  <si>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</si>
  <si>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</si>
  <si>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</si>
  <si>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</si>
  <si>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</si>
  <si>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</si>
  <si>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</si>
  <si>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</si>
  <si>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</si>
  <si>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</si>
  <si>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</si>
  <si>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</si>
  <si>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</si>
  <si>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</si>
  <si>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</si>
  <si>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</si>
  <si>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</si>
  <si>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</si>
  <si>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</si>
  <si>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</si>
  <si>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</si>
  <si>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</si>
  <si>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</si>
  <si>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</si>
  <si>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</si>
  <si>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</si>
  <si>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</si>
  <si>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</si>
  <si>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</si>
  <si>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</si>
  <si>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</si>
  <si>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</si>
  <si>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</si>
  <si>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</si>
  <si>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</si>
  <si>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</si>
  <si>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</si>
  <si>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</si>
  <si>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</si>
  <si>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</si>
  <si>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</si>
  <si>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</si>
  <si>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</si>
  <si>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</si>
  <si>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</si>
  <si>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</si>
  <si>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</si>
  <si>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</si>
  <si>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</si>
  <si>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</si>
  <si>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</si>
  <si>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</si>
  <si>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</si>
  <si>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</si>
  <si>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</si>
  <si>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</si>
  <si>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</si>
  <si>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</si>
  <si>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</si>
  <si>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</si>
  <si>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</si>
  <si>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</si>
  <si>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</si>
  <si>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</si>
  <si>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</si>
  <si>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</si>
  <si>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</si>
  <si>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</si>
  <si>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</si>
  <si>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</si>
  <si>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</si>
  <si>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</si>
  <si>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</si>
  <si>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</si>
  <si>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</si>
  <si>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</si>
  <si>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</si>
  <si>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</si>
  <si>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</si>
  <si>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</si>
  <si>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</si>
  <si>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</si>
  <si>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</si>
  <si>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</si>
  <si>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</si>
  <si>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</si>
  <si>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</si>
  <si>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</si>
  <si>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</si>
  <si>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</si>
  <si>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</si>
  <si>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</si>
  <si>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</si>
  <si>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</si>
  <si>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</si>
  <si>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</si>
  <si>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</si>
  <si>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</si>
  <si>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</si>
  <si>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</si>
  <si>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</si>
  <si>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</si>
  <si>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</si>
  <si>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</si>
  <si>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</si>
  <si>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</si>
  <si>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</si>
  <si>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</si>
  <si>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</si>
  <si>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</si>
  <si>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</si>
  <si>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</si>
  <si>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</si>
  <si>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</si>
  <si>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</si>
  <si>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</si>
  <si>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</si>
  <si>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</si>
  <si>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</si>
  <si>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</si>
  <si>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</si>
  <si>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</si>
  <si>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</si>
  <si>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</si>
  <si>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</si>
  <si>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</si>
  <si>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</si>
  <si>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</si>
  <si>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</si>
  <si>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</si>
  <si>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</si>
  <si>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</si>
  <si>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</si>
  <si>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</si>
  <si>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</si>
  <si>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</si>
  <si>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</si>
  <si>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</si>
  <si>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</si>
  <si>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</si>
  <si>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</si>
  <si>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</si>
  <si>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</si>
  <si>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</si>
  <si>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</si>
  <si>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</si>
  <si>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</si>
  <si>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</si>
  <si>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</si>
  <si>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</si>
  <si>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</si>
  <si>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</si>
  <si>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</si>
  <si>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</si>
  <si>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</si>
  <si>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</si>
  <si>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</si>
  <si>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</si>
  <si>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</si>
  <si>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</si>
  <si>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</si>
  <si>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</si>
  <si>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</si>
  <si>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</si>
  <si>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</si>
  <si>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</si>
  <si>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</si>
  <si>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</si>
  <si>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</si>
  <si>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</si>
  <si>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</si>
  <si>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</si>
  <si>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</si>
  <si>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</si>
  <si>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</si>
  <si>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</si>
  <si>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</si>
  <si>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</si>
  <si>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</si>
  <si>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</si>
  <si>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</si>
  <si>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</si>
  <si>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</si>
  <si>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</si>
  <si>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</si>
  <si>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</si>
  <si>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</si>
  <si>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</si>
  <si>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</si>
  <si>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</si>
  <si>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</si>
  <si>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</si>
  <si>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</si>
  <si>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</si>
  <si>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</si>
  <si>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</si>
  <si>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</si>
  <si>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</si>
  <si>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</si>
  <si>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</si>
  <si>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</si>
  <si>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</si>
  <si>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</si>
  <si>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</si>
  <si>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</si>
  <si>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</si>
  <si>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</si>
  <si>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</si>
  <si>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</si>
  <si>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</si>
  <si>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</si>
  <si>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</si>
  <si>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</si>
  <si>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</si>
  <si>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</si>
  <si>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</si>
  <si>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</si>
  <si>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</si>
  <si>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</si>
  <si>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</si>
  <si>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3335941586</t>
  </si>
  <si>
    <t>3335941583</t>
  </si>
  <si>
    <t>PRINTER</t>
  </si>
  <si>
    <t>3335941516</t>
  </si>
  <si>
    <t>3335943018</t>
  </si>
  <si>
    <t>3335943445</t>
  </si>
  <si>
    <t>3335943444</t>
  </si>
  <si>
    <t>3335943399</t>
  </si>
  <si>
    <t>3335943488</t>
  </si>
  <si>
    <t>3335943943</t>
  </si>
  <si>
    <t>3335943931</t>
  </si>
  <si>
    <t>3335943877</t>
  </si>
  <si>
    <t>3335944417</t>
  </si>
  <si>
    <t>3335944399</t>
  </si>
  <si>
    <t>3335944213</t>
  </si>
  <si>
    <t>3335944178</t>
  </si>
  <si>
    <t>3335944145</t>
  </si>
  <si>
    <t>3335943931 </t>
  </si>
  <si>
    <t>3335944417 </t>
  </si>
  <si>
    <t>3335945174</t>
  </si>
  <si>
    <t>3335945153</t>
  </si>
  <si>
    <t>3335945148</t>
  </si>
  <si>
    <t>3335945125</t>
  </si>
  <si>
    <t>3335945120</t>
  </si>
  <si>
    <t>3335945119</t>
  </si>
  <si>
    <t>3335945118</t>
  </si>
  <si>
    <t>3335945112</t>
  </si>
  <si>
    <t>3335945061</t>
  </si>
  <si>
    <t>3335944981</t>
  </si>
  <si>
    <t>3335944828</t>
  </si>
  <si>
    <t>3335944795</t>
  </si>
  <si>
    <t>3335944684</t>
  </si>
  <si>
    <t>3335944662</t>
  </si>
  <si>
    <t>3335945125 </t>
  </si>
  <si>
    <t>3335944828 </t>
  </si>
  <si>
    <t>07 Julio de 2021</t>
  </si>
  <si>
    <t>3335945605</t>
  </si>
  <si>
    <t>3335945604</t>
  </si>
  <si>
    <t>3335945603</t>
  </si>
  <si>
    <t>3335945602</t>
  </si>
  <si>
    <t>3335945601</t>
  </si>
  <si>
    <t>3335945600</t>
  </si>
  <si>
    <t>3335945599</t>
  </si>
  <si>
    <t>3335945598</t>
  </si>
  <si>
    <t>3335945597</t>
  </si>
  <si>
    <t>3335945596</t>
  </si>
  <si>
    <t>3335945595</t>
  </si>
  <si>
    <t>3335945594</t>
  </si>
  <si>
    <t>3335945592</t>
  </si>
  <si>
    <t>3335945591</t>
  </si>
  <si>
    <t>3335945590</t>
  </si>
  <si>
    <t>3335945589</t>
  </si>
  <si>
    <t>3335945588</t>
  </si>
  <si>
    <t>3335945587</t>
  </si>
  <si>
    <t>3335945586</t>
  </si>
  <si>
    <t>3335945584</t>
  </si>
  <si>
    <t>3335945583</t>
  </si>
  <si>
    <t>Acevedo Dominguez, Victor Leonardo</t>
  </si>
  <si>
    <t>3335945656</t>
  </si>
  <si>
    <t>3335945645</t>
  </si>
  <si>
    <t>3335945636</t>
  </si>
  <si>
    <t>3335945633</t>
  </si>
  <si>
    <t>3335945616</t>
  </si>
  <si>
    <t>3335945615</t>
  </si>
  <si>
    <t>3335945614</t>
  </si>
  <si>
    <t>3335945611</t>
  </si>
  <si>
    <t>3335945610</t>
  </si>
  <si>
    <t>3335945606</t>
  </si>
  <si>
    <t>Maria Pichardo, Glaufo Rafael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</si>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</sst>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8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4"/>
      <tableStyleElement type="headerRow" dxfId="173"/>
      <tableStyleElement type="totalRow" dxfId="172"/>
      <tableStyleElement type="firstColumn" dxfId="171"/>
      <tableStyleElement type="lastColumn" dxfId="170"/>
      <tableStyleElement type="firstRowStripe" dxfId="169"/>
      <tableStyleElement type="firstColumnStripe" dxfId="1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41" t="str">
        <f ca="1">CONCATENATE(TODAY()-C3," días")</f>
        <v>58.8324421296275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41" t="str">
        <f t="shared" ref="A4:A12" ca="1" si="0">CONCATENATE(TODAY()-C4," días")</f>
        <v>32.3409722222204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41" t="str">
        <f t="shared" ca="1" si="0"/>
        <v>21.4985879629603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41" t="str">
        <f ca="1">CONCATENATE(TODAY()-C6," días")</f>
        <v>11.4985879629603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41" t="str">
        <f t="shared" ca="1" si="0"/>
        <v>11.5651273148178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8" x14ac:dyDescent="0.25">
      <c r="A8" s="141" t="str">
        <f t="shared" ca="1" si="0"/>
        <v>10.6175231481466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8" x14ac:dyDescent="0.25">
      <c r="A9" s="141" t="str">
        <f t="shared" ca="1" si="0"/>
        <v>7.6447916666657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8" x14ac:dyDescent="0.25">
      <c r="A10" s="141" t="str">
        <f t="shared" ca="1" si="0"/>
        <v>5.63126157407532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8" x14ac:dyDescent="0.25">
      <c r="A11" s="141" t="str">
        <f t="shared" ca="1" si="0"/>
        <v>5.56855324074422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8" x14ac:dyDescent="0.25">
      <c r="A12" s="141" t="str">
        <f t="shared" ca="1" si="0"/>
        <v>1.68958333333285 días</v>
      </c>
      <c r="B12" s="134" t="s">
        <v>2593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2565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6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1" t="s">
        <v>0</v>
      </c>
      <c r="B1" s="18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3" t="s">
        <v>8</v>
      </c>
      <c r="B9" s="18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5" t="s">
        <v>9</v>
      </c>
      <c r="B14" s="18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96"/>
  <sheetViews>
    <sheetView tabSelected="1" zoomScale="91" zoomScaleNormal="91" workbookViewId="0">
      <pane ySplit="4" topLeftCell="A80" activePane="bottomLeft" state="frozen"/>
      <selection pane="bottomLeft" activeCell="G87" sqref="G87"/>
    </sheetView>
  </sheetViews>
  <sheetFormatPr baseColWidth="10" defaultColWidth="20.28515625" defaultRowHeight="15" x14ac:dyDescent="0.25"/>
  <cols>
    <col min="1" max="1" width="25.28515625" style="107" bestFit="1" customWidth="1"/>
    <col min="2" max="2" width="18.85546875" style="85" bestFit="1" customWidth="1"/>
    <col min="3" max="3" width="16.42578125" style="43" bestFit="1" customWidth="1"/>
    <col min="4" max="4" width="28.140625" style="107" bestFit="1" customWidth="1"/>
    <col min="5" max="5" width="11.28515625" style="76" bestFit="1" customWidth="1"/>
    <col min="6" max="6" width="11.42578125" style="44" bestFit="1" customWidth="1"/>
    <col min="7" max="7" width="53.28515625" style="44" bestFit="1" customWidth="1"/>
    <col min="8" max="11" width="6.42578125" style="44" bestFit="1" customWidth="1"/>
    <col min="12" max="12" width="50.42578125" style="44" bestFit="1" customWidth="1"/>
    <col min="13" max="13" width="19.5703125" style="107" bestFit="1" customWidth="1"/>
    <col min="14" max="14" width="16.28515625" style="107" bestFit="1" customWidth="1"/>
    <col min="15" max="15" width="41.85546875" style="107" bestFit="1" customWidth="1"/>
    <col min="16" max="16" width="22.5703125" style="80" bestFit="1" customWidth="1"/>
    <col min="17" max="17" width="48.140625" style="70" bestFit="1" customWidth="1"/>
    <col min="18" max="16384" width="20.28515625" style="42"/>
  </cols>
  <sheetData>
    <row r="1" spans="1:23" ht="18" x14ac:dyDescent="0.25">
      <c r="A1" s="145" t="s">
        <v>2153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7"/>
    </row>
    <row r="2" spans="1:23" ht="18" x14ac:dyDescent="0.25">
      <c r="A2" s="142" t="s">
        <v>2150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4"/>
    </row>
    <row r="3" spans="1:23" ht="18.75" thickBot="1" x14ac:dyDescent="0.3">
      <c r="A3" s="148" t="s">
        <v>2625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50"/>
    </row>
    <row r="4" spans="1:23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23" ht="18" x14ac:dyDescent="0.25">
      <c r="A5" s="138" t="str">
        <f>VLOOKUP(E5,'LISTADO ATM'!$A$2:$C$898,3,0)</f>
        <v>DISTRITO NACIONAL</v>
      </c>
      <c r="B5" s="134">
        <v>3335941364</v>
      </c>
      <c r="C5" s="101">
        <v>44380.617986111109</v>
      </c>
      <c r="D5" s="101" t="s">
        <v>2180</v>
      </c>
      <c r="E5" s="129">
        <v>113</v>
      </c>
      <c r="F5" s="138" t="str">
        <f>VLOOKUP(E5,VIP!$A$2:$O14017,2,0)</f>
        <v>DRBR113</v>
      </c>
      <c r="G5" s="138" t="str">
        <f>VLOOKUP(E5,'LISTADO ATM'!$A$2:$B$897,2,0)</f>
        <v xml:space="preserve">ATM Autoservicio Atalaya del Mar </v>
      </c>
      <c r="H5" s="138" t="str">
        <f>VLOOKUP(E5,VIP!$A$2:$O18978,7,FALSE)</f>
        <v>Si</v>
      </c>
      <c r="I5" s="138" t="str">
        <f>VLOOKUP(E5,VIP!$A$2:$O10943,8,FALSE)</f>
        <v>No</v>
      </c>
      <c r="J5" s="138" t="str">
        <f>VLOOKUP(E5,VIP!$A$2:$O10893,8,FALSE)</f>
        <v>No</v>
      </c>
      <c r="K5" s="138" t="str">
        <f>VLOOKUP(E5,VIP!$A$2:$O14467,6,0)</f>
        <v>NO</v>
      </c>
      <c r="L5" s="140" t="s">
        <v>2245</v>
      </c>
      <c r="M5" s="100" t="s">
        <v>2445</v>
      </c>
      <c r="N5" s="100" t="s">
        <v>2452</v>
      </c>
      <c r="O5" s="138" t="s">
        <v>2454</v>
      </c>
      <c r="P5" s="138"/>
      <c r="Q5" s="100" t="s">
        <v>2245</v>
      </c>
      <c r="R5" s="107"/>
      <c r="S5" s="107"/>
      <c r="T5" s="107"/>
      <c r="U5" s="80"/>
      <c r="V5" s="70"/>
    </row>
    <row r="6" spans="1:23" ht="18" x14ac:dyDescent="0.25">
      <c r="A6" s="138" t="str">
        <f>VLOOKUP(E6,'LISTADO ATM'!$A$2:$C$898,3,0)</f>
        <v>DISTRITO NACIONAL</v>
      </c>
      <c r="B6" s="134">
        <v>3335941365</v>
      </c>
      <c r="C6" s="101">
        <v>44380.618564814817</v>
      </c>
      <c r="D6" s="101" t="s">
        <v>2180</v>
      </c>
      <c r="E6" s="129">
        <v>815</v>
      </c>
      <c r="F6" s="138" t="str">
        <f>VLOOKUP(E6,VIP!$A$2:$O14016,2,0)</f>
        <v>DRBR24A</v>
      </c>
      <c r="G6" s="138" t="str">
        <f>VLOOKUP(E6,'LISTADO ATM'!$A$2:$B$897,2,0)</f>
        <v xml:space="preserve">ATM Oficina Atalaya del Mar </v>
      </c>
      <c r="H6" s="138" t="str">
        <f>VLOOKUP(E6,VIP!$A$2:$O18977,7,FALSE)</f>
        <v>Si</v>
      </c>
      <c r="I6" s="138" t="str">
        <f>VLOOKUP(E6,VIP!$A$2:$O10942,8,FALSE)</f>
        <v>Si</v>
      </c>
      <c r="J6" s="138" t="str">
        <f>VLOOKUP(E6,VIP!$A$2:$O10892,8,FALSE)</f>
        <v>Si</v>
      </c>
      <c r="K6" s="138" t="str">
        <f>VLOOKUP(E6,VIP!$A$2:$O14466,6,0)</f>
        <v>SI</v>
      </c>
      <c r="L6" s="140" t="s">
        <v>2245</v>
      </c>
      <c r="M6" s="100" t="s">
        <v>2445</v>
      </c>
      <c r="N6" s="100" t="s">
        <v>2452</v>
      </c>
      <c r="O6" s="138" t="s">
        <v>2454</v>
      </c>
      <c r="P6" s="138"/>
      <c r="Q6" s="100" t="s">
        <v>2245</v>
      </c>
      <c r="R6" s="107"/>
      <c r="S6" s="107"/>
      <c r="T6" s="107"/>
      <c r="U6" s="80"/>
      <c r="V6" s="70"/>
    </row>
    <row r="7" spans="1:23" ht="18" x14ac:dyDescent="0.25">
      <c r="A7" s="138" t="str">
        <f>VLOOKUP(E7,'LISTADO ATM'!$A$2:$C$898,3,0)</f>
        <v>DISTRITO NACIONAL</v>
      </c>
      <c r="B7" s="134" t="s">
        <v>2591</v>
      </c>
      <c r="C7" s="101">
        <v>44382.326516203706</v>
      </c>
      <c r="D7" s="101" t="s">
        <v>2448</v>
      </c>
      <c r="E7" s="129">
        <v>264</v>
      </c>
      <c r="F7" s="138" t="str">
        <f>VLOOKUP(E7,VIP!$A$2:$O14073,2,0)</f>
        <v>DRBR264</v>
      </c>
      <c r="G7" s="138" t="str">
        <f>VLOOKUP(E7,'LISTADO ATM'!$A$2:$B$897,2,0)</f>
        <v xml:space="preserve">ATM S/M Nacional Independencia </v>
      </c>
      <c r="H7" s="138" t="str">
        <f>VLOOKUP(E7,VIP!$A$2:$O19034,7,FALSE)</f>
        <v>Si</v>
      </c>
      <c r="I7" s="138" t="str">
        <f>VLOOKUP(E7,VIP!$A$2:$O10999,8,FALSE)</f>
        <v>Si</v>
      </c>
      <c r="J7" s="138" t="str">
        <f>VLOOKUP(E7,VIP!$A$2:$O10949,8,FALSE)</f>
        <v>Si</v>
      </c>
      <c r="K7" s="138" t="str">
        <f>VLOOKUP(E7,VIP!$A$2:$O14523,6,0)</f>
        <v>SI</v>
      </c>
      <c r="L7" s="140" t="s">
        <v>2441</v>
      </c>
      <c r="M7" s="100" t="s">
        <v>2445</v>
      </c>
      <c r="N7" s="100" t="s">
        <v>2452</v>
      </c>
      <c r="O7" s="138" t="s">
        <v>2453</v>
      </c>
      <c r="P7" s="138"/>
      <c r="Q7" s="100" t="s">
        <v>2441</v>
      </c>
      <c r="R7" s="44"/>
      <c r="S7" s="107"/>
      <c r="T7" s="107"/>
      <c r="U7" s="107"/>
      <c r="V7" s="80"/>
      <c r="W7" s="70"/>
    </row>
    <row r="8" spans="1:23" ht="18" x14ac:dyDescent="0.25">
      <c r="A8" s="138" t="str">
        <f>VLOOKUP(E8,'LISTADO ATM'!$A$2:$C$898,3,0)</f>
        <v>DISTRITO NACIONAL</v>
      </c>
      <c r="B8" s="134" t="s">
        <v>2590</v>
      </c>
      <c r="C8" s="101">
        <v>44382.326874999999</v>
      </c>
      <c r="D8" s="101" t="s">
        <v>2180</v>
      </c>
      <c r="E8" s="129">
        <v>686</v>
      </c>
      <c r="F8" s="138" t="str">
        <f>VLOOKUP(E8,VIP!$A$2:$O14072,2,0)</f>
        <v>DRBR686</v>
      </c>
      <c r="G8" s="138" t="str">
        <f>VLOOKUP(E8,'LISTADO ATM'!$A$2:$B$897,2,0)</f>
        <v>ATM Autoservicio Oficina Máximo Gómez</v>
      </c>
      <c r="H8" s="138" t="str">
        <f>VLOOKUP(E8,VIP!$A$2:$O19033,7,FALSE)</f>
        <v>Si</v>
      </c>
      <c r="I8" s="138" t="str">
        <f>VLOOKUP(E8,VIP!$A$2:$O10998,8,FALSE)</f>
        <v>Si</v>
      </c>
      <c r="J8" s="138" t="str">
        <f>VLOOKUP(E8,VIP!$A$2:$O10948,8,FALSE)</f>
        <v>Si</v>
      </c>
      <c r="K8" s="138" t="str">
        <f>VLOOKUP(E8,VIP!$A$2:$O14522,6,0)</f>
        <v>NO</v>
      </c>
      <c r="L8" s="140" t="s">
        <v>2219</v>
      </c>
      <c r="M8" s="100" t="s">
        <v>2445</v>
      </c>
      <c r="N8" s="100" t="s">
        <v>2554</v>
      </c>
      <c r="O8" s="138" t="s">
        <v>2454</v>
      </c>
      <c r="P8" s="138"/>
      <c r="Q8" s="100" t="s">
        <v>2219</v>
      </c>
      <c r="R8" s="70"/>
    </row>
    <row r="9" spans="1:23" ht="18" x14ac:dyDescent="0.25">
      <c r="A9" s="138" t="str">
        <f>VLOOKUP(E9,'LISTADO ATM'!$A$2:$C$898,3,0)</f>
        <v>DISTRITO NACIONAL</v>
      </c>
      <c r="B9" s="134" t="s">
        <v>2594</v>
      </c>
      <c r="C9" s="101">
        <v>44382.611261574071</v>
      </c>
      <c r="D9" s="101" t="s">
        <v>2180</v>
      </c>
      <c r="E9" s="129">
        <v>476</v>
      </c>
      <c r="F9" s="138" t="str">
        <f>VLOOKUP(E9,VIP!$A$2:$O14046,2,0)</f>
        <v>DRBR476</v>
      </c>
      <c r="G9" s="138" t="str">
        <f>VLOOKUP(E9,'LISTADO ATM'!$A$2:$B$897,2,0)</f>
        <v xml:space="preserve">ATM Multicentro La Sirena Las Caobas </v>
      </c>
      <c r="H9" s="138" t="str">
        <f>VLOOKUP(E9,VIP!$A$2:$O19007,7,FALSE)</f>
        <v>Si</v>
      </c>
      <c r="I9" s="138" t="str">
        <f>VLOOKUP(E9,VIP!$A$2:$O10972,8,FALSE)</f>
        <v>Si</v>
      </c>
      <c r="J9" s="138" t="str">
        <f>VLOOKUP(E9,VIP!$A$2:$O10922,8,FALSE)</f>
        <v>Si</v>
      </c>
      <c r="K9" s="138" t="str">
        <f>VLOOKUP(E9,VIP!$A$2:$O14496,6,0)</f>
        <v>SI</v>
      </c>
      <c r="L9" s="140" t="s">
        <v>2245</v>
      </c>
      <c r="M9" s="100" t="s">
        <v>2445</v>
      </c>
      <c r="N9" s="100" t="s">
        <v>2452</v>
      </c>
      <c r="O9" s="138" t="s">
        <v>2454</v>
      </c>
      <c r="P9" s="138"/>
      <c r="Q9" s="100" t="s">
        <v>2245</v>
      </c>
    </row>
    <row r="10" spans="1:23" ht="18" x14ac:dyDescent="0.25">
      <c r="A10" s="138" t="str">
        <f>VLOOKUP(E10,'LISTADO ATM'!$A$2:$C$898,3,0)</f>
        <v>DISTRITO NACIONAL</v>
      </c>
      <c r="B10" s="134" t="s">
        <v>2597</v>
      </c>
      <c r="C10" s="101">
        <v>44382.739710648151</v>
      </c>
      <c r="D10" s="101" t="s">
        <v>2180</v>
      </c>
      <c r="E10" s="129">
        <v>935</v>
      </c>
      <c r="F10" s="138" t="str">
        <f>VLOOKUP(E10,VIP!$A$2:$O14057,2,0)</f>
        <v>DRBR16J</v>
      </c>
      <c r="G10" s="138" t="str">
        <f>VLOOKUP(E10,'LISTADO ATM'!$A$2:$B$897,2,0)</f>
        <v xml:space="preserve">ATM Oficina John F. Kennedy </v>
      </c>
      <c r="H10" s="138" t="str">
        <f>VLOOKUP(E10,VIP!$A$2:$O19018,7,FALSE)</f>
        <v>Si</v>
      </c>
      <c r="I10" s="138" t="str">
        <f>VLOOKUP(E10,VIP!$A$2:$O10983,8,FALSE)</f>
        <v>Si</v>
      </c>
      <c r="J10" s="138" t="str">
        <f>VLOOKUP(E10,VIP!$A$2:$O10933,8,FALSE)</f>
        <v>Si</v>
      </c>
      <c r="K10" s="138" t="str">
        <f>VLOOKUP(E10,VIP!$A$2:$O14507,6,0)</f>
        <v>SI</v>
      </c>
      <c r="L10" s="140" t="s">
        <v>2219</v>
      </c>
      <c r="M10" s="100" t="s">
        <v>2445</v>
      </c>
      <c r="N10" s="100" t="s">
        <v>2452</v>
      </c>
      <c r="O10" s="138" t="s">
        <v>2454</v>
      </c>
      <c r="P10" s="138"/>
      <c r="Q10" s="100" t="s">
        <v>2219</v>
      </c>
    </row>
    <row r="11" spans="1:23" ht="18" x14ac:dyDescent="0.25">
      <c r="A11" s="138" t="str">
        <f>VLOOKUP(E11,'LISTADO ATM'!$A$2:$C$898,3,0)</f>
        <v>DISTRITO NACIONAL</v>
      </c>
      <c r="B11" s="134" t="s">
        <v>2596</v>
      </c>
      <c r="C11" s="101">
        <v>44382.793425925927</v>
      </c>
      <c r="D11" s="101" t="s">
        <v>2448</v>
      </c>
      <c r="E11" s="129">
        <v>914</v>
      </c>
      <c r="F11" s="138" t="str">
        <f>VLOOKUP(E11,VIP!$A$2:$O14051,2,0)</f>
        <v>DRBR914</v>
      </c>
      <c r="G11" s="138" t="str">
        <f>VLOOKUP(E11,'LISTADO ATM'!$A$2:$B$897,2,0)</f>
        <v xml:space="preserve">ATM Clínica Abreu </v>
      </c>
      <c r="H11" s="138" t="str">
        <f>VLOOKUP(E11,VIP!$A$2:$O19012,7,FALSE)</f>
        <v>Si</v>
      </c>
      <c r="I11" s="138" t="str">
        <f>VLOOKUP(E11,VIP!$A$2:$O10977,8,FALSE)</f>
        <v>No</v>
      </c>
      <c r="J11" s="138" t="str">
        <f>VLOOKUP(E11,VIP!$A$2:$O10927,8,FALSE)</f>
        <v>No</v>
      </c>
      <c r="K11" s="138" t="str">
        <f>VLOOKUP(E11,VIP!$A$2:$O14501,6,0)</f>
        <v>NO</v>
      </c>
      <c r="L11" s="140" t="s">
        <v>2441</v>
      </c>
      <c r="M11" s="100" t="s">
        <v>2445</v>
      </c>
      <c r="N11" s="100" t="s">
        <v>2452</v>
      </c>
      <c r="O11" s="138" t="s">
        <v>2453</v>
      </c>
      <c r="P11" s="138"/>
      <c r="Q11" s="100" t="s">
        <v>2441</v>
      </c>
    </row>
    <row r="12" spans="1:23" ht="18" x14ac:dyDescent="0.25">
      <c r="A12" s="138" t="str">
        <f>VLOOKUP(E12,'LISTADO ATM'!$A$2:$C$898,3,0)</f>
        <v>DISTRITO NACIONAL</v>
      </c>
      <c r="B12" s="134" t="s">
        <v>2595</v>
      </c>
      <c r="C12" s="101">
        <v>44382.794502314813</v>
      </c>
      <c r="D12" s="101" t="s">
        <v>2448</v>
      </c>
      <c r="E12" s="129">
        <v>981</v>
      </c>
      <c r="F12" s="138" t="str">
        <f>VLOOKUP(E12,VIP!$A$2:$O14050,2,0)</f>
        <v>DRBR981</v>
      </c>
      <c r="G12" s="138" t="str">
        <f>VLOOKUP(E12,'LISTADO ATM'!$A$2:$B$897,2,0)</f>
        <v xml:space="preserve">ATM Edificio 911 </v>
      </c>
      <c r="H12" s="138" t="str">
        <f>VLOOKUP(E12,VIP!$A$2:$O19011,7,FALSE)</f>
        <v>Si</v>
      </c>
      <c r="I12" s="138" t="str">
        <f>VLOOKUP(E12,VIP!$A$2:$O10976,8,FALSE)</f>
        <v>Si</v>
      </c>
      <c r="J12" s="138" t="str">
        <f>VLOOKUP(E12,VIP!$A$2:$O10926,8,FALSE)</f>
        <v>Si</v>
      </c>
      <c r="K12" s="138" t="str">
        <f>VLOOKUP(E12,VIP!$A$2:$O14500,6,0)</f>
        <v>NO</v>
      </c>
      <c r="L12" s="140" t="s">
        <v>2417</v>
      </c>
      <c r="M12" s="100" t="s">
        <v>2445</v>
      </c>
      <c r="N12" s="100" t="s">
        <v>2452</v>
      </c>
      <c r="O12" s="138" t="s">
        <v>2453</v>
      </c>
      <c r="P12" s="138"/>
      <c r="Q12" s="100" t="s">
        <v>2417</v>
      </c>
    </row>
    <row r="13" spans="1:23" ht="18" x14ac:dyDescent="0.25">
      <c r="A13" s="138" t="str">
        <f>VLOOKUP(E13,'LISTADO ATM'!$A$2:$C$898,3,0)</f>
        <v>SUR</v>
      </c>
      <c r="B13" s="134" t="s">
        <v>2598</v>
      </c>
      <c r="C13" s="101">
        <v>44383.091412037036</v>
      </c>
      <c r="D13" s="101" t="s">
        <v>2180</v>
      </c>
      <c r="E13" s="129">
        <v>831</v>
      </c>
      <c r="F13" s="138" t="str">
        <f>VLOOKUP(E13,VIP!$A$2:$O14052,2,0)</f>
        <v>DRBR831</v>
      </c>
      <c r="G13" s="138" t="str">
        <f>VLOOKUP(E13,'LISTADO ATM'!$A$2:$B$897,2,0)</f>
        <v xml:space="preserve">ATM Politécnico Loyola San Cristóbal </v>
      </c>
      <c r="H13" s="138" t="str">
        <f>VLOOKUP(E13,VIP!$A$2:$O19013,7,FALSE)</f>
        <v>Si</v>
      </c>
      <c r="I13" s="138" t="str">
        <f>VLOOKUP(E13,VIP!$A$2:$O10978,8,FALSE)</f>
        <v>Si</v>
      </c>
      <c r="J13" s="138" t="str">
        <f>VLOOKUP(E13,VIP!$A$2:$O10928,8,FALSE)</f>
        <v>Si</v>
      </c>
      <c r="K13" s="138" t="str">
        <f>VLOOKUP(E13,VIP!$A$2:$O14502,6,0)</f>
        <v>NO</v>
      </c>
      <c r="L13" s="140" t="s">
        <v>2245</v>
      </c>
      <c r="M13" s="100" t="s">
        <v>2445</v>
      </c>
      <c r="N13" s="100" t="s">
        <v>2452</v>
      </c>
      <c r="O13" s="138" t="s">
        <v>2454</v>
      </c>
      <c r="P13" s="138"/>
      <c r="Q13" s="100" t="s">
        <v>2245</v>
      </c>
    </row>
    <row r="14" spans="1:23" ht="18" x14ac:dyDescent="0.25">
      <c r="A14" s="138" t="str">
        <f>VLOOKUP(E14,'LISTADO ATM'!$A$2:$C$898,3,0)</f>
        <v>DISTRITO NACIONAL</v>
      </c>
      <c r="B14" s="134" t="s">
        <v>2601</v>
      </c>
      <c r="C14" s="101">
        <v>44383.376284722224</v>
      </c>
      <c r="D14" s="101" t="s">
        <v>2448</v>
      </c>
      <c r="E14" s="129">
        <v>498</v>
      </c>
      <c r="F14" s="138" t="str">
        <f>VLOOKUP(E14,VIP!$A$2:$O14122,2,0)</f>
        <v>DRBR498</v>
      </c>
      <c r="G14" s="138" t="str">
        <f>VLOOKUP(E14,'LISTADO ATM'!$A$2:$B$897,2,0)</f>
        <v xml:space="preserve">ATM Estación Sunix 27 de Febrero </v>
      </c>
      <c r="H14" s="138" t="str">
        <f>VLOOKUP(E14,VIP!$A$2:$O19083,7,FALSE)</f>
        <v>Si</v>
      </c>
      <c r="I14" s="138" t="str">
        <f>VLOOKUP(E14,VIP!$A$2:$O11048,8,FALSE)</f>
        <v>Si</v>
      </c>
      <c r="J14" s="138" t="str">
        <f>VLOOKUP(E14,VIP!$A$2:$O10998,8,FALSE)</f>
        <v>Si</v>
      </c>
      <c r="K14" s="138" t="str">
        <f>VLOOKUP(E14,VIP!$A$2:$O14572,6,0)</f>
        <v>NO</v>
      </c>
      <c r="L14" s="140" t="s">
        <v>2441</v>
      </c>
      <c r="M14" s="100" t="s">
        <v>2445</v>
      </c>
      <c r="N14" s="100" t="s">
        <v>2452</v>
      </c>
      <c r="O14" s="138" t="s">
        <v>2453</v>
      </c>
      <c r="P14" s="138"/>
      <c r="Q14" s="100" t="s">
        <v>2441</v>
      </c>
    </row>
    <row r="15" spans="1:23" ht="18" x14ac:dyDescent="0.25">
      <c r="A15" s="138" t="str">
        <f>VLOOKUP(E15,'LISTADO ATM'!$A$2:$C$898,3,0)</f>
        <v>SUR</v>
      </c>
      <c r="B15" s="134" t="s">
        <v>2600</v>
      </c>
      <c r="C15" s="101">
        <v>44383.378935185188</v>
      </c>
      <c r="D15" s="101" t="s">
        <v>2469</v>
      </c>
      <c r="E15" s="129">
        <v>829</v>
      </c>
      <c r="F15" s="138" t="str">
        <f>VLOOKUP(E15,VIP!$A$2:$O14119,2,0)</f>
        <v>DRBR829</v>
      </c>
      <c r="G15" s="138" t="str">
        <f>VLOOKUP(E15,'LISTADO ATM'!$A$2:$B$897,2,0)</f>
        <v xml:space="preserve">ATM UNP Multicentro Sirena Baní </v>
      </c>
      <c r="H15" s="138" t="str">
        <f>VLOOKUP(E15,VIP!$A$2:$O19080,7,FALSE)</f>
        <v>Si</v>
      </c>
      <c r="I15" s="138" t="str">
        <f>VLOOKUP(E15,VIP!$A$2:$O11045,8,FALSE)</f>
        <v>Si</v>
      </c>
      <c r="J15" s="138" t="str">
        <f>VLOOKUP(E15,VIP!$A$2:$O10995,8,FALSE)</f>
        <v>Si</v>
      </c>
      <c r="K15" s="138" t="str">
        <f>VLOOKUP(E15,VIP!$A$2:$O14569,6,0)</f>
        <v>NO</v>
      </c>
      <c r="L15" s="140" t="s">
        <v>2417</v>
      </c>
      <c r="M15" s="100" t="s">
        <v>2445</v>
      </c>
      <c r="N15" s="100" t="s">
        <v>2452</v>
      </c>
      <c r="O15" s="138" t="s">
        <v>2470</v>
      </c>
      <c r="P15" s="138"/>
      <c r="Q15" s="100" t="s">
        <v>2417</v>
      </c>
    </row>
    <row r="16" spans="1:23" ht="18" x14ac:dyDescent="0.25">
      <c r="A16" s="138" t="str">
        <f>VLOOKUP(E16,'LISTADO ATM'!$A$2:$C$898,3,0)</f>
        <v>NORTE</v>
      </c>
      <c r="B16" s="134" t="s">
        <v>2599</v>
      </c>
      <c r="C16" s="101">
        <v>44383.379861111112</v>
      </c>
      <c r="D16" s="101" t="s">
        <v>2588</v>
      </c>
      <c r="E16" s="129">
        <v>257</v>
      </c>
      <c r="F16" s="138" t="str">
        <f>VLOOKUP(E16,VIP!$A$2:$O14117,2,0)</f>
        <v>DRBR257</v>
      </c>
      <c r="G16" s="138" t="str">
        <f>VLOOKUP(E16,'LISTADO ATM'!$A$2:$B$897,2,0)</f>
        <v xml:space="preserve">ATM S/M Pola (Santiago) </v>
      </c>
      <c r="H16" s="138" t="str">
        <f>VLOOKUP(E16,VIP!$A$2:$O19078,7,FALSE)</f>
        <v>Si</v>
      </c>
      <c r="I16" s="138" t="str">
        <f>VLOOKUP(E16,VIP!$A$2:$O11043,8,FALSE)</f>
        <v>Si</v>
      </c>
      <c r="J16" s="138" t="str">
        <f>VLOOKUP(E16,VIP!$A$2:$O10993,8,FALSE)</f>
        <v>Si</v>
      </c>
      <c r="K16" s="138" t="str">
        <f>VLOOKUP(E16,VIP!$A$2:$O14567,6,0)</f>
        <v>NO</v>
      </c>
      <c r="L16" s="140" t="s">
        <v>2441</v>
      </c>
      <c r="M16" s="100" t="s">
        <v>2445</v>
      </c>
      <c r="N16" s="100" t="s">
        <v>2452</v>
      </c>
      <c r="O16" s="138" t="s">
        <v>2589</v>
      </c>
      <c r="P16" s="138"/>
      <c r="Q16" s="100" t="s">
        <v>2441</v>
      </c>
    </row>
    <row r="17" spans="1:17" ht="18" x14ac:dyDescent="0.25">
      <c r="A17" s="138" t="str">
        <f>VLOOKUP(E17,'LISTADO ATM'!$A$2:$C$898,3,0)</f>
        <v>DISTRITO NACIONAL</v>
      </c>
      <c r="B17" s="134" t="s">
        <v>2606</v>
      </c>
      <c r="C17" s="101">
        <v>44383.404432870368</v>
      </c>
      <c r="D17" s="101" t="s">
        <v>2180</v>
      </c>
      <c r="E17" s="129">
        <v>149</v>
      </c>
      <c r="F17" s="138" t="str">
        <f>VLOOKUP(E17,VIP!$A$2:$O14102,2,0)</f>
        <v>DRBR149</v>
      </c>
      <c r="G17" s="138" t="str">
        <f>VLOOKUP(E17,'LISTADO ATM'!$A$2:$B$897,2,0)</f>
        <v>ATM Estación Metro Concepción</v>
      </c>
      <c r="H17" s="138" t="str">
        <f>VLOOKUP(E17,VIP!$A$2:$O19063,7,FALSE)</f>
        <v>N/A</v>
      </c>
      <c r="I17" s="138" t="str">
        <f>VLOOKUP(E17,VIP!$A$2:$O11028,8,FALSE)</f>
        <v>N/A</v>
      </c>
      <c r="J17" s="138" t="str">
        <f>VLOOKUP(E17,VIP!$A$2:$O10978,8,FALSE)</f>
        <v>N/A</v>
      </c>
      <c r="K17" s="138" t="str">
        <f>VLOOKUP(E17,VIP!$A$2:$O14552,6,0)</f>
        <v>N/A</v>
      </c>
      <c r="L17" s="140" t="s">
        <v>2219</v>
      </c>
      <c r="M17" s="100" t="s">
        <v>2445</v>
      </c>
      <c r="N17" s="100" t="s">
        <v>2452</v>
      </c>
      <c r="O17" s="138" t="s">
        <v>2454</v>
      </c>
      <c r="P17" s="138"/>
      <c r="Q17" s="100" t="s">
        <v>2219</v>
      </c>
    </row>
    <row r="18" spans="1:17" ht="18" x14ac:dyDescent="0.25">
      <c r="A18" s="138" t="str">
        <f>VLOOKUP(E18,'LISTADO ATM'!$A$2:$C$898,3,0)</f>
        <v>DISTRITO NACIONAL</v>
      </c>
      <c r="B18" s="134" t="s">
        <v>2605</v>
      </c>
      <c r="C18" s="101">
        <v>44383.410104166665</v>
      </c>
      <c r="D18" s="101" t="s">
        <v>2448</v>
      </c>
      <c r="E18" s="129">
        <v>192</v>
      </c>
      <c r="F18" s="138" t="str">
        <f>VLOOKUP(E18,VIP!$A$2:$O14100,2,0)</f>
        <v>DRBR192</v>
      </c>
      <c r="G18" s="138" t="str">
        <f>VLOOKUP(E18,'LISTADO ATM'!$A$2:$B$897,2,0)</f>
        <v xml:space="preserve">ATM Autobanco Luperón II </v>
      </c>
      <c r="H18" s="138" t="str">
        <f>VLOOKUP(E18,VIP!$A$2:$O19061,7,FALSE)</f>
        <v>Si</v>
      </c>
      <c r="I18" s="138" t="str">
        <f>VLOOKUP(E18,VIP!$A$2:$O11026,8,FALSE)</f>
        <v>Si</v>
      </c>
      <c r="J18" s="138" t="str">
        <f>VLOOKUP(E18,VIP!$A$2:$O10976,8,FALSE)</f>
        <v>Si</v>
      </c>
      <c r="K18" s="138" t="str">
        <f>VLOOKUP(E18,VIP!$A$2:$O14550,6,0)</f>
        <v>NO</v>
      </c>
      <c r="L18" s="140" t="s">
        <v>2417</v>
      </c>
      <c r="M18" s="100" t="s">
        <v>2445</v>
      </c>
      <c r="N18" s="100" t="s">
        <v>2452</v>
      </c>
      <c r="O18" s="138" t="s">
        <v>2453</v>
      </c>
      <c r="P18" s="138"/>
      <c r="Q18" s="100" t="s">
        <v>2417</v>
      </c>
    </row>
    <row r="19" spans="1:17" ht="18" x14ac:dyDescent="0.25">
      <c r="A19" s="138" t="str">
        <f>VLOOKUP(E19,'LISTADO ATM'!$A$2:$C$898,3,0)</f>
        <v>SUR</v>
      </c>
      <c r="B19" s="134" t="s">
        <v>2604</v>
      </c>
      <c r="C19" s="101">
        <v>44383.416087962964</v>
      </c>
      <c r="D19" s="101" t="s">
        <v>2180</v>
      </c>
      <c r="E19" s="129">
        <v>48</v>
      </c>
      <c r="F19" s="138" t="str">
        <f>VLOOKUP(E19,VIP!$A$2:$O14096,2,0)</f>
        <v>DRBR048</v>
      </c>
      <c r="G19" s="138" t="str">
        <f>VLOOKUP(E19,'LISTADO ATM'!$A$2:$B$897,2,0)</f>
        <v xml:space="preserve">ATM Autoservicio Neiba I </v>
      </c>
      <c r="H19" s="138" t="str">
        <f>VLOOKUP(E19,VIP!$A$2:$O19057,7,FALSE)</f>
        <v>Si</v>
      </c>
      <c r="I19" s="138" t="str">
        <f>VLOOKUP(E19,VIP!$A$2:$O11022,8,FALSE)</f>
        <v>Si</v>
      </c>
      <c r="J19" s="138" t="str">
        <f>VLOOKUP(E19,VIP!$A$2:$O10972,8,FALSE)</f>
        <v>Si</v>
      </c>
      <c r="K19" s="138" t="str">
        <f>VLOOKUP(E19,VIP!$A$2:$O14546,6,0)</f>
        <v>SI</v>
      </c>
      <c r="L19" s="140" t="s">
        <v>2465</v>
      </c>
      <c r="M19" s="100" t="s">
        <v>2445</v>
      </c>
      <c r="N19" s="100" t="s">
        <v>2452</v>
      </c>
      <c r="O19" s="138" t="s">
        <v>2454</v>
      </c>
      <c r="P19" s="138"/>
      <c r="Q19" s="100" t="s">
        <v>2465</v>
      </c>
    </row>
    <row r="20" spans="1:17" ht="18" x14ac:dyDescent="0.25">
      <c r="A20" s="138" t="str">
        <f>VLOOKUP(E20,'LISTADO ATM'!$A$2:$C$898,3,0)</f>
        <v>DISTRITO NACIONAL</v>
      </c>
      <c r="B20" s="134" t="s">
        <v>2603</v>
      </c>
      <c r="C20" s="101">
        <v>44383.450983796298</v>
      </c>
      <c r="D20" s="101" t="s">
        <v>2180</v>
      </c>
      <c r="E20" s="129">
        <v>314</v>
      </c>
      <c r="F20" s="138" t="str">
        <f>VLOOKUP(E20,VIP!$A$2:$O14080,2,0)</f>
        <v>DRBR314</v>
      </c>
      <c r="G20" s="138" t="str">
        <f>VLOOKUP(E20,'LISTADO ATM'!$A$2:$B$897,2,0)</f>
        <v xml:space="preserve">ATM UNP Cambita Garabito (San Cristóbal) </v>
      </c>
      <c r="H20" s="138" t="str">
        <f>VLOOKUP(E20,VIP!$A$2:$O19041,7,FALSE)</f>
        <v>Si</v>
      </c>
      <c r="I20" s="138" t="str">
        <f>VLOOKUP(E20,VIP!$A$2:$O11006,8,FALSE)</f>
        <v>Si</v>
      </c>
      <c r="J20" s="138" t="str">
        <f>VLOOKUP(E20,VIP!$A$2:$O10956,8,FALSE)</f>
        <v>Si</v>
      </c>
      <c r="K20" s="138" t="str">
        <f>VLOOKUP(E20,VIP!$A$2:$O14530,6,0)</f>
        <v>NO</v>
      </c>
      <c r="L20" s="140" t="s">
        <v>2219</v>
      </c>
      <c r="M20" s="100" t="s">
        <v>2445</v>
      </c>
      <c r="N20" s="100" t="s">
        <v>2452</v>
      </c>
      <c r="O20" s="138" t="s">
        <v>2454</v>
      </c>
      <c r="P20" s="138"/>
      <c r="Q20" s="100" t="s">
        <v>2219</v>
      </c>
    </row>
    <row r="21" spans="1:17" ht="18" x14ac:dyDescent="0.25">
      <c r="A21" s="138" t="str">
        <f>VLOOKUP(E21,'LISTADO ATM'!$A$2:$C$898,3,0)</f>
        <v>DISTRITO NACIONAL</v>
      </c>
      <c r="B21" s="134" t="s">
        <v>2602</v>
      </c>
      <c r="C21" s="101">
        <v>44383.45585648148</v>
      </c>
      <c r="D21" s="101" t="s">
        <v>2448</v>
      </c>
      <c r="E21" s="129">
        <v>494</v>
      </c>
      <c r="F21" s="138" t="str">
        <f>VLOOKUP(E21,VIP!$A$2:$O14076,2,0)</f>
        <v>DRBR494</v>
      </c>
      <c r="G21" s="138" t="str">
        <f>VLOOKUP(E21,'LISTADO ATM'!$A$2:$B$897,2,0)</f>
        <v xml:space="preserve">ATM Oficina Blue Mall </v>
      </c>
      <c r="H21" s="138" t="str">
        <f>VLOOKUP(E21,VIP!$A$2:$O19037,7,FALSE)</f>
        <v>Si</v>
      </c>
      <c r="I21" s="138" t="str">
        <f>VLOOKUP(E21,VIP!$A$2:$O11002,8,FALSE)</f>
        <v>Si</v>
      </c>
      <c r="J21" s="138" t="str">
        <f>VLOOKUP(E21,VIP!$A$2:$O10952,8,FALSE)</f>
        <v>Si</v>
      </c>
      <c r="K21" s="138" t="str">
        <f>VLOOKUP(E21,VIP!$A$2:$O14526,6,0)</f>
        <v>SI</v>
      </c>
      <c r="L21" s="140" t="s">
        <v>2563</v>
      </c>
      <c r="M21" s="100" t="s">
        <v>2445</v>
      </c>
      <c r="N21" s="100" t="s">
        <v>2452</v>
      </c>
      <c r="O21" s="138" t="s">
        <v>2453</v>
      </c>
      <c r="P21" s="138"/>
      <c r="Q21" s="100" t="s">
        <v>2563</v>
      </c>
    </row>
    <row r="22" spans="1:17" ht="18" x14ac:dyDescent="0.25">
      <c r="A22" s="138" t="str">
        <f>VLOOKUP(E22,'LISTADO ATM'!$A$2:$C$898,3,0)</f>
        <v>DISTRITO NACIONAL</v>
      </c>
      <c r="B22" s="134" t="s">
        <v>2622</v>
      </c>
      <c r="C22" s="101">
        <v>44383.48537037037</v>
      </c>
      <c r="D22" s="101" t="s">
        <v>2469</v>
      </c>
      <c r="E22" s="129">
        <v>527</v>
      </c>
      <c r="F22" s="138" t="str">
        <f>VLOOKUP(E22,VIP!$A$2:$O14113,2,0)</f>
        <v>DRBR527</v>
      </c>
      <c r="G22" s="138" t="str">
        <f>VLOOKUP(E22,'LISTADO ATM'!$A$2:$B$897,2,0)</f>
        <v>ATM Oficina Zona Oriental II</v>
      </c>
      <c r="H22" s="138" t="str">
        <f>VLOOKUP(E22,VIP!$A$2:$O19074,7,FALSE)</f>
        <v>Si</v>
      </c>
      <c r="I22" s="138" t="str">
        <f>VLOOKUP(E22,VIP!$A$2:$O11039,8,FALSE)</f>
        <v>Si</v>
      </c>
      <c r="J22" s="138" t="str">
        <f>VLOOKUP(E22,VIP!$A$2:$O10989,8,FALSE)</f>
        <v>Si</v>
      </c>
      <c r="K22" s="138" t="str">
        <f>VLOOKUP(E22,VIP!$A$2:$O14563,6,0)</f>
        <v>SI</v>
      </c>
      <c r="L22" s="140" t="s">
        <v>2417</v>
      </c>
      <c r="M22" s="100" t="s">
        <v>2445</v>
      </c>
      <c r="N22" s="100" t="s">
        <v>2452</v>
      </c>
      <c r="O22" s="138" t="s">
        <v>2470</v>
      </c>
      <c r="P22" s="138"/>
      <c r="Q22" s="100" t="s">
        <v>2417</v>
      </c>
    </row>
    <row r="23" spans="1:17" ht="18" x14ac:dyDescent="0.25">
      <c r="A23" s="138" t="str">
        <f>VLOOKUP(E23,'LISTADO ATM'!$A$2:$C$898,3,0)</f>
        <v>DISTRITO NACIONAL</v>
      </c>
      <c r="B23" s="134" t="s">
        <v>2621</v>
      </c>
      <c r="C23" s="101">
        <v>44383.487500000003</v>
      </c>
      <c r="D23" s="101" t="s">
        <v>2448</v>
      </c>
      <c r="E23" s="129">
        <v>438</v>
      </c>
      <c r="F23" s="138" t="str">
        <f>VLOOKUP(E23,VIP!$A$2:$O14112,2,0)</f>
        <v>DRBR438</v>
      </c>
      <c r="G23" s="138" t="str">
        <f>VLOOKUP(E23,'LISTADO ATM'!$A$2:$B$897,2,0)</f>
        <v xml:space="preserve">ATM Autobanco Torre IV </v>
      </c>
      <c r="H23" s="138" t="str">
        <f>VLOOKUP(E23,VIP!$A$2:$O19073,7,FALSE)</f>
        <v>Si</v>
      </c>
      <c r="I23" s="138" t="str">
        <f>VLOOKUP(E23,VIP!$A$2:$O11038,8,FALSE)</f>
        <v>Si</v>
      </c>
      <c r="J23" s="138" t="str">
        <f>VLOOKUP(E23,VIP!$A$2:$O10988,8,FALSE)</f>
        <v>Si</v>
      </c>
      <c r="K23" s="138" t="str">
        <f>VLOOKUP(E23,VIP!$A$2:$O14562,6,0)</f>
        <v>SI</v>
      </c>
      <c r="L23" s="140" t="s">
        <v>2417</v>
      </c>
      <c r="M23" s="100" t="s">
        <v>2445</v>
      </c>
      <c r="N23" s="100" t="s">
        <v>2452</v>
      </c>
      <c r="O23" s="138" t="s">
        <v>2453</v>
      </c>
      <c r="P23" s="138"/>
      <c r="Q23" s="100" t="s">
        <v>2417</v>
      </c>
    </row>
    <row r="24" spans="1:17" ht="18" x14ac:dyDescent="0.25">
      <c r="A24" s="138" t="str">
        <f>VLOOKUP(E24,'LISTADO ATM'!$A$2:$C$898,3,0)</f>
        <v>DISTRITO NACIONAL</v>
      </c>
      <c r="B24" s="134" t="s">
        <v>2620</v>
      </c>
      <c r="C24" s="101">
        <v>44383.510844907411</v>
      </c>
      <c r="D24" s="101" t="s">
        <v>2469</v>
      </c>
      <c r="E24" s="129">
        <v>911</v>
      </c>
      <c r="F24" s="138" t="str">
        <f>VLOOKUP(E24,VIP!$A$2:$O14107,2,0)</f>
        <v>DRBR911</v>
      </c>
      <c r="G24" s="138" t="str">
        <f>VLOOKUP(E24,'LISTADO ATM'!$A$2:$B$897,2,0)</f>
        <v xml:space="preserve">ATM Oficina Venezuela II </v>
      </c>
      <c r="H24" s="138" t="str">
        <f>VLOOKUP(E24,VIP!$A$2:$O19068,7,FALSE)</f>
        <v>Si</v>
      </c>
      <c r="I24" s="138" t="str">
        <f>VLOOKUP(E24,VIP!$A$2:$O11033,8,FALSE)</f>
        <v>Si</v>
      </c>
      <c r="J24" s="138" t="str">
        <f>VLOOKUP(E24,VIP!$A$2:$O10983,8,FALSE)</f>
        <v>Si</v>
      </c>
      <c r="K24" s="138" t="str">
        <f>VLOOKUP(E24,VIP!$A$2:$O14557,6,0)</f>
        <v>SI</v>
      </c>
      <c r="L24" s="140" t="s">
        <v>2441</v>
      </c>
      <c r="M24" s="100" t="s">
        <v>2445</v>
      </c>
      <c r="N24" s="100" t="s">
        <v>2452</v>
      </c>
      <c r="O24" s="138" t="s">
        <v>2470</v>
      </c>
      <c r="P24" s="138"/>
      <c r="Q24" s="100" t="s">
        <v>2441</v>
      </c>
    </row>
    <row r="25" spans="1:17" ht="18" x14ac:dyDescent="0.25">
      <c r="A25" s="138" t="str">
        <f>VLOOKUP(E25,'LISTADO ATM'!$A$2:$C$898,3,0)</f>
        <v>SUR</v>
      </c>
      <c r="B25" s="134" t="s">
        <v>2619</v>
      </c>
      <c r="C25" s="101">
        <v>44383.515960648147</v>
      </c>
      <c r="D25" s="101" t="s">
        <v>2448</v>
      </c>
      <c r="E25" s="129">
        <v>311</v>
      </c>
      <c r="F25" s="138" t="str">
        <f>VLOOKUP(E25,VIP!$A$2:$O14105,2,0)</f>
        <v>DRBR381</v>
      </c>
      <c r="G25" s="138" t="str">
        <f>VLOOKUP(E25,'LISTADO ATM'!$A$2:$B$897,2,0)</f>
        <v>ATM Plaza Eroski</v>
      </c>
      <c r="H25" s="138" t="str">
        <f>VLOOKUP(E25,VIP!$A$2:$O19066,7,FALSE)</f>
        <v>Si</v>
      </c>
      <c r="I25" s="138" t="str">
        <f>VLOOKUP(E25,VIP!$A$2:$O11031,8,FALSE)</f>
        <v>Si</v>
      </c>
      <c r="J25" s="138" t="str">
        <f>VLOOKUP(E25,VIP!$A$2:$O10981,8,FALSE)</f>
        <v>Si</v>
      </c>
      <c r="K25" s="138" t="str">
        <f>VLOOKUP(E25,VIP!$A$2:$O14555,6,0)</f>
        <v>NO</v>
      </c>
      <c r="L25" s="140" t="s">
        <v>2441</v>
      </c>
      <c r="M25" s="100" t="s">
        <v>2445</v>
      </c>
      <c r="N25" s="100" t="s">
        <v>2452</v>
      </c>
      <c r="O25" s="138" t="s">
        <v>2453</v>
      </c>
      <c r="P25" s="138"/>
      <c r="Q25" s="100" t="s">
        <v>2441</v>
      </c>
    </row>
    <row r="26" spans="1:17" ht="18" x14ac:dyDescent="0.25">
      <c r="A26" s="138" t="str">
        <f>VLOOKUP(E26,'LISTADO ATM'!$A$2:$C$898,3,0)</f>
        <v>DISTRITO NACIONAL</v>
      </c>
      <c r="B26" s="134" t="s">
        <v>2618</v>
      </c>
      <c r="C26" s="101">
        <v>44383.559895833336</v>
      </c>
      <c r="D26" s="101" t="s">
        <v>2180</v>
      </c>
      <c r="E26" s="129">
        <v>312</v>
      </c>
      <c r="F26" s="138" t="str">
        <f>VLOOKUP(E26,VIP!$A$2:$O14093,2,0)</f>
        <v>DRBR312</v>
      </c>
      <c r="G26" s="138" t="str">
        <f>VLOOKUP(E26,'LISTADO ATM'!$A$2:$B$897,2,0)</f>
        <v xml:space="preserve">ATM Oficina Tiradentes II (Naco) </v>
      </c>
      <c r="H26" s="138" t="str">
        <f>VLOOKUP(E26,VIP!$A$2:$O19054,7,FALSE)</f>
        <v>Si</v>
      </c>
      <c r="I26" s="138" t="str">
        <f>VLOOKUP(E26,VIP!$A$2:$O11019,8,FALSE)</f>
        <v>Si</v>
      </c>
      <c r="J26" s="138" t="str">
        <f>VLOOKUP(E26,VIP!$A$2:$O10969,8,FALSE)</f>
        <v>Si</v>
      </c>
      <c r="K26" s="138" t="str">
        <f>VLOOKUP(E26,VIP!$A$2:$O14543,6,0)</f>
        <v>NO</v>
      </c>
      <c r="L26" s="140" t="s">
        <v>2465</v>
      </c>
      <c r="M26" s="100" t="s">
        <v>2445</v>
      </c>
      <c r="N26" s="100" t="s">
        <v>2554</v>
      </c>
      <c r="O26" s="138" t="s">
        <v>2454</v>
      </c>
      <c r="P26" s="138"/>
      <c r="Q26" s="100" t="s">
        <v>2465</v>
      </c>
    </row>
    <row r="27" spans="1:17" ht="18" x14ac:dyDescent="0.25">
      <c r="A27" s="138" t="str">
        <f>VLOOKUP(E27,'LISTADO ATM'!$A$2:$C$898,3,0)</f>
        <v>DISTRITO NACIONAL</v>
      </c>
      <c r="B27" s="134" t="s">
        <v>2617</v>
      </c>
      <c r="C27" s="101">
        <v>44383.574826388889</v>
      </c>
      <c r="D27" s="101" t="s">
        <v>2448</v>
      </c>
      <c r="E27" s="129">
        <v>611</v>
      </c>
      <c r="F27" s="138" t="str">
        <f>VLOOKUP(E27,VIP!$A$2:$O14090,2,0)</f>
        <v>DRBR611</v>
      </c>
      <c r="G27" s="138" t="str">
        <f>VLOOKUP(E27,'LISTADO ATM'!$A$2:$B$897,2,0)</f>
        <v xml:space="preserve">ATM DGII Sede Central </v>
      </c>
      <c r="H27" s="138" t="str">
        <f>VLOOKUP(E27,VIP!$A$2:$O19051,7,FALSE)</f>
        <v>Si</v>
      </c>
      <c r="I27" s="138" t="str">
        <f>VLOOKUP(E27,VIP!$A$2:$O11016,8,FALSE)</f>
        <v>Si</v>
      </c>
      <c r="J27" s="138" t="str">
        <f>VLOOKUP(E27,VIP!$A$2:$O10966,8,FALSE)</f>
        <v>Si</v>
      </c>
      <c r="K27" s="138" t="str">
        <f>VLOOKUP(E27,VIP!$A$2:$O14540,6,0)</f>
        <v>NO</v>
      </c>
      <c r="L27" s="140" t="s">
        <v>2441</v>
      </c>
      <c r="M27" s="100" t="s">
        <v>2445</v>
      </c>
      <c r="N27" s="100" t="s">
        <v>2452</v>
      </c>
      <c r="O27" s="138" t="s">
        <v>2453</v>
      </c>
      <c r="P27" s="138"/>
      <c r="Q27" s="100" t="s">
        <v>2441</v>
      </c>
    </row>
    <row r="28" spans="1:17" ht="18" x14ac:dyDescent="0.25">
      <c r="A28" s="138" t="str">
        <f>VLOOKUP(E28,'LISTADO ATM'!$A$2:$C$898,3,0)</f>
        <v>DISTRITO NACIONAL</v>
      </c>
      <c r="B28" s="134" t="s">
        <v>2616</v>
      </c>
      <c r="C28" s="101">
        <v>44383.59034722222</v>
      </c>
      <c r="D28" s="101" t="s">
        <v>2180</v>
      </c>
      <c r="E28" s="129">
        <v>37</v>
      </c>
      <c r="F28" s="138" t="str">
        <f>VLOOKUP(E28,VIP!$A$2:$O14088,2,0)</f>
        <v>DRBR037</v>
      </c>
      <c r="G28" s="138" t="str">
        <f>VLOOKUP(E28,'LISTADO ATM'!$A$2:$B$897,2,0)</f>
        <v xml:space="preserve">ATM Oficina Villa Mella </v>
      </c>
      <c r="H28" s="138" t="str">
        <f>VLOOKUP(E28,VIP!$A$2:$O19049,7,FALSE)</f>
        <v>Si</v>
      </c>
      <c r="I28" s="138" t="str">
        <f>VLOOKUP(E28,VIP!$A$2:$O11014,8,FALSE)</f>
        <v>Si</v>
      </c>
      <c r="J28" s="138" t="str">
        <f>VLOOKUP(E28,VIP!$A$2:$O10964,8,FALSE)</f>
        <v>Si</v>
      </c>
      <c r="K28" s="138" t="str">
        <f>VLOOKUP(E28,VIP!$A$2:$O14538,6,0)</f>
        <v>SI</v>
      </c>
      <c r="L28" s="140" t="s">
        <v>2219</v>
      </c>
      <c r="M28" s="100" t="s">
        <v>2445</v>
      </c>
      <c r="N28" s="100" t="s">
        <v>2554</v>
      </c>
      <c r="O28" s="138" t="s">
        <v>2454</v>
      </c>
      <c r="P28" s="138"/>
      <c r="Q28" s="100" t="s">
        <v>2219</v>
      </c>
    </row>
    <row r="29" spans="1:17" ht="18" x14ac:dyDescent="0.25">
      <c r="A29" s="138" t="str">
        <f>VLOOKUP(E29,'LISTADO ATM'!$A$2:$C$898,3,0)</f>
        <v>DISTRITO NACIONAL</v>
      </c>
      <c r="B29" s="134" t="s">
        <v>2615</v>
      </c>
      <c r="C29" s="101">
        <v>44383.591921296298</v>
      </c>
      <c r="D29" s="101" t="s">
        <v>2180</v>
      </c>
      <c r="E29" s="129">
        <v>522</v>
      </c>
      <c r="F29" s="138" t="str">
        <f>VLOOKUP(E29,VIP!$A$2:$O14086,2,0)</f>
        <v>DRBR522</v>
      </c>
      <c r="G29" s="138" t="str">
        <f>VLOOKUP(E29,'LISTADO ATM'!$A$2:$B$897,2,0)</f>
        <v xml:space="preserve">ATM Oficina Galería 360 </v>
      </c>
      <c r="H29" s="138" t="str">
        <f>VLOOKUP(E29,VIP!$A$2:$O19047,7,FALSE)</f>
        <v>Si</v>
      </c>
      <c r="I29" s="138" t="str">
        <f>VLOOKUP(E29,VIP!$A$2:$O11012,8,FALSE)</f>
        <v>Si</v>
      </c>
      <c r="J29" s="138" t="str">
        <f>VLOOKUP(E29,VIP!$A$2:$O10962,8,FALSE)</f>
        <v>Si</v>
      </c>
      <c r="K29" s="138" t="str">
        <f>VLOOKUP(E29,VIP!$A$2:$O14536,6,0)</f>
        <v>SI</v>
      </c>
      <c r="L29" s="140" t="s">
        <v>2219</v>
      </c>
      <c r="M29" s="100" t="s">
        <v>2445</v>
      </c>
      <c r="N29" s="100" t="s">
        <v>2554</v>
      </c>
      <c r="O29" s="138" t="s">
        <v>2454</v>
      </c>
      <c r="P29" s="138"/>
      <c r="Q29" s="100" t="s">
        <v>2219</v>
      </c>
    </row>
    <row r="30" spans="1:17" ht="18" x14ac:dyDescent="0.25">
      <c r="A30" s="138" t="str">
        <f>VLOOKUP(E30,'LISTADO ATM'!$A$2:$C$898,3,0)</f>
        <v>DISTRITO NACIONAL</v>
      </c>
      <c r="B30" s="134" t="s">
        <v>2614</v>
      </c>
      <c r="C30" s="101">
        <v>44383.592395833337</v>
      </c>
      <c r="D30" s="101" t="s">
        <v>2180</v>
      </c>
      <c r="E30" s="129">
        <v>542</v>
      </c>
      <c r="F30" s="138" t="str">
        <f>VLOOKUP(E30,VIP!$A$2:$O14085,2,0)</f>
        <v>DRBR542</v>
      </c>
      <c r="G30" s="138" t="str">
        <f>VLOOKUP(E30,'LISTADO ATM'!$A$2:$B$897,2,0)</f>
        <v>ATM S/M la Cadena Carretera Mella</v>
      </c>
      <c r="H30" s="138" t="str">
        <f>VLOOKUP(E30,VIP!$A$2:$O19046,7,FALSE)</f>
        <v>NO</v>
      </c>
      <c r="I30" s="138" t="str">
        <f>VLOOKUP(E30,VIP!$A$2:$O11011,8,FALSE)</f>
        <v>SI</v>
      </c>
      <c r="J30" s="138" t="str">
        <f>VLOOKUP(E30,VIP!$A$2:$O10961,8,FALSE)</f>
        <v>SI</v>
      </c>
      <c r="K30" s="138" t="str">
        <f>VLOOKUP(E30,VIP!$A$2:$O14535,6,0)</f>
        <v>NO</v>
      </c>
      <c r="L30" s="140" t="s">
        <v>2219</v>
      </c>
      <c r="M30" s="100" t="s">
        <v>2445</v>
      </c>
      <c r="N30" s="100" t="s">
        <v>2554</v>
      </c>
      <c r="O30" s="138" t="s">
        <v>2454</v>
      </c>
      <c r="P30" s="138"/>
      <c r="Q30" s="100" t="s">
        <v>2219</v>
      </c>
    </row>
    <row r="31" spans="1:17" ht="18" x14ac:dyDescent="0.25">
      <c r="A31" s="138" t="str">
        <f>VLOOKUP(E31,'LISTADO ATM'!$A$2:$C$898,3,0)</f>
        <v>DISTRITO NACIONAL</v>
      </c>
      <c r="B31" s="134" t="s">
        <v>2613</v>
      </c>
      <c r="C31" s="101">
        <v>44383.592939814815</v>
      </c>
      <c r="D31" s="101" t="s">
        <v>2180</v>
      </c>
      <c r="E31" s="129">
        <v>18</v>
      </c>
      <c r="F31" s="138" t="str">
        <f>VLOOKUP(E31,VIP!$A$2:$O14084,2,0)</f>
        <v>DRBR018</v>
      </c>
      <c r="G31" s="138" t="str">
        <f>VLOOKUP(E31,'LISTADO ATM'!$A$2:$B$897,2,0)</f>
        <v xml:space="preserve">ATM Oficina Haina Occidental I </v>
      </c>
      <c r="H31" s="138" t="str">
        <f>VLOOKUP(E31,VIP!$A$2:$O19045,7,FALSE)</f>
        <v>Si</v>
      </c>
      <c r="I31" s="138" t="str">
        <f>VLOOKUP(E31,VIP!$A$2:$O11010,8,FALSE)</f>
        <v>Si</v>
      </c>
      <c r="J31" s="138" t="str">
        <f>VLOOKUP(E31,VIP!$A$2:$O10960,8,FALSE)</f>
        <v>Si</v>
      </c>
      <c r="K31" s="138" t="str">
        <f>VLOOKUP(E31,VIP!$A$2:$O14534,6,0)</f>
        <v>SI</v>
      </c>
      <c r="L31" s="140" t="s">
        <v>2219</v>
      </c>
      <c r="M31" s="100" t="s">
        <v>2445</v>
      </c>
      <c r="N31" s="100" t="s">
        <v>2554</v>
      </c>
      <c r="O31" s="138" t="s">
        <v>2454</v>
      </c>
      <c r="P31" s="138"/>
      <c r="Q31" s="100" t="s">
        <v>2219</v>
      </c>
    </row>
    <row r="32" spans="1:17" ht="18" x14ac:dyDescent="0.25">
      <c r="A32" s="138" t="str">
        <f>VLOOKUP(E32,'LISTADO ATM'!$A$2:$C$898,3,0)</f>
        <v>DISTRITO NACIONAL</v>
      </c>
      <c r="B32" s="134" t="s">
        <v>2612</v>
      </c>
      <c r="C32" s="101">
        <v>44383.594328703701</v>
      </c>
      <c r="D32" s="101" t="s">
        <v>2448</v>
      </c>
      <c r="E32" s="129">
        <v>235</v>
      </c>
      <c r="F32" s="138" t="str">
        <f>VLOOKUP(E32,VIP!$A$2:$O14083,2,0)</f>
        <v>DRBR235</v>
      </c>
      <c r="G32" s="138" t="str">
        <f>VLOOKUP(E32,'LISTADO ATM'!$A$2:$B$897,2,0)</f>
        <v xml:space="preserve">ATM Oficina Multicentro La Sirena San Isidro </v>
      </c>
      <c r="H32" s="138" t="str">
        <f>VLOOKUP(E32,VIP!$A$2:$O19044,7,FALSE)</f>
        <v>Si</v>
      </c>
      <c r="I32" s="138" t="str">
        <f>VLOOKUP(E32,VIP!$A$2:$O11009,8,FALSE)</f>
        <v>Si</v>
      </c>
      <c r="J32" s="138" t="str">
        <f>VLOOKUP(E32,VIP!$A$2:$O10959,8,FALSE)</f>
        <v>Si</v>
      </c>
      <c r="K32" s="138" t="str">
        <f>VLOOKUP(E32,VIP!$A$2:$O14533,6,0)</f>
        <v>SI</v>
      </c>
      <c r="L32" s="140" t="s">
        <v>2417</v>
      </c>
      <c r="M32" s="100" t="s">
        <v>2445</v>
      </c>
      <c r="N32" s="100" t="s">
        <v>2452</v>
      </c>
      <c r="O32" s="138" t="s">
        <v>2453</v>
      </c>
      <c r="P32" s="138"/>
      <c r="Q32" s="100" t="s">
        <v>2417</v>
      </c>
    </row>
    <row r="33" spans="1:17" ht="18" x14ac:dyDescent="0.25">
      <c r="A33" s="138" t="str">
        <f>VLOOKUP(E33,'LISTADO ATM'!$A$2:$C$898,3,0)</f>
        <v>DISTRITO NACIONAL</v>
      </c>
      <c r="B33" s="134" t="s">
        <v>2611</v>
      </c>
      <c r="C33" s="101">
        <v>44383.599212962959</v>
      </c>
      <c r="D33" s="101" t="s">
        <v>2180</v>
      </c>
      <c r="E33" s="129">
        <v>244</v>
      </c>
      <c r="F33" s="138" t="str">
        <f>VLOOKUP(E33,VIP!$A$2:$O14081,2,0)</f>
        <v>DRBR244</v>
      </c>
      <c r="G33" s="138" t="str">
        <f>VLOOKUP(E33,'LISTADO ATM'!$A$2:$B$897,2,0)</f>
        <v xml:space="preserve">ATM Ministerio de Hacienda (antiguo Finanzas) </v>
      </c>
      <c r="H33" s="138" t="str">
        <f>VLOOKUP(E33,VIP!$A$2:$O19042,7,FALSE)</f>
        <v>Si</v>
      </c>
      <c r="I33" s="138" t="str">
        <f>VLOOKUP(E33,VIP!$A$2:$O11007,8,FALSE)</f>
        <v>Si</v>
      </c>
      <c r="J33" s="138" t="str">
        <f>VLOOKUP(E33,VIP!$A$2:$O10957,8,FALSE)</f>
        <v>Si</v>
      </c>
      <c r="K33" s="138" t="str">
        <f>VLOOKUP(E33,VIP!$A$2:$O14531,6,0)</f>
        <v>NO</v>
      </c>
      <c r="L33" s="140" t="s">
        <v>2219</v>
      </c>
      <c r="M33" s="100" t="s">
        <v>2445</v>
      </c>
      <c r="N33" s="100" t="s">
        <v>2452</v>
      </c>
      <c r="O33" s="138" t="s">
        <v>2454</v>
      </c>
      <c r="P33" s="138"/>
      <c r="Q33" s="100" t="s">
        <v>2219</v>
      </c>
    </row>
    <row r="34" spans="1:17" ht="18" x14ac:dyDescent="0.25">
      <c r="A34" s="138" t="str">
        <f>VLOOKUP(E34,'LISTADO ATM'!$A$2:$C$898,3,0)</f>
        <v>DISTRITO NACIONAL</v>
      </c>
      <c r="B34" s="134" t="s">
        <v>2610</v>
      </c>
      <c r="C34" s="101">
        <v>44383.601168981484</v>
      </c>
      <c r="D34" s="101" t="s">
        <v>2180</v>
      </c>
      <c r="E34" s="129">
        <v>425</v>
      </c>
      <c r="F34" s="138" t="str">
        <f>VLOOKUP(E34,VIP!$A$2:$O14079,2,0)</f>
        <v>DRBR425</v>
      </c>
      <c r="G34" s="138" t="str">
        <f>VLOOKUP(E34,'LISTADO ATM'!$A$2:$B$897,2,0)</f>
        <v xml:space="preserve">ATM UNP Jumbo Luperón II </v>
      </c>
      <c r="H34" s="138" t="str">
        <f>VLOOKUP(E34,VIP!$A$2:$O19040,7,FALSE)</f>
        <v>Si</v>
      </c>
      <c r="I34" s="138" t="str">
        <f>VLOOKUP(E34,VIP!$A$2:$O11005,8,FALSE)</f>
        <v>Si</v>
      </c>
      <c r="J34" s="138" t="str">
        <f>VLOOKUP(E34,VIP!$A$2:$O10955,8,FALSE)</f>
        <v>Si</v>
      </c>
      <c r="K34" s="138" t="str">
        <f>VLOOKUP(E34,VIP!$A$2:$O14529,6,0)</f>
        <v>NO</v>
      </c>
      <c r="L34" s="140" t="s">
        <v>2219</v>
      </c>
      <c r="M34" s="100" t="s">
        <v>2445</v>
      </c>
      <c r="N34" s="100" t="s">
        <v>2452</v>
      </c>
      <c r="O34" s="138" t="s">
        <v>2454</v>
      </c>
      <c r="P34" s="138"/>
      <c r="Q34" s="100" t="s">
        <v>2219</v>
      </c>
    </row>
    <row r="35" spans="1:17" ht="18" x14ac:dyDescent="0.25">
      <c r="A35" s="138" t="str">
        <f>VLOOKUP(E35,'LISTADO ATM'!$A$2:$C$898,3,0)</f>
        <v>NORTE</v>
      </c>
      <c r="B35" s="134" t="s">
        <v>2609</v>
      </c>
      <c r="C35" s="101">
        <v>44383.606793981482</v>
      </c>
      <c r="D35" s="101" t="s">
        <v>2181</v>
      </c>
      <c r="E35" s="129">
        <v>304</v>
      </c>
      <c r="F35" s="138" t="str">
        <f>VLOOKUP(E35,VIP!$A$2:$O14078,2,0)</f>
        <v>DRBR304</v>
      </c>
      <c r="G35" s="138" t="str">
        <f>VLOOKUP(E35,'LISTADO ATM'!$A$2:$B$897,2,0)</f>
        <v xml:space="preserve">ATM Multicentro La Sirena Estrella Sadhala </v>
      </c>
      <c r="H35" s="138" t="str">
        <f>VLOOKUP(E35,VIP!$A$2:$O19039,7,FALSE)</f>
        <v>Si</v>
      </c>
      <c r="I35" s="138" t="str">
        <f>VLOOKUP(E35,VIP!$A$2:$O11004,8,FALSE)</f>
        <v>Si</v>
      </c>
      <c r="J35" s="138" t="str">
        <f>VLOOKUP(E35,VIP!$A$2:$O10954,8,FALSE)</f>
        <v>Si</v>
      </c>
      <c r="K35" s="138" t="str">
        <f>VLOOKUP(E35,VIP!$A$2:$O14528,6,0)</f>
        <v>NO</v>
      </c>
      <c r="L35" s="140" t="s">
        <v>2465</v>
      </c>
      <c r="M35" s="100" t="s">
        <v>2445</v>
      </c>
      <c r="N35" s="100" t="s">
        <v>2452</v>
      </c>
      <c r="O35" s="138" t="s">
        <v>2562</v>
      </c>
      <c r="P35" s="138"/>
      <c r="Q35" s="100" t="s">
        <v>2465</v>
      </c>
    </row>
    <row r="36" spans="1:17" s="111" customFormat="1" ht="18" x14ac:dyDescent="0.25">
      <c r="A36" s="138"/>
      <c r="B36" s="134">
        <v>3335945235</v>
      </c>
      <c r="C36" s="101">
        <v>44383.630624999998</v>
      </c>
      <c r="D36" s="101" t="s">
        <v>2448</v>
      </c>
      <c r="E36" s="129">
        <v>755</v>
      </c>
      <c r="F36" s="138" t="str">
        <f>VLOOKUP(E36,VIP!$A$2:$O14112,2,0)</f>
        <v>DRBR755</v>
      </c>
      <c r="G36" s="138" t="str">
        <f>VLOOKUP(E36,'LISTADO ATM'!$A$2:$B$897,2,0)</f>
        <v xml:space="preserve">ATM Oficina Galería del Este (Plaza) </v>
      </c>
      <c r="H36" s="138" t="str">
        <f>VLOOKUP(E36,VIP!$A$2:$O19073,7,FALSE)</f>
        <v>Si</v>
      </c>
      <c r="I36" s="138" t="str">
        <f>VLOOKUP(E36,VIP!$A$2:$O11038,8,FALSE)</f>
        <v>Si</v>
      </c>
      <c r="J36" s="138" t="str">
        <f>VLOOKUP(E36,VIP!$A$2:$O10988,8,FALSE)</f>
        <v>Si</v>
      </c>
      <c r="K36" s="138" t="str">
        <f>VLOOKUP(E36,VIP!$A$2:$O14562,6,0)</f>
        <v>NO</v>
      </c>
      <c r="L36" s="140" t="s">
        <v>2563</v>
      </c>
      <c r="M36" s="100" t="s">
        <v>2445</v>
      </c>
      <c r="N36" s="100" t="s">
        <v>2452</v>
      </c>
      <c r="O36" s="138" t="s">
        <v>2453</v>
      </c>
      <c r="P36" s="138"/>
      <c r="Q36" s="100" t="s">
        <v>2563</v>
      </c>
    </row>
    <row r="37" spans="1:17" s="111" customFormat="1" ht="18" x14ac:dyDescent="0.25">
      <c r="A37" s="138" t="str">
        <f>VLOOKUP(E37,'LISTADO ATM'!$A$2:$C$898,3,0)</f>
        <v>DISTRITO NACIONAL</v>
      </c>
      <c r="B37" s="134">
        <v>3335945246</v>
      </c>
      <c r="C37" s="101">
        <v>44383.636944444443</v>
      </c>
      <c r="D37" s="101" t="s">
        <v>2448</v>
      </c>
      <c r="E37" s="129">
        <v>769</v>
      </c>
      <c r="F37" s="138" t="str">
        <f>VLOOKUP(E37,VIP!$A$2:$O14104,2,0)</f>
        <v>DRBR769</v>
      </c>
      <c r="G37" s="138" t="str">
        <f>VLOOKUP(E37,'LISTADO ATM'!$A$2:$B$897,2,0)</f>
        <v>ATM UNP Pablo Mella Morales</v>
      </c>
      <c r="H37" s="138" t="str">
        <f>VLOOKUP(E37,VIP!$A$2:$O19065,7,FALSE)</f>
        <v>Si</v>
      </c>
      <c r="I37" s="138" t="str">
        <f>VLOOKUP(E37,VIP!$A$2:$O11030,8,FALSE)</f>
        <v>Si</v>
      </c>
      <c r="J37" s="138" t="str">
        <f>VLOOKUP(E37,VIP!$A$2:$O10980,8,FALSE)</f>
        <v>Si</v>
      </c>
      <c r="K37" s="138" t="str">
        <f>VLOOKUP(E37,VIP!$A$2:$O14554,6,0)</f>
        <v>NO</v>
      </c>
      <c r="L37" s="140" t="s">
        <v>2563</v>
      </c>
      <c r="M37" s="100" t="s">
        <v>2445</v>
      </c>
      <c r="N37" s="100" t="s">
        <v>2452</v>
      </c>
      <c r="O37" s="138" t="s">
        <v>2453</v>
      </c>
      <c r="P37" s="138"/>
      <c r="Q37" s="100" t="s">
        <v>2563</v>
      </c>
    </row>
    <row r="38" spans="1:17" s="111" customFormat="1" ht="18" x14ac:dyDescent="0.25">
      <c r="A38" s="138" t="str">
        <f>VLOOKUP(E38,'LISTADO ATM'!$A$2:$C$898,3,0)</f>
        <v>DISTRITO NACIONAL</v>
      </c>
      <c r="B38" s="134">
        <v>3335945325</v>
      </c>
      <c r="C38" s="101">
        <v>44383.663854166669</v>
      </c>
      <c r="D38" s="101" t="s">
        <v>2180</v>
      </c>
      <c r="E38" s="129">
        <v>958</v>
      </c>
      <c r="F38" s="138" t="str">
        <f>VLOOKUP(E38,VIP!$A$2:$O14103,2,0)</f>
        <v>DRBR958</v>
      </c>
      <c r="G38" s="138" t="str">
        <f>VLOOKUP(E38,'LISTADO ATM'!$A$2:$B$897,2,0)</f>
        <v xml:space="preserve">ATM Olé Aut. San Isidro </v>
      </c>
      <c r="H38" s="138" t="str">
        <f>VLOOKUP(E38,VIP!$A$2:$O19064,7,FALSE)</f>
        <v>Si</v>
      </c>
      <c r="I38" s="138" t="str">
        <f>VLOOKUP(E38,VIP!$A$2:$O11029,8,FALSE)</f>
        <v>Si</v>
      </c>
      <c r="J38" s="138" t="str">
        <f>VLOOKUP(E38,VIP!$A$2:$O10979,8,FALSE)</f>
        <v>Si</v>
      </c>
      <c r="K38" s="138" t="str">
        <f>VLOOKUP(E38,VIP!$A$2:$O14553,6,0)</f>
        <v>NO</v>
      </c>
      <c r="L38" s="140" t="s">
        <v>2583</v>
      </c>
      <c r="M38" s="100" t="s">
        <v>2445</v>
      </c>
      <c r="N38" s="100" t="s">
        <v>2452</v>
      </c>
      <c r="O38" s="138" t="s">
        <v>2454</v>
      </c>
      <c r="P38" s="138"/>
      <c r="Q38" s="100" t="s">
        <v>2583</v>
      </c>
    </row>
    <row r="39" spans="1:17" s="111" customFormat="1" ht="18" x14ac:dyDescent="0.25">
      <c r="A39" s="138" t="str">
        <f>VLOOKUP(E39,'LISTADO ATM'!$A$2:$C$898,3,0)</f>
        <v>DISTRITO NACIONAL</v>
      </c>
      <c r="B39" s="134">
        <v>3335945371</v>
      </c>
      <c r="C39" s="101">
        <v>44383.678668981483</v>
      </c>
      <c r="D39" s="101" t="s">
        <v>2448</v>
      </c>
      <c r="E39" s="129">
        <v>461</v>
      </c>
      <c r="F39" s="138" t="str">
        <f>VLOOKUP(E39,VIP!$A$2:$O14102,2,0)</f>
        <v>DRBR461</v>
      </c>
      <c r="G39" s="138" t="str">
        <f>VLOOKUP(E39,'LISTADO ATM'!$A$2:$B$897,2,0)</f>
        <v xml:space="preserve">ATM Autobanco Sarasota I </v>
      </c>
      <c r="H39" s="138" t="str">
        <f>VLOOKUP(E39,VIP!$A$2:$O19063,7,FALSE)</f>
        <v>Si</v>
      </c>
      <c r="I39" s="138" t="str">
        <f>VLOOKUP(E39,VIP!$A$2:$O11028,8,FALSE)</f>
        <v>Si</v>
      </c>
      <c r="J39" s="138" t="str">
        <f>VLOOKUP(E39,VIP!$A$2:$O10978,8,FALSE)</f>
        <v>Si</v>
      </c>
      <c r="K39" s="138" t="str">
        <f>VLOOKUP(E39,VIP!$A$2:$O14552,6,0)</f>
        <v>SI</v>
      </c>
      <c r="L39" s="140" t="s">
        <v>2417</v>
      </c>
      <c r="M39" s="100" t="s">
        <v>2445</v>
      </c>
      <c r="N39" s="100" t="s">
        <v>2452</v>
      </c>
      <c r="O39" s="138" t="s">
        <v>2453</v>
      </c>
      <c r="P39" s="138"/>
      <c r="Q39" s="100" t="s">
        <v>2417</v>
      </c>
    </row>
    <row r="40" spans="1:17" s="111" customFormat="1" ht="18" x14ac:dyDescent="0.25">
      <c r="A40" s="138" t="str">
        <f>VLOOKUP(E40,'LISTADO ATM'!$A$2:$C$898,3,0)</f>
        <v>DISTRITO NACIONAL</v>
      </c>
      <c r="B40" s="134">
        <v>3335945382</v>
      </c>
      <c r="C40" s="101">
        <v>44383.681319444448</v>
      </c>
      <c r="D40" s="101" t="s">
        <v>2448</v>
      </c>
      <c r="E40" s="129">
        <v>696</v>
      </c>
      <c r="F40" s="138" t="str">
        <f>VLOOKUP(E40,VIP!$A$2:$O14101,2,0)</f>
        <v>DRBR696</v>
      </c>
      <c r="G40" s="138" t="str">
        <f>VLOOKUP(E40,'LISTADO ATM'!$A$2:$B$897,2,0)</f>
        <v>ATM Olé Jacobo Majluta</v>
      </c>
      <c r="H40" s="138" t="str">
        <f>VLOOKUP(E40,VIP!$A$2:$O19062,7,FALSE)</f>
        <v>Si</v>
      </c>
      <c r="I40" s="138" t="str">
        <f>VLOOKUP(E40,VIP!$A$2:$O11027,8,FALSE)</f>
        <v>Si</v>
      </c>
      <c r="J40" s="138" t="str">
        <f>VLOOKUP(E40,VIP!$A$2:$O10977,8,FALSE)</f>
        <v>Si</v>
      </c>
      <c r="K40" s="138" t="str">
        <f>VLOOKUP(E40,VIP!$A$2:$O14551,6,0)</f>
        <v>NO</v>
      </c>
      <c r="L40" s="140" t="s">
        <v>2417</v>
      </c>
      <c r="M40" s="100" t="s">
        <v>2445</v>
      </c>
      <c r="N40" s="100" t="s">
        <v>2452</v>
      </c>
      <c r="O40" s="138" t="s">
        <v>2453</v>
      </c>
      <c r="P40" s="138"/>
      <c r="Q40" s="100" t="s">
        <v>2417</v>
      </c>
    </row>
    <row r="41" spans="1:17" s="111" customFormat="1" ht="18" x14ac:dyDescent="0.25">
      <c r="A41" s="138" t="str">
        <f>VLOOKUP(E41,'LISTADO ATM'!$A$2:$C$898,3,0)</f>
        <v>ESTE</v>
      </c>
      <c r="B41" s="134">
        <v>3335945404</v>
      </c>
      <c r="C41" s="101">
        <v>44383.683564814812</v>
      </c>
      <c r="D41" s="101" t="s">
        <v>2469</v>
      </c>
      <c r="E41" s="129">
        <v>772</v>
      </c>
      <c r="F41" s="138" t="str">
        <f>VLOOKUP(E41,VIP!$A$2:$O14100,2,0)</f>
        <v>DRBR215</v>
      </c>
      <c r="G41" s="138" t="str">
        <f>VLOOKUP(E41,'LISTADO ATM'!$A$2:$B$897,2,0)</f>
        <v xml:space="preserve">ATM UNP Yamasá </v>
      </c>
      <c r="H41" s="138" t="str">
        <f>VLOOKUP(E41,VIP!$A$2:$O19061,7,FALSE)</f>
        <v>Si</v>
      </c>
      <c r="I41" s="138" t="str">
        <f>VLOOKUP(E41,VIP!$A$2:$O11026,8,FALSE)</f>
        <v>Si</v>
      </c>
      <c r="J41" s="138" t="str">
        <f>VLOOKUP(E41,VIP!$A$2:$O10976,8,FALSE)</f>
        <v>Si</v>
      </c>
      <c r="K41" s="138" t="str">
        <f>VLOOKUP(E41,VIP!$A$2:$O14550,6,0)</f>
        <v>NO</v>
      </c>
      <c r="L41" s="140" t="s">
        <v>2441</v>
      </c>
      <c r="M41" s="100" t="s">
        <v>2445</v>
      </c>
      <c r="N41" s="100" t="s">
        <v>2452</v>
      </c>
      <c r="O41" s="138" t="s">
        <v>2470</v>
      </c>
      <c r="P41" s="138"/>
      <c r="Q41" s="100" t="s">
        <v>2441</v>
      </c>
    </row>
    <row r="42" spans="1:17" s="111" customFormat="1" ht="18" x14ac:dyDescent="0.25">
      <c r="A42" s="138" t="str">
        <f>VLOOKUP(E42,'LISTADO ATM'!$A$2:$C$898,3,0)</f>
        <v>ESTE</v>
      </c>
      <c r="B42" s="134">
        <v>3335945409</v>
      </c>
      <c r="C42" s="101">
        <v>44383.68577546296</v>
      </c>
      <c r="D42" s="101" t="s">
        <v>2469</v>
      </c>
      <c r="E42" s="129">
        <v>844</v>
      </c>
      <c r="F42" s="138" t="str">
        <f>VLOOKUP(E42,VIP!$A$2:$O14099,2,0)</f>
        <v>DRBR844</v>
      </c>
      <c r="G42" s="138" t="str">
        <f>VLOOKUP(E42,'LISTADO ATM'!$A$2:$B$897,2,0)</f>
        <v xml:space="preserve">ATM San Juan Shopping Center (Bávaro) </v>
      </c>
      <c r="H42" s="138" t="str">
        <f>VLOOKUP(E42,VIP!$A$2:$O19060,7,FALSE)</f>
        <v>Si</v>
      </c>
      <c r="I42" s="138" t="str">
        <f>VLOOKUP(E42,VIP!$A$2:$O11025,8,FALSE)</f>
        <v>Si</v>
      </c>
      <c r="J42" s="138" t="str">
        <f>VLOOKUP(E42,VIP!$A$2:$O10975,8,FALSE)</f>
        <v>Si</v>
      </c>
      <c r="K42" s="138" t="str">
        <f>VLOOKUP(E42,VIP!$A$2:$O14549,6,0)</f>
        <v>NO</v>
      </c>
      <c r="L42" s="140" t="s">
        <v>2441</v>
      </c>
      <c r="M42" s="100" t="s">
        <v>2445</v>
      </c>
      <c r="N42" s="100" t="s">
        <v>2452</v>
      </c>
      <c r="O42" s="138" t="s">
        <v>2470</v>
      </c>
      <c r="P42" s="138"/>
      <c r="Q42" s="100" t="s">
        <v>2441</v>
      </c>
    </row>
    <row r="43" spans="1:17" s="111" customFormat="1" ht="18" x14ac:dyDescent="0.25">
      <c r="A43" s="138" t="str">
        <f>VLOOKUP(E43,'LISTADO ATM'!$A$2:$C$898,3,0)</f>
        <v>ESTE</v>
      </c>
      <c r="B43" s="134">
        <v>3335945417</v>
      </c>
      <c r="C43" s="101">
        <v>44383.689664351848</v>
      </c>
      <c r="D43" s="101" t="s">
        <v>2469</v>
      </c>
      <c r="E43" s="129">
        <v>345</v>
      </c>
      <c r="F43" s="138" t="str">
        <f>VLOOKUP(E43,VIP!$A$2:$O14098,2,0)</f>
        <v>DRBR345</v>
      </c>
      <c r="G43" s="138" t="str">
        <f>VLOOKUP(E43,'LISTADO ATM'!$A$2:$B$897,2,0)</f>
        <v>ATM Oficina Yamasá  II</v>
      </c>
      <c r="H43" s="138" t="str">
        <f>VLOOKUP(E43,VIP!$A$2:$O19059,7,FALSE)</f>
        <v>N/A</v>
      </c>
      <c r="I43" s="138" t="str">
        <f>VLOOKUP(E43,VIP!$A$2:$O11024,8,FALSE)</f>
        <v>N/A</v>
      </c>
      <c r="J43" s="138" t="str">
        <f>VLOOKUP(E43,VIP!$A$2:$O10974,8,FALSE)</f>
        <v>N/A</v>
      </c>
      <c r="K43" s="138" t="str">
        <f>VLOOKUP(E43,VIP!$A$2:$O14548,6,0)</f>
        <v>N/A</v>
      </c>
      <c r="L43" s="140" t="s">
        <v>2441</v>
      </c>
      <c r="M43" s="100" t="s">
        <v>2445</v>
      </c>
      <c r="N43" s="100" t="s">
        <v>2452</v>
      </c>
      <c r="O43" s="138" t="s">
        <v>2470</v>
      </c>
      <c r="P43" s="138"/>
      <c r="Q43" s="100" t="s">
        <v>2441</v>
      </c>
    </row>
    <row r="44" spans="1:17" s="111" customFormat="1" ht="18" x14ac:dyDescent="0.25">
      <c r="A44" s="138" t="str">
        <f>VLOOKUP(E44,'LISTADO ATM'!$A$2:$C$898,3,0)</f>
        <v>DISTRITO NACIONAL</v>
      </c>
      <c r="B44" s="134">
        <v>3335945428</v>
      </c>
      <c r="C44" s="101">
        <v>44383.692280092589</v>
      </c>
      <c r="D44" s="101" t="s">
        <v>2448</v>
      </c>
      <c r="E44" s="129">
        <v>224</v>
      </c>
      <c r="F44" s="138" t="str">
        <f>VLOOKUP(E44,VIP!$A$2:$O14097,2,0)</f>
        <v>DRBR224</v>
      </c>
      <c r="G44" s="138" t="str">
        <f>VLOOKUP(E44,'LISTADO ATM'!$A$2:$B$897,2,0)</f>
        <v xml:space="preserve">ATM S/M Nacional El Millón (Núñez de Cáceres) </v>
      </c>
      <c r="H44" s="138" t="str">
        <f>VLOOKUP(E44,VIP!$A$2:$O19058,7,FALSE)</f>
        <v>Si</v>
      </c>
      <c r="I44" s="138" t="str">
        <f>VLOOKUP(E44,VIP!$A$2:$O11023,8,FALSE)</f>
        <v>Si</v>
      </c>
      <c r="J44" s="138" t="str">
        <f>VLOOKUP(E44,VIP!$A$2:$O10973,8,FALSE)</f>
        <v>Si</v>
      </c>
      <c r="K44" s="138" t="str">
        <f>VLOOKUP(E44,VIP!$A$2:$O14547,6,0)</f>
        <v>SI</v>
      </c>
      <c r="L44" s="140" t="s">
        <v>2441</v>
      </c>
      <c r="M44" s="100" t="s">
        <v>2445</v>
      </c>
      <c r="N44" s="100" t="s">
        <v>2452</v>
      </c>
      <c r="O44" s="138" t="s">
        <v>2453</v>
      </c>
      <c r="P44" s="138"/>
      <c r="Q44" s="100" t="s">
        <v>2441</v>
      </c>
    </row>
    <row r="45" spans="1:17" s="111" customFormat="1" ht="18" x14ac:dyDescent="0.25">
      <c r="A45" s="138" t="str">
        <f>VLOOKUP(E45,'LISTADO ATM'!$A$2:$C$898,3,0)</f>
        <v>NORTE</v>
      </c>
      <c r="B45" s="134">
        <v>3335945449</v>
      </c>
      <c r="C45" s="101">
        <v>44383.697662037041</v>
      </c>
      <c r="D45" s="101" t="s">
        <v>2469</v>
      </c>
      <c r="E45" s="129">
        <v>290</v>
      </c>
      <c r="F45" s="138" t="str">
        <f>VLOOKUP(E45,VIP!$A$2:$O14096,2,0)</f>
        <v>DRBR290</v>
      </c>
      <c r="G45" s="138" t="str">
        <f>VLOOKUP(E45,'LISTADO ATM'!$A$2:$B$897,2,0)</f>
        <v xml:space="preserve">ATM Oficina San Francisco de Macorís </v>
      </c>
      <c r="H45" s="138" t="str">
        <f>VLOOKUP(E45,VIP!$A$2:$O19057,7,FALSE)</f>
        <v>Si</v>
      </c>
      <c r="I45" s="138" t="str">
        <f>VLOOKUP(E45,VIP!$A$2:$O11022,8,FALSE)</f>
        <v>Si</v>
      </c>
      <c r="J45" s="138" t="str">
        <f>VLOOKUP(E45,VIP!$A$2:$O10972,8,FALSE)</f>
        <v>Si</v>
      </c>
      <c r="K45" s="138" t="str">
        <f>VLOOKUP(E45,VIP!$A$2:$O14546,6,0)</f>
        <v>NO</v>
      </c>
      <c r="L45" s="140" t="s">
        <v>2417</v>
      </c>
      <c r="M45" s="100" t="s">
        <v>2445</v>
      </c>
      <c r="N45" s="100" t="s">
        <v>2452</v>
      </c>
      <c r="O45" s="138" t="s">
        <v>2470</v>
      </c>
      <c r="P45" s="138"/>
      <c r="Q45" s="100" t="s">
        <v>2417</v>
      </c>
    </row>
    <row r="46" spans="1:17" s="111" customFormat="1" ht="18" x14ac:dyDescent="0.25">
      <c r="A46" s="138" t="str">
        <f>VLOOKUP(E46,'LISTADO ATM'!$A$2:$C$898,3,0)</f>
        <v>DISTRITO NACIONAL</v>
      </c>
      <c r="B46" s="134">
        <v>3335945460</v>
      </c>
      <c r="C46" s="101">
        <v>44383.700555555559</v>
      </c>
      <c r="D46" s="101" t="s">
        <v>2448</v>
      </c>
      <c r="E46" s="129">
        <v>590</v>
      </c>
      <c r="F46" s="138" t="str">
        <f>VLOOKUP(E46,VIP!$A$2:$O14095,2,0)</f>
        <v>DRBR177</v>
      </c>
      <c r="G46" s="138" t="str">
        <f>VLOOKUP(E46,'LISTADO ATM'!$A$2:$B$897,2,0)</f>
        <v xml:space="preserve">ATM Olé Aut. Las Américas </v>
      </c>
      <c r="H46" s="138" t="str">
        <f>VLOOKUP(E46,VIP!$A$2:$O19056,7,FALSE)</f>
        <v>Si</v>
      </c>
      <c r="I46" s="138" t="str">
        <f>VLOOKUP(E46,VIP!$A$2:$O11021,8,FALSE)</f>
        <v>Si</v>
      </c>
      <c r="J46" s="138" t="str">
        <f>VLOOKUP(E46,VIP!$A$2:$O10971,8,FALSE)</f>
        <v>Si</v>
      </c>
      <c r="K46" s="138" t="str">
        <f>VLOOKUP(E46,VIP!$A$2:$O14545,6,0)</f>
        <v>SI</v>
      </c>
      <c r="L46" s="140" t="s">
        <v>2441</v>
      </c>
      <c r="M46" s="100" t="s">
        <v>2445</v>
      </c>
      <c r="N46" s="100" t="s">
        <v>2452</v>
      </c>
      <c r="O46" s="138" t="s">
        <v>2453</v>
      </c>
      <c r="P46" s="138"/>
      <c r="Q46" s="100" t="s">
        <v>2441</v>
      </c>
    </row>
    <row r="47" spans="1:17" s="111" customFormat="1" ht="18" x14ac:dyDescent="0.25">
      <c r="A47" s="138" t="str">
        <f>VLOOKUP(E47,'LISTADO ATM'!$A$2:$C$898,3,0)</f>
        <v>DISTRITO NACIONAL</v>
      </c>
      <c r="B47" s="134">
        <v>3335945485</v>
      </c>
      <c r="C47" s="101">
        <v>44383.716481481482</v>
      </c>
      <c r="D47" s="101" t="s">
        <v>2180</v>
      </c>
      <c r="E47" s="129">
        <v>836</v>
      </c>
      <c r="F47" s="138" t="str">
        <f>VLOOKUP(E47,VIP!$A$2:$O14094,2,0)</f>
        <v>DRBR836</v>
      </c>
      <c r="G47" s="138" t="str">
        <f>VLOOKUP(E47,'LISTADO ATM'!$A$2:$B$897,2,0)</f>
        <v xml:space="preserve">ATM UNP Plaza Luperón </v>
      </c>
      <c r="H47" s="138" t="str">
        <f>VLOOKUP(E47,VIP!$A$2:$O19055,7,FALSE)</f>
        <v>Si</v>
      </c>
      <c r="I47" s="138" t="str">
        <f>VLOOKUP(E47,VIP!$A$2:$O11020,8,FALSE)</f>
        <v>Si</v>
      </c>
      <c r="J47" s="138" t="str">
        <f>VLOOKUP(E47,VIP!$A$2:$O10970,8,FALSE)</f>
        <v>Si</v>
      </c>
      <c r="K47" s="138" t="str">
        <f>VLOOKUP(E47,VIP!$A$2:$O14544,6,0)</f>
        <v>NO</v>
      </c>
      <c r="L47" s="140" t="s">
        <v>2465</v>
      </c>
      <c r="M47" s="100" t="s">
        <v>2445</v>
      </c>
      <c r="N47" s="100" t="s">
        <v>2452</v>
      </c>
      <c r="O47" s="138" t="s">
        <v>2454</v>
      </c>
      <c r="P47" s="138"/>
      <c r="Q47" s="100" t="s">
        <v>2465</v>
      </c>
    </row>
    <row r="48" spans="1:17" s="111" customFormat="1" ht="18" x14ac:dyDescent="0.25">
      <c r="A48" s="138" t="str">
        <f>VLOOKUP(E48,'LISTADO ATM'!$A$2:$C$898,3,0)</f>
        <v>NORTE</v>
      </c>
      <c r="B48" s="134">
        <v>3335945489</v>
      </c>
      <c r="C48" s="101">
        <v>44383.718564814815</v>
      </c>
      <c r="D48" s="101" t="s">
        <v>2180</v>
      </c>
      <c r="E48" s="129">
        <v>291</v>
      </c>
      <c r="F48" s="138" t="str">
        <f>VLOOKUP(E48,VIP!$A$2:$O14093,2,0)</f>
        <v>DRBR291</v>
      </c>
      <c r="G48" s="138" t="str">
        <f>VLOOKUP(E48,'LISTADO ATM'!$A$2:$B$897,2,0)</f>
        <v xml:space="preserve">ATM S/M Jumbo Las Colinas </v>
      </c>
      <c r="H48" s="138" t="str">
        <f>VLOOKUP(E48,VIP!$A$2:$O19054,7,FALSE)</f>
        <v>Si</v>
      </c>
      <c r="I48" s="138" t="str">
        <f>VLOOKUP(E48,VIP!$A$2:$O11019,8,FALSE)</f>
        <v>Si</v>
      </c>
      <c r="J48" s="138" t="str">
        <f>VLOOKUP(E48,VIP!$A$2:$O10969,8,FALSE)</f>
        <v>Si</v>
      </c>
      <c r="K48" s="138" t="str">
        <f>VLOOKUP(E48,VIP!$A$2:$O14543,6,0)</f>
        <v>NO</v>
      </c>
      <c r="L48" s="140" t="s">
        <v>2465</v>
      </c>
      <c r="M48" s="100" t="s">
        <v>2445</v>
      </c>
      <c r="N48" s="100" t="s">
        <v>2452</v>
      </c>
      <c r="O48" s="138" t="s">
        <v>2454</v>
      </c>
      <c r="P48" s="138"/>
      <c r="Q48" s="100" t="s">
        <v>2465</v>
      </c>
    </row>
    <row r="49" spans="1:17" s="111" customFormat="1" ht="18" x14ac:dyDescent="0.25">
      <c r="A49" s="138" t="str">
        <f>VLOOKUP(E49,'LISTADO ATM'!$A$2:$C$898,3,0)</f>
        <v>DISTRITO NACIONAL</v>
      </c>
      <c r="B49" s="134">
        <v>3335945516</v>
      </c>
      <c r="C49" s="101">
        <v>44383.735983796294</v>
      </c>
      <c r="D49" s="101" t="s">
        <v>2180</v>
      </c>
      <c r="E49" s="129">
        <v>238</v>
      </c>
      <c r="F49" s="138" t="str">
        <f>VLOOKUP(E49,VIP!$A$2:$O14092,2,0)</f>
        <v>DRBR238</v>
      </c>
      <c r="G49" s="138" t="str">
        <f>VLOOKUP(E49,'LISTADO ATM'!$A$2:$B$897,2,0)</f>
        <v xml:space="preserve">ATM Multicentro La Sirena Charles de Gaulle </v>
      </c>
      <c r="H49" s="138" t="str">
        <f>VLOOKUP(E49,VIP!$A$2:$O19053,7,FALSE)</f>
        <v>Si</v>
      </c>
      <c r="I49" s="138" t="str">
        <f>VLOOKUP(E49,VIP!$A$2:$O11018,8,FALSE)</f>
        <v>Si</v>
      </c>
      <c r="J49" s="138" t="str">
        <f>VLOOKUP(E49,VIP!$A$2:$O10968,8,FALSE)</f>
        <v>Si</v>
      </c>
      <c r="K49" s="138" t="str">
        <f>VLOOKUP(E49,VIP!$A$2:$O14542,6,0)</f>
        <v>No</v>
      </c>
      <c r="L49" s="140" t="s">
        <v>2465</v>
      </c>
      <c r="M49" s="100" t="s">
        <v>2445</v>
      </c>
      <c r="N49" s="100" t="s">
        <v>2452</v>
      </c>
      <c r="O49" s="138" t="s">
        <v>2454</v>
      </c>
      <c r="P49" s="138"/>
      <c r="Q49" s="100" t="s">
        <v>2465</v>
      </c>
    </row>
    <row r="50" spans="1:17" s="111" customFormat="1" ht="18" x14ac:dyDescent="0.25">
      <c r="A50" s="138" t="str">
        <f>VLOOKUP(E50,'LISTADO ATM'!$A$2:$C$898,3,0)</f>
        <v>SUR</v>
      </c>
      <c r="B50" s="134">
        <v>3335945524</v>
      </c>
      <c r="C50" s="101">
        <v>44383.752500000002</v>
      </c>
      <c r="D50" s="101" t="s">
        <v>2469</v>
      </c>
      <c r="E50" s="129">
        <v>962</v>
      </c>
      <c r="F50" s="138" t="str">
        <f>VLOOKUP(E50,VIP!$A$2:$O14091,2,0)</f>
        <v>DRBR962</v>
      </c>
      <c r="G50" s="138" t="str">
        <f>VLOOKUP(E50,'LISTADO ATM'!$A$2:$B$897,2,0)</f>
        <v xml:space="preserve">ATM Oficina Villa Ofelia II (San Juan) </v>
      </c>
      <c r="H50" s="138" t="str">
        <f>VLOOKUP(E50,VIP!$A$2:$O19052,7,FALSE)</f>
        <v>Si</v>
      </c>
      <c r="I50" s="138" t="str">
        <f>VLOOKUP(E50,VIP!$A$2:$O11017,8,FALSE)</f>
        <v>Si</v>
      </c>
      <c r="J50" s="138" t="str">
        <f>VLOOKUP(E50,VIP!$A$2:$O10967,8,FALSE)</f>
        <v>Si</v>
      </c>
      <c r="K50" s="138" t="str">
        <f>VLOOKUP(E50,VIP!$A$2:$O14541,6,0)</f>
        <v>NO</v>
      </c>
      <c r="L50" s="140" t="s">
        <v>2441</v>
      </c>
      <c r="M50" s="100" t="s">
        <v>2445</v>
      </c>
      <c r="N50" s="100" t="s">
        <v>2452</v>
      </c>
      <c r="O50" s="138" t="s">
        <v>2470</v>
      </c>
      <c r="P50" s="138"/>
      <c r="Q50" s="100" t="s">
        <v>2441</v>
      </c>
    </row>
    <row r="51" spans="1:17" s="111" customFormat="1" ht="18" x14ac:dyDescent="0.25">
      <c r="A51" s="138" t="str">
        <f>VLOOKUP(E51,'LISTADO ATM'!$A$2:$C$898,3,0)</f>
        <v>ESTE</v>
      </c>
      <c r="B51" s="134">
        <v>3335945551</v>
      </c>
      <c r="C51" s="101">
        <v>44383.779085648152</v>
      </c>
      <c r="D51" s="101" t="s">
        <v>2469</v>
      </c>
      <c r="E51" s="129">
        <v>513</v>
      </c>
      <c r="F51" s="138" t="str">
        <f>VLOOKUP(E51,VIP!$A$2:$O14090,2,0)</f>
        <v>DRBR513</v>
      </c>
      <c r="G51" s="138" t="str">
        <f>VLOOKUP(E51,'LISTADO ATM'!$A$2:$B$897,2,0)</f>
        <v xml:space="preserve">ATM UNP Lagunas de Nisibón </v>
      </c>
      <c r="H51" s="138" t="str">
        <f>VLOOKUP(E51,VIP!$A$2:$O19051,7,FALSE)</f>
        <v>Si</v>
      </c>
      <c r="I51" s="138" t="str">
        <f>VLOOKUP(E51,VIP!$A$2:$O11016,8,FALSE)</f>
        <v>Si</v>
      </c>
      <c r="J51" s="138" t="str">
        <f>VLOOKUP(E51,VIP!$A$2:$O10966,8,FALSE)</f>
        <v>Si</v>
      </c>
      <c r="K51" s="138" t="str">
        <f>VLOOKUP(E51,VIP!$A$2:$O14540,6,0)</f>
        <v>NO</v>
      </c>
      <c r="L51" s="140" t="s">
        <v>2441</v>
      </c>
      <c r="M51" s="100" t="s">
        <v>2445</v>
      </c>
      <c r="N51" s="100" t="s">
        <v>2452</v>
      </c>
      <c r="O51" s="138" t="s">
        <v>2470</v>
      </c>
      <c r="P51" s="138"/>
      <c r="Q51" s="100" t="s">
        <v>2441</v>
      </c>
    </row>
    <row r="52" spans="1:17" s="111" customFormat="1" ht="18" x14ac:dyDescent="0.25">
      <c r="A52" s="138" t="str">
        <f>VLOOKUP(E52,'LISTADO ATM'!$A$2:$C$898,3,0)</f>
        <v>DISTRITO NACIONAL</v>
      </c>
      <c r="B52" s="134">
        <v>3335945552</v>
      </c>
      <c r="C52" s="101">
        <v>44383.78019675926</v>
      </c>
      <c r="D52" s="101" t="s">
        <v>2180</v>
      </c>
      <c r="E52" s="129">
        <v>382</v>
      </c>
      <c r="F52" s="138" t="str">
        <f>VLOOKUP(E52,VIP!$A$2:$O14089,2,0)</f>
        <v xml:space="preserve">DRBR382 </v>
      </c>
      <c r="G52" s="138" t="str">
        <f>VLOOKUP(E52,'LISTADO ATM'!$A$2:$B$897,2,0)</f>
        <v>ATM Estacion Del Metro Maria Montes</v>
      </c>
      <c r="H52" s="138" t="str">
        <f>VLOOKUP(E52,VIP!$A$2:$O19050,7,FALSE)</f>
        <v>N/A</v>
      </c>
      <c r="I52" s="138" t="str">
        <f>VLOOKUP(E52,VIP!$A$2:$O11015,8,FALSE)</f>
        <v>N/A</v>
      </c>
      <c r="J52" s="138" t="str">
        <f>VLOOKUP(E52,VIP!$A$2:$O10965,8,FALSE)</f>
        <v>N/A</v>
      </c>
      <c r="K52" s="138" t="str">
        <f>VLOOKUP(E52,VIP!$A$2:$O14539,6,0)</f>
        <v>N/A</v>
      </c>
      <c r="L52" s="140" t="s">
        <v>2219</v>
      </c>
      <c r="M52" s="100" t="s">
        <v>2445</v>
      </c>
      <c r="N52" s="100" t="s">
        <v>2452</v>
      </c>
      <c r="O52" s="138" t="s">
        <v>2454</v>
      </c>
      <c r="P52" s="138"/>
      <c r="Q52" s="100" t="s">
        <v>2219</v>
      </c>
    </row>
    <row r="53" spans="1:17" s="111" customFormat="1" ht="18" x14ac:dyDescent="0.25">
      <c r="A53" s="138" t="str">
        <f>VLOOKUP(E53,'LISTADO ATM'!$A$2:$C$898,3,0)</f>
        <v>NORTE</v>
      </c>
      <c r="B53" s="134">
        <v>3335945561</v>
      </c>
      <c r="C53" s="101">
        <v>44383.840682870374</v>
      </c>
      <c r="D53" s="101" t="s">
        <v>2469</v>
      </c>
      <c r="E53" s="129">
        <v>372</v>
      </c>
      <c r="F53" s="138" t="str">
        <f>VLOOKUP(E53,VIP!$A$2:$O14121,2,0)</f>
        <v>DRBR372</v>
      </c>
      <c r="G53" s="138" t="str">
        <f>VLOOKUP(E53,'LISTADO ATM'!$A$2:$B$897,2,0)</f>
        <v>ATM Oficina Sánchez II</v>
      </c>
      <c r="H53" s="138" t="str">
        <f>VLOOKUP(E53,VIP!$A$2:$O19082,7,FALSE)</f>
        <v>N/A</v>
      </c>
      <c r="I53" s="138" t="str">
        <f>VLOOKUP(E53,VIP!$A$2:$O11047,8,FALSE)</f>
        <v>N/A</v>
      </c>
      <c r="J53" s="138" t="str">
        <f>VLOOKUP(E53,VIP!$A$2:$O10997,8,FALSE)</f>
        <v>N/A</v>
      </c>
      <c r="K53" s="138" t="str">
        <f>VLOOKUP(E53,VIP!$A$2:$O14571,6,0)</f>
        <v>N/A</v>
      </c>
      <c r="L53" s="140" t="s">
        <v>2417</v>
      </c>
      <c r="M53" s="100" t="s">
        <v>2445</v>
      </c>
      <c r="N53" s="100" t="s">
        <v>2452</v>
      </c>
      <c r="O53" s="138" t="s">
        <v>2470</v>
      </c>
      <c r="P53" s="138"/>
      <c r="Q53" s="100" t="s">
        <v>2417</v>
      </c>
    </row>
    <row r="54" spans="1:17" s="111" customFormat="1" ht="18" x14ac:dyDescent="0.25">
      <c r="A54" s="138" t="str">
        <f>VLOOKUP(E54,'LISTADO ATM'!$A$2:$C$898,3,0)</f>
        <v>ESTE</v>
      </c>
      <c r="B54" s="134">
        <v>3335945562</v>
      </c>
      <c r="C54" s="101">
        <v>44383.842430555553</v>
      </c>
      <c r="D54" s="101" t="s">
        <v>2469</v>
      </c>
      <c r="E54" s="129">
        <v>117</v>
      </c>
      <c r="F54" s="138" t="str">
        <f>VLOOKUP(E54,VIP!$A$2:$O14120,2,0)</f>
        <v>DRBR117</v>
      </c>
      <c r="G54" s="138" t="str">
        <f>VLOOKUP(E54,'LISTADO ATM'!$A$2:$B$897,2,0)</f>
        <v xml:space="preserve">ATM Oficina El Seybo </v>
      </c>
      <c r="H54" s="138" t="str">
        <f>VLOOKUP(E54,VIP!$A$2:$O19081,7,FALSE)</f>
        <v>Si</v>
      </c>
      <c r="I54" s="138" t="str">
        <f>VLOOKUP(E54,VIP!$A$2:$O11046,8,FALSE)</f>
        <v>Si</v>
      </c>
      <c r="J54" s="138" t="str">
        <f>VLOOKUP(E54,VIP!$A$2:$O10996,8,FALSE)</f>
        <v>Si</v>
      </c>
      <c r="K54" s="138" t="str">
        <f>VLOOKUP(E54,VIP!$A$2:$O14570,6,0)</f>
        <v>SI</v>
      </c>
      <c r="L54" s="140" t="s">
        <v>2417</v>
      </c>
      <c r="M54" s="100" t="s">
        <v>2445</v>
      </c>
      <c r="N54" s="100" t="s">
        <v>2452</v>
      </c>
      <c r="O54" s="138" t="s">
        <v>2470</v>
      </c>
      <c r="P54" s="138"/>
      <c r="Q54" s="100" t="s">
        <v>2417</v>
      </c>
    </row>
    <row r="55" spans="1:17" s="111" customFormat="1" ht="18" x14ac:dyDescent="0.25">
      <c r="A55" s="138" t="str">
        <f>VLOOKUP(E55,'LISTADO ATM'!$A$2:$C$898,3,0)</f>
        <v>NORTE</v>
      </c>
      <c r="B55" s="134">
        <v>3335945563</v>
      </c>
      <c r="C55" s="101">
        <v>44383.845949074072</v>
      </c>
      <c r="D55" s="101" t="s">
        <v>2180</v>
      </c>
      <c r="E55" s="129">
        <v>886</v>
      </c>
      <c r="F55" s="138" t="str">
        <f>VLOOKUP(E55,VIP!$A$2:$O14119,2,0)</f>
        <v>DRBR886</v>
      </c>
      <c r="G55" s="138" t="str">
        <f>VLOOKUP(E55,'LISTADO ATM'!$A$2:$B$897,2,0)</f>
        <v xml:space="preserve">ATM Oficina Guayubín </v>
      </c>
      <c r="H55" s="138" t="str">
        <f>VLOOKUP(E55,VIP!$A$2:$O19080,7,FALSE)</f>
        <v>Si</v>
      </c>
      <c r="I55" s="138" t="str">
        <f>VLOOKUP(E55,VIP!$A$2:$O11045,8,FALSE)</f>
        <v>Si</v>
      </c>
      <c r="J55" s="138" t="str">
        <f>VLOOKUP(E55,VIP!$A$2:$O10995,8,FALSE)</f>
        <v>Si</v>
      </c>
      <c r="K55" s="138" t="str">
        <f>VLOOKUP(E55,VIP!$A$2:$O14569,6,0)</f>
        <v>NO</v>
      </c>
      <c r="L55" s="140" t="s">
        <v>2465</v>
      </c>
      <c r="M55" s="100" t="s">
        <v>2445</v>
      </c>
      <c r="N55" s="100" t="s">
        <v>2452</v>
      </c>
      <c r="O55" s="138" t="s">
        <v>2454</v>
      </c>
      <c r="P55" s="138"/>
      <c r="Q55" s="100" t="s">
        <v>2465</v>
      </c>
    </row>
    <row r="56" spans="1:17" s="111" customFormat="1" ht="18" x14ac:dyDescent="0.25">
      <c r="A56" s="138" t="str">
        <f>VLOOKUP(E56,'LISTADO ATM'!$A$2:$C$898,3,0)</f>
        <v>NORTE</v>
      </c>
      <c r="B56" s="134">
        <v>3335945564</v>
      </c>
      <c r="C56" s="101">
        <v>44383.846770833334</v>
      </c>
      <c r="D56" s="101" t="s">
        <v>2180</v>
      </c>
      <c r="E56" s="129">
        <v>809</v>
      </c>
      <c r="F56" s="138" t="str">
        <f>VLOOKUP(E56,VIP!$A$2:$O14118,2,0)</f>
        <v>DRBR809</v>
      </c>
      <c r="G56" s="138" t="str">
        <f>VLOOKUP(E56,'LISTADO ATM'!$A$2:$B$897,2,0)</f>
        <v>ATM Yoma (Cotuí)</v>
      </c>
      <c r="H56" s="138" t="str">
        <f>VLOOKUP(E56,VIP!$A$2:$O19079,7,FALSE)</f>
        <v>Si</v>
      </c>
      <c r="I56" s="138" t="str">
        <f>VLOOKUP(E56,VIP!$A$2:$O11044,8,FALSE)</f>
        <v>Si</v>
      </c>
      <c r="J56" s="138" t="str">
        <f>VLOOKUP(E56,VIP!$A$2:$O10994,8,FALSE)</f>
        <v>Si</v>
      </c>
      <c r="K56" s="138" t="str">
        <f>VLOOKUP(E56,VIP!$A$2:$O14568,6,0)</f>
        <v>NO</v>
      </c>
      <c r="L56" s="140" t="s">
        <v>2465</v>
      </c>
      <c r="M56" s="100" t="s">
        <v>2445</v>
      </c>
      <c r="N56" s="100" t="s">
        <v>2452</v>
      </c>
      <c r="O56" s="138" t="s">
        <v>2454</v>
      </c>
      <c r="P56" s="138"/>
      <c r="Q56" s="100" t="s">
        <v>2465</v>
      </c>
    </row>
    <row r="57" spans="1:17" s="111" customFormat="1" ht="18" x14ac:dyDescent="0.25">
      <c r="A57" s="138" t="str">
        <f>VLOOKUP(E57,'LISTADO ATM'!$A$2:$C$898,3,0)</f>
        <v>DISTRITO NACIONAL</v>
      </c>
      <c r="B57" s="134">
        <v>3335945567</v>
      </c>
      <c r="C57" s="101">
        <v>44383.887939814813</v>
      </c>
      <c r="D57" s="101" t="s">
        <v>2180</v>
      </c>
      <c r="E57" s="129">
        <v>490</v>
      </c>
      <c r="F57" s="138" t="str">
        <f>VLOOKUP(E57,VIP!$A$2:$O14117,2,0)</f>
        <v>DRBR490</v>
      </c>
      <c r="G57" s="138" t="str">
        <f>VLOOKUP(E57,'LISTADO ATM'!$A$2:$B$897,2,0)</f>
        <v xml:space="preserve">ATM Hospital Ney Arias Lora </v>
      </c>
      <c r="H57" s="138" t="str">
        <f>VLOOKUP(E57,VIP!$A$2:$O19078,7,FALSE)</f>
        <v>Si</v>
      </c>
      <c r="I57" s="138" t="str">
        <f>VLOOKUP(E57,VIP!$A$2:$O11043,8,FALSE)</f>
        <v>Si</v>
      </c>
      <c r="J57" s="138" t="str">
        <f>VLOOKUP(E57,VIP!$A$2:$O10993,8,FALSE)</f>
        <v>Si</v>
      </c>
      <c r="K57" s="138" t="str">
        <f>VLOOKUP(E57,VIP!$A$2:$O14567,6,0)</f>
        <v>NO</v>
      </c>
      <c r="L57" s="140" t="s">
        <v>2219</v>
      </c>
      <c r="M57" s="100" t="s">
        <v>2445</v>
      </c>
      <c r="N57" s="100" t="s">
        <v>2452</v>
      </c>
      <c r="O57" s="138" t="s">
        <v>2454</v>
      </c>
      <c r="P57" s="138"/>
      <c r="Q57" s="100" t="s">
        <v>2219</v>
      </c>
    </row>
    <row r="58" spans="1:17" s="111" customFormat="1" ht="18" x14ac:dyDescent="0.25">
      <c r="A58" s="138" t="str">
        <f>VLOOKUP(E58,'LISTADO ATM'!$A$2:$C$898,3,0)</f>
        <v>DISTRITO NACIONAL</v>
      </c>
      <c r="B58" s="134">
        <v>3335945570</v>
      </c>
      <c r="C58" s="101">
        <v>44383.889861111114</v>
      </c>
      <c r="D58" s="101" t="s">
        <v>2180</v>
      </c>
      <c r="E58" s="129">
        <v>517</v>
      </c>
      <c r="F58" s="138" t="str">
        <f>VLOOKUP(E58,VIP!$A$2:$O14115,2,0)</f>
        <v>DRBR517</v>
      </c>
      <c r="G58" s="138" t="str">
        <f>VLOOKUP(E58,'LISTADO ATM'!$A$2:$B$897,2,0)</f>
        <v xml:space="preserve">ATM Autobanco Oficina Sans Soucí </v>
      </c>
      <c r="H58" s="138" t="str">
        <f>VLOOKUP(E58,VIP!$A$2:$O19076,7,FALSE)</f>
        <v>Si</v>
      </c>
      <c r="I58" s="138" t="str">
        <f>VLOOKUP(E58,VIP!$A$2:$O11041,8,FALSE)</f>
        <v>Si</v>
      </c>
      <c r="J58" s="138" t="str">
        <f>VLOOKUP(E58,VIP!$A$2:$O10991,8,FALSE)</f>
        <v>Si</v>
      </c>
      <c r="K58" s="138" t="str">
        <f>VLOOKUP(E58,VIP!$A$2:$O14565,6,0)</f>
        <v>SI</v>
      </c>
      <c r="L58" s="140" t="s">
        <v>2219</v>
      </c>
      <c r="M58" s="100" t="s">
        <v>2445</v>
      </c>
      <c r="N58" s="100" t="s">
        <v>2452</v>
      </c>
      <c r="O58" s="138" t="s">
        <v>2454</v>
      </c>
      <c r="P58" s="138"/>
      <c r="Q58" s="100" t="s">
        <v>2219</v>
      </c>
    </row>
    <row r="59" spans="1:17" s="111" customFormat="1" ht="18" x14ac:dyDescent="0.25">
      <c r="A59" s="138" t="str">
        <f>VLOOKUP(E59,'LISTADO ATM'!$A$2:$C$898,3,0)</f>
        <v>DISTRITO NACIONAL</v>
      </c>
      <c r="B59" s="134">
        <v>3335945571</v>
      </c>
      <c r="C59" s="101">
        <v>44383.891759259262</v>
      </c>
      <c r="D59" s="101" t="s">
        <v>2180</v>
      </c>
      <c r="E59" s="129">
        <v>961</v>
      </c>
      <c r="F59" s="138" t="str">
        <f>VLOOKUP(E59,VIP!$A$2:$O14114,2,0)</f>
        <v>DRBR03H</v>
      </c>
      <c r="G59" s="138" t="str">
        <f>VLOOKUP(E59,'LISTADO ATM'!$A$2:$B$897,2,0)</f>
        <v xml:space="preserve">ATM Listín Diario </v>
      </c>
      <c r="H59" s="138" t="str">
        <f>VLOOKUP(E59,VIP!$A$2:$O19075,7,FALSE)</f>
        <v>Si</v>
      </c>
      <c r="I59" s="138" t="str">
        <f>VLOOKUP(E59,VIP!$A$2:$O11040,8,FALSE)</f>
        <v>Si</v>
      </c>
      <c r="J59" s="138" t="str">
        <f>VLOOKUP(E59,VIP!$A$2:$O10990,8,FALSE)</f>
        <v>Si</v>
      </c>
      <c r="K59" s="138" t="str">
        <f>VLOOKUP(E59,VIP!$A$2:$O14564,6,0)</f>
        <v>NO</v>
      </c>
      <c r="L59" s="140" t="s">
        <v>2219</v>
      </c>
      <c r="M59" s="100" t="s">
        <v>2445</v>
      </c>
      <c r="N59" s="100" t="s">
        <v>2452</v>
      </c>
      <c r="O59" s="138" t="s">
        <v>2454</v>
      </c>
      <c r="P59" s="138"/>
      <c r="Q59" s="100" t="s">
        <v>2219</v>
      </c>
    </row>
    <row r="60" spans="1:17" s="111" customFormat="1" ht="18" x14ac:dyDescent="0.25">
      <c r="A60" s="138" t="str">
        <f>VLOOKUP(E60,'LISTADO ATM'!$A$2:$C$898,3,0)</f>
        <v>NORTE</v>
      </c>
      <c r="B60" s="134">
        <v>3335945572</v>
      </c>
      <c r="C60" s="101">
        <v>44383.894629629627</v>
      </c>
      <c r="D60" s="101" t="s">
        <v>2180</v>
      </c>
      <c r="E60" s="129">
        <v>650</v>
      </c>
      <c r="F60" s="138" t="str">
        <f>VLOOKUP(E60,VIP!$A$2:$O14113,2,0)</f>
        <v>DRBR650</v>
      </c>
      <c r="G60" s="138" t="str">
        <f>VLOOKUP(E60,'LISTADO ATM'!$A$2:$B$897,2,0)</f>
        <v>ATM Edificio 911 (Santiago)</v>
      </c>
      <c r="H60" s="138" t="str">
        <f>VLOOKUP(E60,VIP!$A$2:$O19074,7,FALSE)</f>
        <v>Si</v>
      </c>
      <c r="I60" s="138" t="str">
        <f>VLOOKUP(E60,VIP!$A$2:$O11039,8,FALSE)</f>
        <v>Si</v>
      </c>
      <c r="J60" s="138" t="str">
        <f>VLOOKUP(E60,VIP!$A$2:$O10989,8,FALSE)</f>
        <v>Si</v>
      </c>
      <c r="K60" s="138" t="str">
        <f>VLOOKUP(E60,VIP!$A$2:$O14563,6,0)</f>
        <v>NO</v>
      </c>
      <c r="L60" s="140" t="s">
        <v>2219</v>
      </c>
      <c r="M60" s="100" t="s">
        <v>2445</v>
      </c>
      <c r="N60" s="100" t="s">
        <v>2452</v>
      </c>
      <c r="O60" s="138" t="s">
        <v>2454</v>
      </c>
      <c r="P60" s="138"/>
      <c r="Q60" s="100" t="s">
        <v>2219</v>
      </c>
    </row>
    <row r="61" spans="1:17" s="111" customFormat="1" ht="18" x14ac:dyDescent="0.25">
      <c r="A61" s="138" t="str">
        <f>VLOOKUP(E61,'LISTADO ATM'!$A$2:$C$898,3,0)</f>
        <v>DISTRITO NACIONAL</v>
      </c>
      <c r="B61" s="134">
        <v>3335945573</v>
      </c>
      <c r="C61" s="101">
        <v>44383.896168981482</v>
      </c>
      <c r="D61" s="101" t="s">
        <v>2180</v>
      </c>
      <c r="E61" s="129">
        <v>623</v>
      </c>
      <c r="F61" s="138" t="str">
        <f>VLOOKUP(E61,VIP!$A$2:$O14112,2,0)</f>
        <v>DRBR623</v>
      </c>
      <c r="G61" s="138" t="str">
        <f>VLOOKUP(E61,'LISTADO ATM'!$A$2:$B$897,2,0)</f>
        <v xml:space="preserve">ATM Operaciones Especiales (Manoguayabo) </v>
      </c>
      <c r="H61" s="138" t="str">
        <f>VLOOKUP(E61,VIP!$A$2:$O19073,7,FALSE)</f>
        <v>Si</v>
      </c>
      <c r="I61" s="138" t="str">
        <f>VLOOKUP(E61,VIP!$A$2:$O11038,8,FALSE)</f>
        <v>Si</v>
      </c>
      <c r="J61" s="138" t="str">
        <f>VLOOKUP(E61,VIP!$A$2:$O10988,8,FALSE)</f>
        <v>Si</v>
      </c>
      <c r="K61" s="138" t="str">
        <f>VLOOKUP(E61,VIP!$A$2:$O14562,6,0)</f>
        <v>No</v>
      </c>
      <c r="L61" s="140" t="s">
        <v>2219</v>
      </c>
      <c r="M61" s="100" t="s">
        <v>2445</v>
      </c>
      <c r="N61" s="100" t="s">
        <v>2452</v>
      </c>
      <c r="O61" s="138" t="s">
        <v>2454</v>
      </c>
      <c r="P61" s="138"/>
      <c r="Q61" s="100" t="s">
        <v>2219</v>
      </c>
    </row>
    <row r="62" spans="1:17" s="111" customFormat="1" ht="18" x14ac:dyDescent="0.25">
      <c r="A62" s="138" t="str">
        <f>VLOOKUP(E62,'LISTADO ATM'!$A$2:$C$898,3,0)</f>
        <v>DISTRITO NACIONAL</v>
      </c>
      <c r="B62" s="134">
        <v>3335945574</v>
      </c>
      <c r="C62" s="101">
        <v>44383.896944444445</v>
      </c>
      <c r="D62" s="101" t="s">
        <v>2180</v>
      </c>
      <c r="E62" s="129">
        <v>87</v>
      </c>
      <c r="F62" s="138" t="str">
        <f>VLOOKUP(E62,VIP!$A$2:$O14111,2,0)</f>
        <v>DRBR087</v>
      </c>
      <c r="G62" s="138" t="str">
        <f>VLOOKUP(E62,'LISTADO ATM'!$A$2:$B$897,2,0)</f>
        <v xml:space="preserve">ATM Autoservicio Sarasota </v>
      </c>
      <c r="H62" s="138" t="str">
        <f>VLOOKUP(E62,VIP!$A$2:$O19072,7,FALSE)</f>
        <v>Si</v>
      </c>
      <c r="I62" s="138" t="str">
        <f>VLOOKUP(E62,VIP!$A$2:$O11037,8,FALSE)</f>
        <v>Si</v>
      </c>
      <c r="J62" s="138" t="str">
        <f>VLOOKUP(E62,VIP!$A$2:$O10987,8,FALSE)</f>
        <v>Si</v>
      </c>
      <c r="K62" s="138" t="str">
        <f>VLOOKUP(E62,VIP!$A$2:$O14561,6,0)</f>
        <v>NO</v>
      </c>
      <c r="L62" s="140" t="s">
        <v>2219</v>
      </c>
      <c r="M62" s="100" t="s">
        <v>2445</v>
      </c>
      <c r="N62" s="100" t="s">
        <v>2452</v>
      </c>
      <c r="O62" s="138" t="s">
        <v>2454</v>
      </c>
      <c r="P62" s="138"/>
      <c r="Q62" s="100" t="s">
        <v>2219</v>
      </c>
    </row>
    <row r="63" spans="1:17" s="111" customFormat="1" ht="18" x14ac:dyDescent="0.25">
      <c r="A63" s="138" t="str">
        <f>VLOOKUP(E63,'LISTADO ATM'!$A$2:$C$898,3,0)</f>
        <v>DISTRITO NACIONAL</v>
      </c>
      <c r="B63" s="134">
        <v>3335945575</v>
      </c>
      <c r="C63" s="101">
        <v>44383.898993055554</v>
      </c>
      <c r="D63" s="101" t="s">
        <v>2180</v>
      </c>
      <c r="E63" s="129">
        <v>335</v>
      </c>
      <c r="F63" s="138" t="str">
        <f>VLOOKUP(E63,VIP!$A$2:$O14110,2,0)</f>
        <v>DRBR335</v>
      </c>
      <c r="G63" s="138" t="str">
        <f>VLOOKUP(E63,'LISTADO ATM'!$A$2:$B$897,2,0)</f>
        <v>ATM Edificio Aster</v>
      </c>
      <c r="H63" s="138" t="str">
        <f>VLOOKUP(E63,VIP!$A$2:$O19071,7,FALSE)</f>
        <v>Si</v>
      </c>
      <c r="I63" s="138" t="str">
        <f>VLOOKUP(E63,VIP!$A$2:$O11036,8,FALSE)</f>
        <v>Si</v>
      </c>
      <c r="J63" s="138" t="str">
        <f>VLOOKUP(E63,VIP!$A$2:$O10986,8,FALSE)</f>
        <v>Si</v>
      </c>
      <c r="K63" s="138" t="str">
        <f>VLOOKUP(E63,VIP!$A$2:$O14560,6,0)</f>
        <v>NO</v>
      </c>
      <c r="L63" s="140" t="s">
        <v>2465</v>
      </c>
      <c r="M63" s="100" t="s">
        <v>2445</v>
      </c>
      <c r="N63" s="100" t="s">
        <v>2452</v>
      </c>
      <c r="O63" s="138" t="s">
        <v>2454</v>
      </c>
      <c r="P63" s="138"/>
      <c r="Q63" s="100" t="s">
        <v>2465</v>
      </c>
    </row>
    <row r="64" spans="1:17" s="111" customFormat="1" ht="18" x14ac:dyDescent="0.25">
      <c r="A64" s="138" t="str">
        <f>VLOOKUP(E64,'LISTADO ATM'!$A$2:$C$898,3,0)</f>
        <v>DISTRITO NACIONAL</v>
      </c>
      <c r="B64" s="134">
        <v>3335945576</v>
      </c>
      <c r="C64" s="101">
        <v>44383.924166666664</v>
      </c>
      <c r="D64" s="101" t="s">
        <v>2448</v>
      </c>
      <c r="E64" s="129">
        <v>267</v>
      </c>
      <c r="F64" s="138" t="str">
        <f>VLOOKUP(E64,VIP!$A$2:$O14109,2,0)</f>
        <v>DRBR267</v>
      </c>
      <c r="G64" s="138" t="str">
        <f>VLOOKUP(E64,'LISTADO ATM'!$A$2:$B$897,2,0)</f>
        <v xml:space="preserve">ATM Centro de Caja México </v>
      </c>
      <c r="H64" s="138" t="str">
        <f>VLOOKUP(E64,VIP!$A$2:$O19070,7,FALSE)</f>
        <v>Si</v>
      </c>
      <c r="I64" s="138" t="str">
        <f>VLOOKUP(E64,VIP!$A$2:$O11035,8,FALSE)</f>
        <v>Si</v>
      </c>
      <c r="J64" s="138" t="str">
        <f>VLOOKUP(E64,VIP!$A$2:$O10985,8,FALSE)</f>
        <v>Si</v>
      </c>
      <c r="K64" s="138" t="str">
        <f>VLOOKUP(E64,VIP!$A$2:$O14559,6,0)</f>
        <v>NO</v>
      </c>
      <c r="L64" s="140" t="s">
        <v>2417</v>
      </c>
      <c r="M64" s="100" t="s">
        <v>2445</v>
      </c>
      <c r="N64" s="100" t="s">
        <v>2452</v>
      </c>
      <c r="O64" s="138" t="s">
        <v>2453</v>
      </c>
      <c r="P64" s="138"/>
      <c r="Q64" s="100" t="s">
        <v>2417</v>
      </c>
    </row>
    <row r="65" spans="1:17" ht="18" x14ac:dyDescent="0.25">
      <c r="A65" s="138" t="str">
        <f>VLOOKUP(E65,'LISTADO ATM'!$A$2:$C$898,3,0)</f>
        <v>NORTE</v>
      </c>
      <c r="B65" s="134">
        <v>3335945578</v>
      </c>
      <c r="C65" s="101">
        <v>44383.931585648148</v>
      </c>
      <c r="D65" s="101" t="s">
        <v>2469</v>
      </c>
      <c r="E65" s="129">
        <v>277</v>
      </c>
      <c r="F65" s="138" t="str">
        <f>VLOOKUP(E65,VIP!$A$2:$O14108,2,0)</f>
        <v>DRBR277</v>
      </c>
      <c r="G65" s="138" t="str">
        <f>VLOOKUP(E65,'LISTADO ATM'!$A$2:$B$897,2,0)</f>
        <v xml:space="preserve">ATM Oficina Duarte (Santiago) </v>
      </c>
      <c r="H65" s="138" t="str">
        <f>VLOOKUP(E65,VIP!$A$2:$O19069,7,FALSE)</f>
        <v>Si</v>
      </c>
      <c r="I65" s="138" t="str">
        <f>VLOOKUP(E65,VIP!$A$2:$O11034,8,FALSE)</f>
        <v>Si</v>
      </c>
      <c r="J65" s="138" t="str">
        <f>VLOOKUP(E65,VIP!$A$2:$O10984,8,FALSE)</f>
        <v>Si</v>
      </c>
      <c r="K65" s="138" t="str">
        <f>VLOOKUP(E65,VIP!$A$2:$O14558,6,0)</f>
        <v>NO</v>
      </c>
      <c r="L65" s="140" t="s">
        <v>2563</v>
      </c>
      <c r="M65" s="100" t="s">
        <v>2445</v>
      </c>
      <c r="N65" s="100" t="s">
        <v>2452</v>
      </c>
      <c r="O65" s="138" t="s">
        <v>2470</v>
      </c>
      <c r="P65" s="138"/>
      <c r="Q65" s="100" t="s">
        <v>2563</v>
      </c>
    </row>
    <row r="66" spans="1:17" ht="18" x14ac:dyDescent="0.25">
      <c r="A66" s="138" t="str">
        <f>VLOOKUP(E66,'LISTADO ATM'!$A$2:$C$898,3,0)</f>
        <v>DISTRITO NACIONAL</v>
      </c>
      <c r="B66" s="134" t="s">
        <v>2646</v>
      </c>
      <c r="C66" s="101">
        <v>44384.017581018517</v>
      </c>
      <c r="D66" s="101" t="s">
        <v>2180</v>
      </c>
      <c r="E66" s="129">
        <v>617</v>
      </c>
      <c r="F66" s="138" t="str">
        <f>VLOOKUP(E66,VIP!$A$2:$O14129,2,0)</f>
        <v>DRBR617</v>
      </c>
      <c r="G66" s="138" t="str">
        <f>VLOOKUP(E66,'LISTADO ATM'!$A$2:$B$897,2,0)</f>
        <v xml:space="preserve">ATM Guardia Presidencial </v>
      </c>
      <c r="H66" s="138" t="str">
        <f>VLOOKUP(E66,VIP!$A$2:$O19090,7,FALSE)</f>
        <v>Si</v>
      </c>
      <c r="I66" s="138" t="str">
        <f>VLOOKUP(E66,VIP!$A$2:$O11055,8,FALSE)</f>
        <v>Si</v>
      </c>
      <c r="J66" s="138" t="str">
        <f>VLOOKUP(E66,VIP!$A$2:$O11005,8,FALSE)</f>
        <v>Si</v>
      </c>
      <c r="K66" s="138" t="str">
        <f>VLOOKUP(E66,VIP!$A$2:$O14579,6,0)</f>
        <v>NO</v>
      </c>
      <c r="L66" s="140" t="s">
        <v>2245</v>
      </c>
      <c r="M66" s="100" t="s">
        <v>2445</v>
      </c>
      <c r="N66" s="100" t="s">
        <v>2452</v>
      </c>
      <c r="O66" s="138" t="s">
        <v>2454</v>
      </c>
      <c r="P66" s="138"/>
      <c r="Q66" s="100" t="s">
        <v>2245</v>
      </c>
    </row>
    <row r="67" spans="1:17" s="111" customFormat="1" ht="18" x14ac:dyDescent="0.25">
      <c r="A67" s="138" t="str">
        <f>VLOOKUP(E67,'LISTADO ATM'!$A$2:$C$898,3,0)</f>
        <v>NORTE</v>
      </c>
      <c r="B67" s="134" t="s">
        <v>2645</v>
      </c>
      <c r="C67" s="101">
        <v>44384.018414351849</v>
      </c>
      <c r="D67" s="101" t="s">
        <v>2180</v>
      </c>
      <c r="E67" s="129">
        <v>351</v>
      </c>
      <c r="F67" s="138" t="str">
        <f>VLOOKUP(E67,VIP!$A$2:$O14128,2,0)</f>
        <v>DRBR351</v>
      </c>
      <c r="G67" s="138" t="str">
        <f>VLOOKUP(E67,'LISTADO ATM'!$A$2:$B$897,2,0)</f>
        <v xml:space="preserve">ATM S/M José Luís (Puerto Plata) </v>
      </c>
      <c r="H67" s="138" t="str">
        <f>VLOOKUP(E67,VIP!$A$2:$O19089,7,FALSE)</f>
        <v>Si</v>
      </c>
      <c r="I67" s="138" t="str">
        <f>VLOOKUP(E67,VIP!$A$2:$O11054,8,FALSE)</f>
        <v>Si</v>
      </c>
      <c r="J67" s="138" t="str">
        <f>VLOOKUP(E67,VIP!$A$2:$O11004,8,FALSE)</f>
        <v>Si</v>
      </c>
      <c r="K67" s="138" t="str">
        <f>VLOOKUP(E67,VIP!$A$2:$O14578,6,0)</f>
        <v>NO</v>
      </c>
      <c r="L67" s="140" t="s">
        <v>2245</v>
      </c>
      <c r="M67" s="100" t="s">
        <v>2445</v>
      </c>
      <c r="N67" s="100" t="s">
        <v>2452</v>
      </c>
      <c r="O67" s="138" t="s">
        <v>2454</v>
      </c>
      <c r="P67" s="138"/>
      <c r="Q67" s="100" t="s">
        <v>2245</v>
      </c>
    </row>
    <row r="68" spans="1:17" ht="18" x14ac:dyDescent="0.25">
      <c r="A68" s="138" t="str">
        <f>VLOOKUP(E68,'LISTADO ATM'!$A$2:$C$898,3,0)</f>
        <v>DISTRITO NACIONAL</v>
      </c>
      <c r="B68" s="134" t="s">
        <v>2644</v>
      </c>
      <c r="C68" s="101">
        <v>44384.042858796296</v>
      </c>
      <c r="D68" s="101" t="s">
        <v>2180</v>
      </c>
      <c r="E68" s="129">
        <v>676</v>
      </c>
      <c r="F68" s="138" t="str">
        <f>VLOOKUP(E68,VIP!$A$2:$O14127,2,0)</f>
        <v>DRBR676</v>
      </c>
      <c r="G68" s="138" t="str">
        <f>VLOOKUP(E68,'LISTADO ATM'!$A$2:$B$897,2,0)</f>
        <v>ATM S/M Bravo Colina Del Oeste</v>
      </c>
      <c r="H68" s="138" t="str">
        <f>VLOOKUP(E68,VIP!$A$2:$O19088,7,FALSE)</f>
        <v>Si</v>
      </c>
      <c r="I68" s="138" t="str">
        <f>VLOOKUP(E68,VIP!$A$2:$O11053,8,FALSE)</f>
        <v>Si</v>
      </c>
      <c r="J68" s="138" t="str">
        <f>VLOOKUP(E68,VIP!$A$2:$O11003,8,FALSE)</f>
        <v>Si</v>
      </c>
      <c r="K68" s="138" t="str">
        <f>VLOOKUP(E68,VIP!$A$2:$O14577,6,0)</f>
        <v>NO</v>
      </c>
      <c r="L68" s="140" t="s">
        <v>2465</v>
      </c>
      <c r="M68" s="100" t="s">
        <v>2445</v>
      </c>
      <c r="N68" s="100" t="s">
        <v>2452</v>
      </c>
      <c r="O68" s="138" t="s">
        <v>2454</v>
      </c>
      <c r="P68" s="138"/>
      <c r="Q68" s="100" t="s">
        <v>2465</v>
      </c>
    </row>
    <row r="69" spans="1:17" ht="18" x14ac:dyDescent="0.25">
      <c r="A69" s="138" t="str">
        <f>VLOOKUP(E69,'LISTADO ATM'!$A$2:$C$898,3,0)</f>
        <v>DISTRITO NACIONAL</v>
      </c>
      <c r="B69" s="134" t="s">
        <v>2643</v>
      </c>
      <c r="C69" s="101">
        <v>44384.04314814815</v>
      </c>
      <c r="D69" s="101" t="s">
        <v>2180</v>
      </c>
      <c r="E69" s="129">
        <v>422</v>
      </c>
      <c r="F69" s="138" t="str">
        <f>VLOOKUP(E69,VIP!$A$2:$O14126,2,0)</f>
        <v>DRBR422</v>
      </c>
      <c r="G69" s="138" t="str">
        <f>VLOOKUP(E69,'LISTADO ATM'!$A$2:$B$897,2,0)</f>
        <v xml:space="preserve">ATM Olé Manoguayabo </v>
      </c>
      <c r="H69" s="138" t="str">
        <f>VLOOKUP(E69,VIP!$A$2:$O19087,7,FALSE)</f>
        <v>Si</v>
      </c>
      <c r="I69" s="138" t="str">
        <f>VLOOKUP(E69,VIP!$A$2:$O11052,8,FALSE)</f>
        <v>Si</v>
      </c>
      <c r="J69" s="138" t="str">
        <f>VLOOKUP(E69,VIP!$A$2:$O11002,8,FALSE)</f>
        <v>Si</v>
      </c>
      <c r="K69" s="138" t="str">
        <f>VLOOKUP(E69,VIP!$A$2:$O14576,6,0)</f>
        <v>NO</v>
      </c>
      <c r="L69" s="140" t="s">
        <v>2465</v>
      </c>
      <c r="M69" s="100" t="s">
        <v>2445</v>
      </c>
      <c r="N69" s="100" t="s">
        <v>2452</v>
      </c>
      <c r="O69" s="138" t="s">
        <v>2454</v>
      </c>
      <c r="P69" s="138"/>
      <c r="Q69" s="100" t="s">
        <v>2465</v>
      </c>
    </row>
    <row r="70" spans="1:17" ht="18" x14ac:dyDescent="0.25">
      <c r="A70" s="138" t="str">
        <f>VLOOKUP(E70,'LISTADO ATM'!$A$2:$C$898,3,0)</f>
        <v>NORTE</v>
      </c>
      <c r="B70" s="134" t="s">
        <v>2642</v>
      </c>
      <c r="C70" s="101">
        <v>44384.04351851852</v>
      </c>
      <c r="D70" s="101" t="s">
        <v>2180</v>
      </c>
      <c r="E70" s="129">
        <v>944</v>
      </c>
      <c r="F70" s="138" t="str">
        <f>VLOOKUP(E70,VIP!$A$2:$O14125,2,0)</f>
        <v>DRBR944</v>
      </c>
      <c r="G70" s="138" t="str">
        <f>VLOOKUP(E70,'LISTADO ATM'!$A$2:$B$897,2,0)</f>
        <v xml:space="preserve">ATM UNP Mao </v>
      </c>
      <c r="H70" s="138" t="str">
        <f>VLOOKUP(E70,VIP!$A$2:$O19086,7,FALSE)</f>
        <v>Si</v>
      </c>
      <c r="I70" s="138" t="str">
        <f>VLOOKUP(E70,VIP!$A$2:$O11051,8,FALSE)</f>
        <v>Si</v>
      </c>
      <c r="J70" s="138" t="str">
        <f>VLOOKUP(E70,VIP!$A$2:$O11001,8,FALSE)</f>
        <v>Si</v>
      </c>
      <c r="K70" s="138" t="str">
        <f>VLOOKUP(E70,VIP!$A$2:$O14575,6,0)</f>
        <v>NO</v>
      </c>
      <c r="L70" s="140" t="s">
        <v>2465</v>
      </c>
      <c r="M70" s="100" t="s">
        <v>2445</v>
      </c>
      <c r="N70" s="100" t="s">
        <v>2452</v>
      </c>
      <c r="O70" s="138" t="s">
        <v>2454</v>
      </c>
      <c r="P70" s="138"/>
      <c r="Q70" s="100" t="s">
        <v>2465</v>
      </c>
    </row>
    <row r="71" spans="1:17" ht="18" x14ac:dyDescent="0.25">
      <c r="A71" s="138" t="str">
        <f>VLOOKUP(E71,'LISTADO ATM'!$A$2:$C$898,3,0)</f>
        <v>DISTRITO NACIONAL</v>
      </c>
      <c r="B71" s="134" t="s">
        <v>2641</v>
      </c>
      <c r="C71" s="101">
        <v>44384.047152777777</v>
      </c>
      <c r="D71" s="101" t="s">
        <v>2180</v>
      </c>
      <c r="E71" s="129">
        <v>160</v>
      </c>
      <c r="F71" s="138" t="str">
        <f>VLOOKUP(E71,VIP!$A$2:$O14124,2,0)</f>
        <v>DRBR160</v>
      </c>
      <c r="G71" s="138" t="str">
        <f>VLOOKUP(E71,'LISTADO ATM'!$A$2:$B$897,2,0)</f>
        <v xml:space="preserve">ATM Oficina Herrera </v>
      </c>
      <c r="H71" s="138" t="str">
        <f>VLOOKUP(E71,VIP!$A$2:$O19085,7,FALSE)</f>
        <v>Si</v>
      </c>
      <c r="I71" s="138" t="str">
        <f>VLOOKUP(E71,VIP!$A$2:$O11050,8,FALSE)</f>
        <v>Si</v>
      </c>
      <c r="J71" s="138" t="str">
        <f>VLOOKUP(E71,VIP!$A$2:$O11000,8,FALSE)</f>
        <v>Si</v>
      </c>
      <c r="K71" s="138" t="str">
        <f>VLOOKUP(E71,VIP!$A$2:$O14574,6,0)</f>
        <v>NO</v>
      </c>
      <c r="L71" s="140" t="s">
        <v>2219</v>
      </c>
      <c r="M71" s="100" t="s">
        <v>2445</v>
      </c>
      <c r="N71" s="100" t="s">
        <v>2452</v>
      </c>
      <c r="O71" s="138" t="s">
        <v>2454</v>
      </c>
      <c r="P71" s="138"/>
      <c r="Q71" s="100" t="s">
        <v>2219</v>
      </c>
    </row>
    <row r="72" spans="1:17" ht="18" x14ac:dyDescent="0.25">
      <c r="A72" s="138" t="str">
        <f>VLOOKUP(E72,'LISTADO ATM'!$A$2:$C$898,3,0)</f>
        <v>NORTE</v>
      </c>
      <c r="B72" s="134" t="s">
        <v>2640</v>
      </c>
      <c r="C72" s="101">
        <v>44384.048275462963</v>
      </c>
      <c r="D72" s="101" t="s">
        <v>2181</v>
      </c>
      <c r="E72" s="129">
        <v>632</v>
      </c>
      <c r="F72" s="138" t="str">
        <f>VLOOKUP(E72,VIP!$A$2:$O14123,2,0)</f>
        <v>DRBR263</v>
      </c>
      <c r="G72" s="138" t="str">
        <f>VLOOKUP(E72,'LISTADO ATM'!$A$2:$B$897,2,0)</f>
        <v xml:space="preserve">ATM Autobanco Gurabo </v>
      </c>
      <c r="H72" s="138" t="str">
        <f>VLOOKUP(E72,VIP!$A$2:$O19084,7,FALSE)</f>
        <v>Si</v>
      </c>
      <c r="I72" s="138" t="str">
        <f>VLOOKUP(E72,VIP!$A$2:$O11049,8,FALSE)</f>
        <v>Si</v>
      </c>
      <c r="J72" s="138" t="str">
        <f>VLOOKUP(E72,VIP!$A$2:$O10999,8,FALSE)</f>
        <v>Si</v>
      </c>
      <c r="K72" s="138" t="str">
        <f>VLOOKUP(E72,VIP!$A$2:$O14573,6,0)</f>
        <v>NO</v>
      </c>
      <c r="L72" s="140" t="s">
        <v>2219</v>
      </c>
      <c r="M72" s="100" t="s">
        <v>2445</v>
      </c>
      <c r="N72" s="100" t="s">
        <v>2452</v>
      </c>
      <c r="O72" s="138" t="s">
        <v>2647</v>
      </c>
      <c r="P72" s="138"/>
      <c r="Q72" s="100" t="s">
        <v>2219</v>
      </c>
    </row>
    <row r="73" spans="1:17" ht="18" x14ac:dyDescent="0.25">
      <c r="A73" s="138" t="str">
        <f>VLOOKUP(E73,'LISTADO ATM'!$A$2:$C$898,3,0)</f>
        <v>NORTE</v>
      </c>
      <c r="B73" s="134" t="s">
        <v>2639</v>
      </c>
      <c r="C73" s="101">
        <v>44384.049247685187</v>
      </c>
      <c r="D73" s="101" t="s">
        <v>2181</v>
      </c>
      <c r="E73" s="129">
        <v>668</v>
      </c>
      <c r="F73" s="138" t="str">
        <f>VLOOKUP(E73,VIP!$A$2:$O14122,2,0)</f>
        <v>DRBR668</v>
      </c>
      <c r="G73" s="138" t="str">
        <f>VLOOKUP(E73,'LISTADO ATM'!$A$2:$B$897,2,0)</f>
        <v>ATM Hospital HEMMI (Santiago)</v>
      </c>
      <c r="H73" s="138" t="str">
        <f>VLOOKUP(E73,VIP!$A$2:$O19083,7,FALSE)</f>
        <v>N/A</v>
      </c>
      <c r="I73" s="138" t="str">
        <f>VLOOKUP(E73,VIP!$A$2:$O11048,8,FALSE)</f>
        <v>N/A</v>
      </c>
      <c r="J73" s="138" t="str">
        <f>VLOOKUP(E73,VIP!$A$2:$O10998,8,FALSE)</f>
        <v>N/A</v>
      </c>
      <c r="K73" s="138" t="str">
        <f>VLOOKUP(E73,VIP!$A$2:$O14572,6,0)</f>
        <v>N/A</v>
      </c>
      <c r="L73" s="140" t="s">
        <v>2245</v>
      </c>
      <c r="M73" s="100" t="s">
        <v>2445</v>
      </c>
      <c r="N73" s="100" t="s">
        <v>2452</v>
      </c>
      <c r="O73" s="138" t="s">
        <v>2647</v>
      </c>
      <c r="P73" s="138"/>
      <c r="Q73" s="100" t="s">
        <v>2245</v>
      </c>
    </row>
    <row r="74" spans="1:17" ht="18" x14ac:dyDescent="0.25">
      <c r="A74" s="138" t="str">
        <f>VLOOKUP(E74,'LISTADO ATM'!$A$2:$C$898,3,0)</f>
        <v>SUR</v>
      </c>
      <c r="B74" s="134" t="s">
        <v>2638</v>
      </c>
      <c r="C74" s="101">
        <v>44384.049791666665</v>
      </c>
      <c r="D74" s="101" t="s">
        <v>2180</v>
      </c>
      <c r="E74" s="129">
        <v>619</v>
      </c>
      <c r="F74" s="138" t="str">
        <f>VLOOKUP(E74,VIP!$A$2:$O14121,2,0)</f>
        <v>DRBR619</v>
      </c>
      <c r="G74" s="138" t="str">
        <f>VLOOKUP(E74,'LISTADO ATM'!$A$2:$B$897,2,0)</f>
        <v xml:space="preserve">ATM Academia P.N. Hatillo (San Cristóbal) </v>
      </c>
      <c r="H74" s="138" t="str">
        <f>VLOOKUP(E74,VIP!$A$2:$O19082,7,FALSE)</f>
        <v>Si</v>
      </c>
      <c r="I74" s="138" t="str">
        <f>VLOOKUP(E74,VIP!$A$2:$O11047,8,FALSE)</f>
        <v>Si</v>
      </c>
      <c r="J74" s="138" t="str">
        <f>VLOOKUP(E74,VIP!$A$2:$O10997,8,FALSE)</f>
        <v>Si</v>
      </c>
      <c r="K74" s="138" t="str">
        <f>VLOOKUP(E74,VIP!$A$2:$O14571,6,0)</f>
        <v>NO</v>
      </c>
      <c r="L74" s="140" t="s">
        <v>2245</v>
      </c>
      <c r="M74" s="100" t="s">
        <v>2445</v>
      </c>
      <c r="N74" s="100" t="s">
        <v>2452</v>
      </c>
      <c r="O74" s="138" t="s">
        <v>2454</v>
      </c>
      <c r="P74" s="138"/>
      <c r="Q74" s="100" t="s">
        <v>2245</v>
      </c>
    </row>
    <row r="75" spans="1:17" ht="18" x14ac:dyDescent="0.25">
      <c r="A75" s="138" t="str">
        <f>VLOOKUP(E75,'LISTADO ATM'!$A$2:$C$898,3,0)</f>
        <v>DISTRITO NACIONAL</v>
      </c>
      <c r="B75" s="134" t="s">
        <v>2637</v>
      </c>
      <c r="C75" s="101">
        <v>44384.075624999998</v>
      </c>
      <c r="D75" s="101" t="s">
        <v>2180</v>
      </c>
      <c r="E75" s="129">
        <v>10</v>
      </c>
      <c r="F75" s="138" t="str">
        <f>VLOOKUP(E75,VIP!$A$2:$O14120,2,0)</f>
        <v>DRBR010</v>
      </c>
      <c r="G75" s="138" t="str">
        <f>VLOOKUP(E75,'LISTADO ATM'!$A$2:$B$897,2,0)</f>
        <v xml:space="preserve">ATM Ministerio Salud Pública </v>
      </c>
      <c r="H75" s="138" t="str">
        <f>VLOOKUP(E75,VIP!$A$2:$O19081,7,FALSE)</f>
        <v>Si</v>
      </c>
      <c r="I75" s="138" t="str">
        <f>VLOOKUP(E75,VIP!$A$2:$O11046,8,FALSE)</f>
        <v>Si</v>
      </c>
      <c r="J75" s="138" t="str">
        <f>VLOOKUP(E75,VIP!$A$2:$O10996,8,FALSE)</f>
        <v>Si</v>
      </c>
      <c r="K75" s="138" t="str">
        <f>VLOOKUP(E75,VIP!$A$2:$O14570,6,0)</f>
        <v>NO</v>
      </c>
      <c r="L75" s="140" t="s">
        <v>2219</v>
      </c>
      <c r="M75" s="100" t="s">
        <v>2445</v>
      </c>
      <c r="N75" s="100" t="s">
        <v>2452</v>
      </c>
      <c r="O75" s="138" t="s">
        <v>2454</v>
      </c>
      <c r="P75" s="138"/>
      <c r="Q75" s="100" t="s">
        <v>2219</v>
      </c>
    </row>
    <row r="76" spans="1:17" ht="18" x14ac:dyDescent="0.25">
      <c r="A76" s="138" t="str">
        <f>VLOOKUP(E76,'LISTADO ATM'!$A$2:$C$898,3,0)</f>
        <v>DISTRITO NACIONAL</v>
      </c>
      <c r="B76" s="134" t="s">
        <v>2636</v>
      </c>
      <c r="C76" s="101">
        <v>44384.076122685183</v>
      </c>
      <c r="D76" s="101" t="s">
        <v>2180</v>
      </c>
      <c r="E76" s="129">
        <v>902</v>
      </c>
      <c r="F76" s="138" t="str">
        <f>VLOOKUP(E76,VIP!$A$2:$O14119,2,0)</f>
        <v>DRBR16A</v>
      </c>
      <c r="G76" s="138" t="str">
        <f>VLOOKUP(E76,'LISTADO ATM'!$A$2:$B$897,2,0)</f>
        <v xml:space="preserve">ATM Oficina Plaza Florida </v>
      </c>
      <c r="H76" s="138" t="str">
        <f>VLOOKUP(E76,VIP!$A$2:$O19080,7,FALSE)</f>
        <v>Si</v>
      </c>
      <c r="I76" s="138" t="str">
        <f>VLOOKUP(E76,VIP!$A$2:$O11045,8,FALSE)</f>
        <v>Si</v>
      </c>
      <c r="J76" s="138" t="str">
        <f>VLOOKUP(E76,VIP!$A$2:$O10995,8,FALSE)</f>
        <v>Si</v>
      </c>
      <c r="K76" s="138" t="str">
        <f>VLOOKUP(E76,VIP!$A$2:$O14569,6,0)</f>
        <v>NO</v>
      </c>
      <c r="L76" s="140" t="s">
        <v>2219</v>
      </c>
      <c r="M76" s="100" t="s">
        <v>2445</v>
      </c>
      <c r="N76" s="100" t="s">
        <v>2452</v>
      </c>
      <c r="O76" s="138" t="s">
        <v>2454</v>
      </c>
      <c r="P76" s="138"/>
      <c r="Q76" s="100" t="s">
        <v>2219</v>
      </c>
    </row>
    <row r="77" spans="1:17" ht="18" x14ac:dyDescent="0.25">
      <c r="A77" s="138" t="str">
        <f>VLOOKUP(E77,'LISTADO ATM'!$A$2:$C$898,3,0)</f>
        <v>NORTE</v>
      </c>
      <c r="B77" s="134" t="s">
        <v>2635</v>
      </c>
      <c r="C77" s="101">
        <v>44384.076574074075</v>
      </c>
      <c r="D77" s="101" t="s">
        <v>2181</v>
      </c>
      <c r="E77" s="129">
        <v>172</v>
      </c>
      <c r="F77" s="138" t="str">
        <f>VLOOKUP(E77,VIP!$A$2:$O14118,2,0)</f>
        <v>DRBR172</v>
      </c>
      <c r="G77" s="138" t="str">
        <f>VLOOKUP(E77,'LISTADO ATM'!$A$2:$B$897,2,0)</f>
        <v xml:space="preserve">ATM UNP Guaucí </v>
      </c>
      <c r="H77" s="138" t="str">
        <f>VLOOKUP(E77,VIP!$A$2:$O19079,7,FALSE)</f>
        <v>Si</v>
      </c>
      <c r="I77" s="138" t="str">
        <f>VLOOKUP(E77,VIP!$A$2:$O11044,8,FALSE)</f>
        <v>Si</v>
      </c>
      <c r="J77" s="138" t="str">
        <f>VLOOKUP(E77,VIP!$A$2:$O10994,8,FALSE)</f>
        <v>Si</v>
      </c>
      <c r="K77" s="138" t="str">
        <f>VLOOKUP(E77,VIP!$A$2:$O14568,6,0)</f>
        <v>NO</v>
      </c>
      <c r="L77" s="140" t="s">
        <v>2219</v>
      </c>
      <c r="M77" s="100" t="s">
        <v>2445</v>
      </c>
      <c r="N77" s="100" t="s">
        <v>2452</v>
      </c>
      <c r="O77" s="138" t="s">
        <v>2647</v>
      </c>
      <c r="P77" s="138"/>
      <c r="Q77" s="100" t="s">
        <v>2219</v>
      </c>
    </row>
    <row r="78" spans="1:17" ht="18" x14ac:dyDescent="0.25">
      <c r="A78" s="138" t="str">
        <f>VLOOKUP(E78,'LISTADO ATM'!$A$2:$C$898,3,0)</f>
        <v>DISTRITO NACIONAL</v>
      </c>
      <c r="B78" s="134" t="s">
        <v>2634</v>
      </c>
      <c r="C78" s="101">
        <v>44384.077106481483</v>
      </c>
      <c r="D78" s="101" t="s">
        <v>2180</v>
      </c>
      <c r="E78" s="129">
        <v>225</v>
      </c>
      <c r="F78" s="138" t="str">
        <f>VLOOKUP(E78,VIP!$A$2:$O14117,2,0)</f>
        <v>DRBR225</v>
      </c>
      <c r="G78" s="138" t="str">
        <f>VLOOKUP(E78,'LISTADO ATM'!$A$2:$B$897,2,0)</f>
        <v xml:space="preserve">ATM S/M Nacional Arroyo Hondo </v>
      </c>
      <c r="H78" s="138" t="str">
        <f>VLOOKUP(E78,VIP!$A$2:$O19078,7,FALSE)</f>
        <v>Si</v>
      </c>
      <c r="I78" s="138" t="str">
        <f>VLOOKUP(E78,VIP!$A$2:$O11043,8,FALSE)</f>
        <v>Si</v>
      </c>
      <c r="J78" s="138" t="str">
        <f>VLOOKUP(E78,VIP!$A$2:$O10993,8,FALSE)</f>
        <v>Si</v>
      </c>
      <c r="K78" s="138" t="str">
        <f>VLOOKUP(E78,VIP!$A$2:$O14567,6,0)</f>
        <v>NO</v>
      </c>
      <c r="L78" s="140" t="s">
        <v>2219</v>
      </c>
      <c r="M78" s="100" t="s">
        <v>2445</v>
      </c>
      <c r="N78" s="100" t="s">
        <v>2452</v>
      </c>
      <c r="O78" s="138" t="s">
        <v>2454</v>
      </c>
      <c r="P78" s="138"/>
      <c r="Q78" s="100" t="s">
        <v>2219</v>
      </c>
    </row>
    <row r="79" spans="1:17" ht="18" x14ac:dyDescent="0.25">
      <c r="A79" s="138" t="str">
        <f>VLOOKUP(E79,'LISTADO ATM'!$A$2:$C$898,3,0)</f>
        <v>DISTRITO NACIONAL</v>
      </c>
      <c r="B79" s="134" t="s">
        <v>2633</v>
      </c>
      <c r="C79" s="101">
        <v>44384.082465277781</v>
      </c>
      <c r="D79" s="101" t="s">
        <v>2180</v>
      </c>
      <c r="E79" s="129">
        <v>146</v>
      </c>
      <c r="F79" s="138" t="str">
        <f>VLOOKUP(E79,VIP!$A$2:$O14116,2,0)</f>
        <v>DRBR146</v>
      </c>
      <c r="G79" s="138" t="str">
        <f>VLOOKUP(E79,'LISTADO ATM'!$A$2:$B$897,2,0)</f>
        <v xml:space="preserve">ATM Tribunal Superior Constitucional </v>
      </c>
      <c r="H79" s="138" t="str">
        <f>VLOOKUP(E79,VIP!$A$2:$O19077,7,FALSE)</f>
        <v>Si</v>
      </c>
      <c r="I79" s="138" t="str">
        <f>VLOOKUP(E79,VIP!$A$2:$O11042,8,FALSE)</f>
        <v>Si</v>
      </c>
      <c r="J79" s="138" t="str">
        <f>VLOOKUP(E79,VIP!$A$2:$O10992,8,FALSE)</f>
        <v>Si</v>
      </c>
      <c r="K79" s="138" t="str">
        <f>VLOOKUP(E79,VIP!$A$2:$O14566,6,0)</f>
        <v>NO</v>
      </c>
      <c r="L79" s="140" t="s">
        <v>2219</v>
      </c>
      <c r="M79" s="100" t="s">
        <v>2445</v>
      </c>
      <c r="N79" s="100" t="s">
        <v>2452</v>
      </c>
      <c r="O79" s="138" t="s">
        <v>2454</v>
      </c>
      <c r="P79" s="138"/>
      <c r="Q79" s="100" t="s">
        <v>2219</v>
      </c>
    </row>
    <row r="80" spans="1:17" ht="18" x14ac:dyDescent="0.25">
      <c r="A80" s="138" t="str">
        <f>VLOOKUP(E80,'LISTADO ATM'!$A$2:$C$898,3,0)</f>
        <v>NORTE</v>
      </c>
      <c r="B80" s="134" t="s">
        <v>2632</v>
      </c>
      <c r="C80" s="101">
        <v>44384.092118055552</v>
      </c>
      <c r="D80" s="101" t="s">
        <v>2181</v>
      </c>
      <c r="E80" s="129">
        <v>774</v>
      </c>
      <c r="F80" s="138" t="str">
        <f>VLOOKUP(E80,VIP!$A$2:$O14115,2,0)</f>
        <v>DRBR061</v>
      </c>
      <c r="G80" s="138" t="str">
        <f>VLOOKUP(E80,'LISTADO ATM'!$A$2:$B$897,2,0)</f>
        <v xml:space="preserve">ATM Oficina Montecristi </v>
      </c>
      <c r="H80" s="138" t="str">
        <f>VLOOKUP(E80,VIP!$A$2:$O19076,7,FALSE)</f>
        <v>Si</v>
      </c>
      <c r="I80" s="138" t="str">
        <f>VLOOKUP(E80,VIP!$A$2:$O11041,8,FALSE)</f>
        <v>Si</v>
      </c>
      <c r="J80" s="138" t="str">
        <f>VLOOKUP(E80,VIP!$A$2:$O10991,8,FALSE)</f>
        <v>Si</v>
      </c>
      <c r="K80" s="138" t="str">
        <f>VLOOKUP(E80,VIP!$A$2:$O14565,6,0)</f>
        <v>NO</v>
      </c>
      <c r="L80" s="140" t="s">
        <v>2592</v>
      </c>
      <c r="M80" s="100" t="s">
        <v>2445</v>
      </c>
      <c r="N80" s="100" t="s">
        <v>2452</v>
      </c>
      <c r="O80" s="138" t="s">
        <v>2647</v>
      </c>
      <c r="P80" s="138"/>
      <c r="Q80" s="100" t="s">
        <v>2592</v>
      </c>
    </row>
    <row r="81" spans="1:17" ht="18" x14ac:dyDescent="0.25">
      <c r="A81" s="138" t="str">
        <f>VLOOKUP(E81,'LISTADO ATM'!$A$2:$C$898,3,0)</f>
        <v>ESTE</v>
      </c>
      <c r="B81" s="134" t="s">
        <v>2631</v>
      </c>
      <c r="C81" s="101">
        <v>44384.092511574076</v>
      </c>
      <c r="D81" s="101" t="s">
        <v>2180</v>
      </c>
      <c r="E81" s="129">
        <v>158</v>
      </c>
      <c r="F81" s="138" t="str">
        <f>VLOOKUP(E81,VIP!$A$2:$O14114,2,0)</f>
        <v>DRBR158</v>
      </c>
      <c r="G81" s="138" t="str">
        <f>VLOOKUP(E81,'LISTADO ATM'!$A$2:$B$897,2,0)</f>
        <v xml:space="preserve">ATM Oficina Romana Norte </v>
      </c>
      <c r="H81" s="138" t="str">
        <f>VLOOKUP(E81,VIP!$A$2:$O19075,7,FALSE)</f>
        <v>Si</v>
      </c>
      <c r="I81" s="138" t="str">
        <f>VLOOKUP(E81,VIP!$A$2:$O11040,8,FALSE)</f>
        <v>Si</v>
      </c>
      <c r="J81" s="138" t="str">
        <f>VLOOKUP(E81,VIP!$A$2:$O10990,8,FALSE)</f>
        <v>Si</v>
      </c>
      <c r="K81" s="138" t="str">
        <f>VLOOKUP(E81,VIP!$A$2:$O14564,6,0)</f>
        <v>SI</v>
      </c>
      <c r="L81" s="140" t="s">
        <v>2592</v>
      </c>
      <c r="M81" s="100" t="s">
        <v>2445</v>
      </c>
      <c r="N81" s="100" t="s">
        <v>2452</v>
      </c>
      <c r="O81" s="138" t="s">
        <v>2454</v>
      </c>
      <c r="P81" s="138"/>
      <c r="Q81" s="100" t="s">
        <v>2592</v>
      </c>
    </row>
    <row r="82" spans="1:17" ht="18" x14ac:dyDescent="0.25">
      <c r="A82" s="138" t="str">
        <f>VLOOKUP(E82,'LISTADO ATM'!$A$2:$C$898,3,0)</f>
        <v>DISTRITO NACIONAL</v>
      </c>
      <c r="B82" s="134" t="s">
        <v>2630</v>
      </c>
      <c r="C82" s="101">
        <v>44384.092905092592</v>
      </c>
      <c r="D82" s="101" t="s">
        <v>2180</v>
      </c>
      <c r="E82" s="129">
        <v>540</v>
      </c>
      <c r="F82" s="138" t="str">
        <f>VLOOKUP(E82,VIP!$A$2:$O14113,2,0)</f>
        <v>DRBR540</v>
      </c>
      <c r="G82" s="138" t="str">
        <f>VLOOKUP(E82,'LISTADO ATM'!$A$2:$B$897,2,0)</f>
        <v xml:space="preserve">ATM Autoservicio Sambil I </v>
      </c>
      <c r="H82" s="138" t="str">
        <f>VLOOKUP(E82,VIP!$A$2:$O19074,7,FALSE)</f>
        <v>Si</v>
      </c>
      <c r="I82" s="138" t="str">
        <f>VLOOKUP(E82,VIP!$A$2:$O11039,8,FALSE)</f>
        <v>Si</v>
      </c>
      <c r="J82" s="138" t="str">
        <f>VLOOKUP(E82,VIP!$A$2:$O10989,8,FALSE)</f>
        <v>Si</v>
      </c>
      <c r="K82" s="138" t="str">
        <f>VLOOKUP(E82,VIP!$A$2:$O14563,6,0)</f>
        <v>NO</v>
      </c>
      <c r="L82" s="140" t="s">
        <v>2592</v>
      </c>
      <c r="M82" s="100" t="s">
        <v>2445</v>
      </c>
      <c r="N82" s="100" t="s">
        <v>2452</v>
      </c>
      <c r="O82" s="138" t="s">
        <v>2454</v>
      </c>
      <c r="P82" s="138"/>
      <c r="Q82" s="100" t="s">
        <v>2592</v>
      </c>
    </row>
    <row r="83" spans="1:17" ht="18" x14ac:dyDescent="0.25">
      <c r="A83" s="138" t="str">
        <f>VLOOKUP(E83,'LISTADO ATM'!$A$2:$C$898,3,0)</f>
        <v>SUR</v>
      </c>
      <c r="B83" s="134" t="s">
        <v>2629</v>
      </c>
      <c r="C83" s="101">
        <v>44384.093182870369</v>
      </c>
      <c r="D83" s="101" t="s">
        <v>2180</v>
      </c>
      <c r="E83" s="129">
        <v>44</v>
      </c>
      <c r="F83" s="138" t="str">
        <f>VLOOKUP(E83,VIP!$A$2:$O14112,2,0)</f>
        <v>DRBR044</v>
      </c>
      <c r="G83" s="138" t="str">
        <f>VLOOKUP(E83,'LISTADO ATM'!$A$2:$B$897,2,0)</f>
        <v xml:space="preserve">ATM Oficina Pedernales </v>
      </c>
      <c r="H83" s="138" t="str">
        <f>VLOOKUP(E83,VIP!$A$2:$O19073,7,FALSE)</f>
        <v>Si</v>
      </c>
      <c r="I83" s="138" t="str">
        <f>VLOOKUP(E83,VIP!$A$2:$O11038,8,FALSE)</f>
        <v>Si</v>
      </c>
      <c r="J83" s="138" t="str">
        <f>VLOOKUP(E83,VIP!$A$2:$O10988,8,FALSE)</f>
        <v>Si</v>
      </c>
      <c r="K83" s="138" t="str">
        <f>VLOOKUP(E83,VIP!$A$2:$O14562,6,0)</f>
        <v>SI</v>
      </c>
      <c r="L83" s="140" t="s">
        <v>2592</v>
      </c>
      <c r="M83" s="100" t="s">
        <v>2445</v>
      </c>
      <c r="N83" s="100" t="s">
        <v>2452</v>
      </c>
      <c r="O83" s="138" t="s">
        <v>2454</v>
      </c>
      <c r="P83" s="138"/>
      <c r="Q83" s="100" t="s">
        <v>2592</v>
      </c>
    </row>
    <row r="84" spans="1:17" ht="18" x14ac:dyDescent="0.25">
      <c r="A84" s="138" t="str">
        <f>VLOOKUP(E84,'LISTADO ATM'!$A$2:$C$898,3,0)</f>
        <v>ESTE</v>
      </c>
      <c r="B84" s="134" t="s">
        <v>2628</v>
      </c>
      <c r="C84" s="101">
        <v>44384.099456018521</v>
      </c>
      <c r="D84" s="101" t="s">
        <v>2180</v>
      </c>
      <c r="E84" s="129">
        <v>742</v>
      </c>
      <c r="F84" s="138" t="str">
        <f>VLOOKUP(E84,VIP!$A$2:$O14111,2,0)</f>
        <v>DRBR990</v>
      </c>
      <c r="G84" s="138" t="str">
        <f>VLOOKUP(E84,'LISTADO ATM'!$A$2:$B$897,2,0)</f>
        <v xml:space="preserve">ATM Oficina Plaza del Rey (La Romana) </v>
      </c>
      <c r="H84" s="138" t="str">
        <f>VLOOKUP(E84,VIP!$A$2:$O19072,7,FALSE)</f>
        <v>Si</v>
      </c>
      <c r="I84" s="138" t="str">
        <f>VLOOKUP(E84,VIP!$A$2:$O11037,8,FALSE)</f>
        <v>Si</v>
      </c>
      <c r="J84" s="138" t="str">
        <f>VLOOKUP(E84,VIP!$A$2:$O10987,8,FALSE)</f>
        <v>Si</v>
      </c>
      <c r="K84" s="138" t="str">
        <f>VLOOKUP(E84,VIP!$A$2:$O14561,6,0)</f>
        <v>NO</v>
      </c>
      <c r="L84" s="140" t="s">
        <v>2583</v>
      </c>
      <c r="M84" s="100" t="s">
        <v>2445</v>
      </c>
      <c r="N84" s="100" t="s">
        <v>2452</v>
      </c>
      <c r="O84" s="138" t="s">
        <v>2454</v>
      </c>
      <c r="P84" s="138"/>
      <c r="Q84" s="100" t="s">
        <v>2583</v>
      </c>
    </row>
    <row r="85" spans="1:17" ht="18" x14ac:dyDescent="0.25">
      <c r="A85" s="138" t="str">
        <f>VLOOKUP(E85,'LISTADO ATM'!$A$2:$C$898,3,0)</f>
        <v>NORTE</v>
      </c>
      <c r="B85" s="134" t="s">
        <v>2627</v>
      </c>
      <c r="C85" s="101">
        <v>44384.100115740737</v>
      </c>
      <c r="D85" s="101" t="s">
        <v>2181</v>
      </c>
      <c r="E85" s="129">
        <v>198</v>
      </c>
      <c r="F85" s="138" t="str">
        <f>VLOOKUP(E85,VIP!$A$2:$O14110,2,0)</f>
        <v>DRBR198</v>
      </c>
      <c r="G85" s="138" t="str">
        <f>VLOOKUP(E85,'LISTADO ATM'!$A$2:$B$897,2,0)</f>
        <v xml:space="preserve">ATM Almacenes El Encanto  (Santiago) </v>
      </c>
      <c r="H85" s="138" t="str">
        <f>VLOOKUP(E85,VIP!$A$2:$O19071,7,FALSE)</f>
        <v>NO</v>
      </c>
      <c r="I85" s="138" t="str">
        <f>VLOOKUP(E85,VIP!$A$2:$O11036,8,FALSE)</f>
        <v>NO</v>
      </c>
      <c r="J85" s="138" t="str">
        <f>VLOOKUP(E85,VIP!$A$2:$O10986,8,FALSE)</f>
        <v>NO</v>
      </c>
      <c r="K85" s="138" t="str">
        <f>VLOOKUP(E85,VIP!$A$2:$O14560,6,0)</f>
        <v>NO</v>
      </c>
      <c r="L85" s="140" t="s">
        <v>2245</v>
      </c>
      <c r="M85" s="100" t="s">
        <v>2445</v>
      </c>
      <c r="N85" s="100" t="s">
        <v>2452</v>
      </c>
      <c r="O85" s="138" t="s">
        <v>2647</v>
      </c>
      <c r="P85" s="138"/>
      <c r="Q85" s="100" t="s">
        <v>2245</v>
      </c>
    </row>
    <row r="86" spans="1:17" ht="18" x14ac:dyDescent="0.25">
      <c r="A86" s="138" t="str">
        <f>VLOOKUP(E86,'LISTADO ATM'!$A$2:$C$898,3,0)</f>
        <v>NORTE</v>
      </c>
      <c r="B86" s="134" t="s">
        <v>2626</v>
      </c>
      <c r="C86" s="101">
        <v>44384.105138888888</v>
      </c>
      <c r="D86" s="101" t="s">
        <v>2181</v>
      </c>
      <c r="E86" s="129">
        <v>501</v>
      </c>
      <c r="F86" s="138" t="str">
        <f>VLOOKUP(E86,VIP!$A$2:$O14109,2,0)</f>
        <v>DRBR501</v>
      </c>
      <c r="G86" s="138" t="str">
        <f>VLOOKUP(E86,'LISTADO ATM'!$A$2:$B$897,2,0)</f>
        <v xml:space="preserve">ATM UNP La Canela </v>
      </c>
      <c r="H86" s="138" t="str">
        <f>VLOOKUP(E86,VIP!$A$2:$O19070,7,FALSE)</f>
        <v>Si</v>
      </c>
      <c r="I86" s="138" t="str">
        <f>VLOOKUP(E86,VIP!$A$2:$O11035,8,FALSE)</f>
        <v>Si</v>
      </c>
      <c r="J86" s="138" t="str">
        <f>VLOOKUP(E86,VIP!$A$2:$O10985,8,FALSE)</f>
        <v>Si</v>
      </c>
      <c r="K86" s="138" t="str">
        <f>VLOOKUP(E86,VIP!$A$2:$O14559,6,0)</f>
        <v>NO</v>
      </c>
      <c r="L86" s="140" t="s">
        <v>2245</v>
      </c>
      <c r="M86" s="100" t="s">
        <v>2445</v>
      </c>
      <c r="N86" s="100" t="s">
        <v>2452</v>
      </c>
      <c r="O86" s="138" t="s">
        <v>2647</v>
      </c>
      <c r="P86" s="138"/>
      <c r="Q86" s="100" t="s">
        <v>2245</v>
      </c>
    </row>
    <row r="87" spans="1:17" s="111" customFormat="1" ht="18" x14ac:dyDescent="0.25">
      <c r="A87" s="138" t="str">
        <f>VLOOKUP(E87,'LISTADO ATM'!$A$2:$C$898,3,0)</f>
        <v>DISTRITO NACIONAL</v>
      </c>
      <c r="B87" s="134" t="s">
        <v>2648</v>
      </c>
      <c r="C87" s="101">
        <v>44384.333749999998</v>
      </c>
      <c r="D87" s="101" t="s">
        <v>2448</v>
      </c>
      <c r="E87" s="129">
        <v>678</v>
      </c>
      <c r="F87" s="138" t="str">
        <f>VLOOKUP(E87,VIP!$A$2:$O14110,2,0)</f>
        <v>DRBR678</v>
      </c>
      <c r="G87" s="138" t="str">
        <f>VLOOKUP(E87,'LISTADO ATM'!$A$2:$B$897,2,0)</f>
        <v>ATM Eco Petroleo San Isidro</v>
      </c>
      <c r="H87" s="138" t="str">
        <f>VLOOKUP(E87,VIP!$A$2:$O19071,7,FALSE)</f>
        <v>Si</v>
      </c>
      <c r="I87" s="138" t="str">
        <f>VLOOKUP(E87,VIP!$A$2:$O11036,8,FALSE)</f>
        <v>Si</v>
      </c>
      <c r="J87" s="138" t="str">
        <f>VLOOKUP(E87,VIP!$A$2:$O10986,8,FALSE)</f>
        <v>Si</v>
      </c>
      <c r="K87" s="138" t="str">
        <f>VLOOKUP(E87,VIP!$A$2:$O14560,6,0)</f>
        <v>NO</v>
      </c>
      <c r="L87" s="140" t="s">
        <v>2441</v>
      </c>
      <c r="M87" s="100" t="s">
        <v>2445</v>
      </c>
      <c r="N87" s="100" t="s">
        <v>2452</v>
      </c>
      <c r="O87" s="138" t="s">
        <v>2453</v>
      </c>
      <c r="P87" s="138"/>
      <c r="Q87" s="100" t="s">
        <v>2441</v>
      </c>
    </row>
    <row r="88" spans="1:17" s="111" customFormat="1" ht="18" x14ac:dyDescent="0.25">
      <c r="A88" s="138" t="str">
        <f>VLOOKUP(E88,'LISTADO ATM'!$A$2:$C$898,3,0)</f>
        <v>NORTE</v>
      </c>
      <c r="B88" s="134" t="s">
        <v>2649</v>
      </c>
      <c r="C88" s="101">
        <v>44384.329224537039</v>
      </c>
      <c r="D88" s="101" t="s">
        <v>2588</v>
      </c>
      <c r="E88" s="129">
        <v>969</v>
      </c>
      <c r="F88" s="138" t="str">
        <f>VLOOKUP(E88,VIP!$A$2:$O14111,2,0)</f>
        <v>DRBR12F</v>
      </c>
      <c r="G88" s="138" t="str">
        <f>VLOOKUP(E88,'LISTADO ATM'!$A$2:$B$897,2,0)</f>
        <v xml:space="preserve">ATM Oficina El Sol I (Santiago) </v>
      </c>
      <c r="H88" s="138" t="str">
        <f>VLOOKUP(E88,VIP!$A$2:$O19072,7,FALSE)</f>
        <v>Si</v>
      </c>
      <c r="I88" s="138" t="str">
        <f>VLOOKUP(E88,VIP!$A$2:$O11037,8,FALSE)</f>
        <v>Si</v>
      </c>
      <c r="J88" s="138" t="str">
        <f>VLOOKUP(E88,VIP!$A$2:$O10987,8,FALSE)</f>
        <v>Si</v>
      </c>
      <c r="K88" s="138" t="str">
        <f>VLOOKUP(E88,VIP!$A$2:$O14561,6,0)</f>
        <v>SI</v>
      </c>
      <c r="L88" s="140" t="s">
        <v>2441</v>
      </c>
      <c r="M88" s="100" t="s">
        <v>2445</v>
      </c>
      <c r="N88" s="100" t="s">
        <v>2452</v>
      </c>
      <c r="O88" s="138" t="s">
        <v>2658</v>
      </c>
      <c r="P88" s="138"/>
      <c r="Q88" s="100" t="s">
        <v>2441</v>
      </c>
    </row>
    <row r="89" spans="1:17" s="111" customFormat="1" ht="18" x14ac:dyDescent="0.25">
      <c r="A89" s="138" t="str">
        <f>VLOOKUP(E89,'LISTADO ATM'!$A$2:$C$898,3,0)</f>
        <v>DISTRITO NACIONAL</v>
      </c>
      <c r="B89" s="134" t="s">
        <v>2650</v>
      </c>
      <c r="C89" s="101">
        <v>44384.325682870367</v>
      </c>
      <c r="D89" s="101" t="s">
        <v>2180</v>
      </c>
      <c r="E89" s="129">
        <v>617</v>
      </c>
      <c r="F89" s="138" t="str">
        <f>VLOOKUP(E89,VIP!$A$2:$O14112,2,0)</f>
        <v>DRBR617</v>
      </c>
      <c r="G89" s="138" t="str">
        <f>VLOOKUP(E89,'LISTADO ATM'!$A$2:$B$897,2,0)</f>
        <v xml:space="preserve">ATM Guardia Presidencial </v>
      </c>
      <c r="H89" s="138" t="str">
        <f>VLOOKUP(E89,VIP!$A$2:$O19073,7,FALSE)</f>
        <v>Si</v>
      </c>
      <c r="I89" s="138" t="str">
        <f>VLOOKUP(E89,VIP!$A$2:$O11038,8,FALSE)</f>
        <v>Si</v>
      </c>
      <c r="J89" s="138" t="str">
        <f>VLOOKUP(E89,VIP!$A$2:$O10988,8,FALSE)</f>
        <v>Si</v>
      </c>
      <c r="K89" s="138" t="str">
        <f>VLOOKUP(E89,VIP!$A$2:$O14562,6,0)</f>
        <v>NO</v>
      </c>
      <c r="L89" s="140" t="s">
        <v>2245</v>
      </c>
      <c r="M89" s="100" t="s">
        <v>2445</v>
      </c>
      <c r="N89" s="100" t="s">
        <v>2452</v>
      </c>
      <c r="O89" s="138" t="s">
        <v>2454</v>
      </c>
      <c r="P89" s="138"/>
      <c r="Q89" s="100" t="s">
        <v>2245</v>
      </c>
    </row>
    <row r="90" spans="1:17" s="111" customFormat="1" ht="18" x14ac:dyDescent="0.25">
      <c r="A90" s="138" t="str">
        <f>VLOOKUP(E90,'LISTADO ATM'!$A$2:$C$898,3,0)</f>
        <v>DISTRITO NACIONAL</v>
      </c>
      <c r="B90" s="134" t="s">
        <v>2651</v>
      </c>
      <c r="C90" s="101">
        <v>44384.322372685187</v>
      </c>
      <c r="D90" s="101" t="s">
        <v>2180</v>
      </c>
      <c r="E90" s="129">
        <v>841</v>
      </c>
      <c r="F90" s="138" t="str">
        <f>VLOOKUP(E90,VIP!$A$2:$O14113,2,0)</f>
        <v>DRBR841</v>
      </c>
      <c r="G90" s="138" t="str">
        <f>VLOOKUP(E90,'LISTADO ATM'!$A$2:$B$897,2,0)</f>
        <v xml:space="preserve">ATM CEA </v>
      </c>
      <c r="H90" s="138" t="str">
        <f>VLOOKUP(E90,VIP!$A$2:$O19074,7,FALSE)</f>
        <v>Si</v>
      </c>
      <c r="I90" s="138" t="str">
        <f>VLOOKUP(E90,VIP!$A$2:$O11039,8,FALSE)</f>
        <v>No</v>
      </c>
      <c r="J90" s="138" t="str">
        <f>VLOOKUP(E90,VIP!$A$2:$O10989,8,FALSE)</f>
        <v>No</v>
      </c>
      <c r="K90" s="138" t="str">
        <f>VLOOKUP(E90,VIP!$A$2:$O14563,6,0)</f>
        <v>NO</v>
      </c>
      <c r="L90" s="140" t="s">
        <v>2245</v>
      </c>
      <c r="M90" s="100" t="s">
        <v>2445</v>
      </c>
      <c r="N90" s="100" t="s">
        <v>2452</v>
      </c>
      <c r="O90" s="138" t="s">
        <v>2454</v>
      </c>
      <c r="P90" s="138"/>
      <c r="Q90" s="100" t="s">
        <v>2245</v>
      </c>
    </row>
    <row r="91" spans="1:17" s="111" customFormat="1" ht="18" x14ac:dyDescent="0.25">
      <c r="A91" s="138" t="str">
        <f>VLOOKUP(E91,'LISTADO ATM'!$A$2:$C$898,3,0)</f>
        <v>DISTRITO NACIONAL</v>
      </c>
      <c r="B91" s="134" t="s">
        <v>2652</v>
      </c>
      <c r="C91" s="101">
        <v>44384.287881944445</v>
      </c>
      <c r="D91" s="101" t="s">
        <v>2180</v>
      </c>
      <c r="E91" s="129">
        <v>925</v>
      </c>
      <c r="F91" s="138" t="str">
        <f>VLOOKUP(E91,VIP!$A$2:$O14114,2,0)</f>
        <v>DRBR24L</v>
      </c>
      <c r="G91" s="138" t="str">
        <f>VLOOKUP(E91,'LISTADO ATM'!$A$2:$B$897,2,0)</f>
        <v xml:space="preserve">ATM Oficina Plaza Lama Av. 27 de Febrero </v>
      </c>
      <c r="H91" s="138" t="str">
        <f>VLOOKUP(E91,VIP!$A$2:$O19075,7,FALSE)</f>
        <v>Si</v>
      </c>
      <c r="I91" s="138" t="str">
        <f>VLOOKUP(E91,VIP!$A$2:$O11040,8,FALSE)</f>
        <v>Si</v>
      </c>
      <c r="J91" s="138" t="str">
        <f>VLOOKUP(E91,VIP!$A$2:$O10990,8,FALSE)</f>
        <v>Si</v>
      </c>
      <c r="K91" s="138" t="str">
        <f>VLOOKUP(E91,VIP!$A$2:$O14564,6,0)</f>
        <v>SI</v>
      </c>
      <c r="L91" s="140" t="s">
        <v>2245</v>
      </c>
      <c r="M91" s="100" t="s">
        <v>2445</v>
      </c>
      <c r="N91" s="100" t="s">
        <v>2554</v>
      </c>
      <c r="O91" s="138" t="s">
        <v>2454</v>
      </c>
      <c r="P91" s="138"/>
      <c r="Q91" s="100" t="s">
        <v>2245</v>
      </c>
    </row>
    <row r="92" spans="1:17" s="111" customFormat="1" ht="18" x14ac:dyDescent="0.25">
      <c r="A92" s="138" t="str">
        <f>VLOOKUP(E92,'LISTADO ATM'!$A$2:$C$898,3,0)</f>
        <v>ESTE</v>
      </c>
      <c r="B92" s="134" t="s">
        <v>2653</v>
      </c>
      <c r="C92" s="101">
        <v>44384.287442129629</v>
      </c>
      <c r="D92" s="101" t="s">
        <v>2180</v>
      </c>
      <c r="E92" s="129">
        <v>68</v>
      </c>
      <c r="F92" s="138" t="str">
        <f>VLOOKUP(E92,VIP!$A$2:$O14115,2,0)</f>
        <v>DRBR068</v>
      </c>
      <c r="G92" s="138" t="str">
        <f>VLOOKUP(E92,'LISTADO ATM'!$A$2:$B$897,2,0)</f>
        <v xml:space="preserve">ATM Hotel Nickelodeon (Punta Cana) </v>
      </c>
      <c r="H92" s="138" t="str">
        <f>VLOOKUP(E92,VIP!$A$2:$O19076,7,FALSE)</f>
        <v>Si</v>
      </c>
      <c r="I92" s="138" t="str">
        <f>VLOOKUP(E92,VIP!$A$2:$O11041,8,FALSE)</f>
        <v>Si</v>
      </c>
      <c r="J92" s="138" t="str">
        <f>VLOOKUP(E92,VIP!$A$2:$O10991,8,FALSE)</f>
        <v>Si</v>
      </c>
      <c r="K92" s="138" t="str">
        <f>VLOOKUP(E92,VIP!$A$2:$O14565,6,0)</f>
        <v>NO</v>
      </c>
      <c r="L92" s="140" t="s">
        <v>2245</v>
      </c>
      <c r="M92" s="100" t="s">
        <v>2445</v>
      </c>
      <c r="N92" s="100" t="s">
        <v>2554</v>
      </c>
      <c r="O92" s="138" t="s">
        <v>2454</v>
      </c>
      <c r="P92" s="138"/>
      <c r="Q92" s="100" t="s">
        <v>2245</v>
      </c>
    </row>
    <row r="93" spans="1:17" s="111" customFormat="1" ht="18" x14ac:dyDescent="0.25">
      <c r="A93" s="138" t="str">
        <f>VLOOKUP(E93,'LISTADO ATM'!$A$2:$C$898,3,0)</f>
        <v>NORTE</v>
      </c>
      <c r="B93" s="134" t="s">
        <v>2654</v>
      </c>
      <c r="C93" s="101">
        <v>44384.287048611113</v>
      </c>
      <c r="D93" s="101" t="s">
        <v>2181</v>
      </c>
      <c r="E93" s="129">
        <v>854</v>
      </c>
      <c r="F93" s="138" t="str">
        <f>VLOOKUP(E93,VIP!$A$2:$O14116,2,0)</f>
        <v>DRBR854</v>
      </c>
      <c r="G93" s="138" t="str">
        <f>VLOOKUP(E93,'LISTADO ATM'!$A$2:$B$897,2,0)</f>
        <v xml:space="preserve">ATM Centro Comercial Blanco Batista </v>
      </c>
      <c r="H93" s="138" t="str">
        <f>VLOOKUP(E93,VIP!$A$2:$O19077,7,FALSE)</f>
        <v>Si</v>
      </c>
      <c r="I93" s="138" t="str">
        <f>VLOOKUP(E93,VIP!$A$2:$O11042,8,FALSE)</f>
        <v>Si</v>
      </c>
      <c r="J93" s="138" t="str">
        <f>VLOOKUP(E93,VIP!$A$2:$O10992,8,FALSE)</f>
        <v>Si</v>
      </c>
      <c r="K93" s="138" t="str">
        <f>VLOOKUP(E93,VIP!$A$2:$O14566,6,0)</f>
        <v>NO</v>
      </c>
      <c r="L93" s="140" t="s">
        <v>2219</v>
      </c>
      <c r="M93" s="100" t="s">
        <v>2445</v>
      </c>
      <c r="N93" s="100" t="s">
        <v>2452</v>
      </c>
      <c r="O93" s="138" t="s">
        <v>2647</v>
      </c>
      <c r="P93" s="138"/>
      <c r="Q93" s="100" t="s">
        <v>2219</v>
      </c>
    </row>
    <row r="94" spans="1:17" s="111" customFormat="1" ht="18" x14ac:dyDescent="0.25">
      <c r="A94" s="138" t="str">
        <f>VLOOKUP(E94,'LISTADO ATM'!$A$2:$C$898,3,0)</f>
        <v>DISTRITO NACIONAL</v>
      </c>
      <c r="B94" s="134" t="s">
        <v>2655</v>
      </c>
      <c r="C94" s="101">
        <v>44384.242650462962</v>
      </c>
      <c r="D94" s="101" t="s">
        <v>2448</v>
      </c>
      <c r="E94" s="129">
        <v>769</v>
      </c>
      <c r="F94" s="138" t="str">
        <f>VLOOKUP(E94,VIP!$A$2:$O14117,2,0)</f>
        <v>DRBR769</v>
      </c>
      <c r="G94" s="138" t="str">
        <f>VLOOKUP(E94,'LISTADO ATM'!$A$2:$B$897,2,0)</f>
        <v>ATM UNP Pablo Mella Morales</v>
      </c>
      <c r="H94" s="138" t="str">
        <f>VLOOKUP(E94,VIP!$A$2:$O19078,7,FALSE)</f>
        <v>Si</v>
      </c>
      <c r="I94" s="138" t="str">
        <f>VLOOKUP(E94,VIP!$A$2:$O11043,8,FALSE)</f>
        <v>Si</v>
      </c>
      <c r="J94" s="138" t="str">
        <f>VLOOKUP(E94,VIP!$A$2:$O10993,8,FALSE)</f>
        <v>Si</v>
      </c>
      <c r="K94" s="138" t="str">
        <f>VLOOKUP(E94,VIP!$A$2:$O14567,6,0)</f>
        <v>NO</v>
      </c>
      <c r="L94" s="140" t="s">
        <v>2441</v>
      </c>
      <c r="M94" s="100" t="s">
        <v>2445</v>
      </c>
      <c r="N94" s="100" t="s">
        <v>2452</v>
      </c>
      <c r="O94" s="138" t="s">
        <v>2453</v>
      </c>
      <c r="P94" s="138"/>
      <c r="Q94" s="100" t="s">
        <v>2441</v>
      </c>
    </row>
    <row r="95" spans="1:17" s="111" customFormat="1" ht="18" x14ac:dyDescent="0.25">
      <c r="A95" s="138" t="str">
        <f>VLOOKUP(E95,'LISTADO ATM'!$A$2:$C$898,3,0)</f>
        <v>DISTRITO NACIONAL</v>
      </c>
      <c r="B95" s="134" t="s">
        <v>2656</v>
      </c>
      <c r="C95" s="101">
        <v>44384.241446759261</v>
      </c>
      <c r="D95" s="101" t="s">
        <v>2448</v>
      </c>
      <c r="E95" s="129">
        <v>955</v>
      </c>
      <c r="F95" s="138" t="str">
        <f>VLOOKUP(E95,VIP!$A$2:$O14118,2,0)</f>
        <v>DRBR955</v>
      </c>
      <c r="G95" s="138" t="str">
        <f>VLOOKUP(E95,'LISTADO ATM'!$A$2:$B$897,2,0)</f>
        <v xml:space="preserve">ATM Oficina Americana Independencia II </v>
      </c>
      <c r="H95" s="138" t="str">
        <f>VLOOKUP(E95,VIP!$A$2:$O19079,7,FALSE)</f>
        <v>Si</v>
      </c>
      <c r="I95" s="138" t="str">
        <f>VLOOKUP(E95,VIP!$A$2:$O11044,8,FALSE)</f>
        <v>Si</v>
      </c>
      <c r="J95" s="138" t="str">
        <f>VLOOKUP(E95,VIP!$A$2:$O10994,8,FALSE)</f>
        <v>Si</v>
      </c>
      <c r="K95" s="138" t="str">
        <f>VLOOKUP(E95,VIP!$A$2:$O14568,6,0)</f>
        <v>NO</v>
      </c>
      <c r="L95" s="140" t="s">
        <v>2441</v>
      </c>
      <c r="M95" s="100" t="s">
        <v>2445</v>
      </c>
      <c r="N95" s="100" t="s">
        <v>2452</v>
      </c>
      <c r="O95" s="138" t="s">
        <v>2453</v>
      </c>
      <c r="P95" s="138"/>
      <c r="Q95" s="100" t="s">
        <v>2441</v>
      </c>
    </row>
    <row r="96" spans="1:17" s="111" customFormat="1" ht="18" x14ac:dyDescent="0.25">
      <c r="A96" s="138" t="str">
        <f>VLOOKUP(E96,'LISTADO ATM'!$A$2:$C$898,3,0)</f>
        <v>DISTRITO NACIONAL</v>
      </c>
      <c r="B96" s="134" t="s">
        <v>2657</v>
      </c>
      <c r="C96" s="101">
        <v>44384.113252314812</v>
      </c>
      <c r="D96" s="101" t="s">
        <v>2448</v>
      </c>
      <c r="E96" s="129">
        <v>26</v>
      </c>
      <c r="F96" s="138" t="str">
        <f>VLOOKUP(E96,VIP!$A$2:$O14119,2,0)</f>
        <v>DRBR221</v>
      </c>
      <c r="G96" s="138" t="str">
        <f>VLOOKUP(E96,'LISTADO ATM'!$A$2:$B$897,2,0)</f>
        <v>ATM S/M Jumbo San Isidro</v>
      </c>
      <c r="H96" s="138" t="str">
        <f>VLOOKUP(E96,VIP!$A$2:$O19080,7,FALSE)</f>
        <v>Si</v>
      </c>
      <c r="I96" s="138" t="str">
        <f>VLOOKUP(E96,VIP!$A$2:$O11045,8,FALSE)</f>
        <v>Si</v>
      </c>
      <c r="J96" s="138" t="str">
        <f>VLOOKUP(E96,VIP!$A$2:$O10995,8,FALSE)</f>
        <v>Si</v>
      </c>
      <c r="K96" s="138" t="str">
        <f>VLOOKUP(E96,VIP!$A$2:$O14569,6,0)</f>
        <v>NO</v>
      </c>
      <c r="L96" s="140" t="s">
        <v>2441</v>
      </c>
      <c r="M96" s="100" t="s">
        <v>2445</v>
      </c>
      <c r="N96" s="100" t="s">
        <v>2452</v>
      </c>
      <c r="O96" s="138" t="s">
        <v>2453</v>
      </c>
      <c r="P96" s="138"/>
      <c r="Q96" s="100" t="s">
        <v>2441</v>
      </c>
    </row>
  </sheetData>
  <autoFilter ref="A4:Q35">
    <sortState ref="A5:Q86">
      <sortCondition ref="C4:C3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5:B86 B1:B4 B97:B1048576">
    <cfRule type="duplicateValues" dxfId="166" priority="145919"/>
  </conditionalFormatting>
  <conditionalFormatting sqref="B65:B86 B97:B1048576">
    <cfRule type="duplicateValues" dxfId="165" priority="145923"/>
  </conditionalFormatting>
  <conditionalFormatting sqref="B65:B86 B1:B4 B97:B1048576">
    <cfRule type="duplicateValues" dxfId="164" priority="145926"/>
    <cfRule type="duplicateValues" dxfId="163" priority="145927"/>
    <cfRule type="duplicateValues" dxfId="162" priority="145928"/>
  </conditionalFormatting>
  <conditionalFormatting sqref="E65:E86 E97:E1048576">
    <cfRule type="duplicateValues" dxfId="161" priority="151370"/>
  </conditionalFormatting>
  <conditionalFormatting sqref="E65:E86 E1:E4 E97:E1048576">
    <cfRule type="duplicateValues" dxfId="160" priority="151372"/>
  </conditionalFormatting>
  <conditionalFormatting sqref="E65:E86 E1:E4 E97:E1048576">
    <cfRule type="duplicateValues" dxfId="159" priority="151375"/>
    <cfRule type="duplicateValues" dxfId="158" priority="151376"/>
  </conditionalFormatting>
  <conditionalFormatting sqref="E65:E86 E1:E4 E97:E1048576">
    <cfRule type="duplicateValues" dxfId="157" priority="151381"/>
    <cfRule type="duplicateValues" dxfId="156" priority="151382"/>
    <cfRule type="duplicateValues" dxfId="155" priority="151383"/>
  </conditionalFormatting>
  <conditionalFormatting sqref="E65:E86 E1:E4 E97:E1048576">
    <cfRule type="duplicateValues" dxfId="154" priority="151393"/>
    <cfRule type="duplicateValues" dxfId="153" priority="151394"/>
    <cfRule type="duplicateValues" dxfId="152" priority="151395"/>
    <cfRule type="duplicateValues" dxfId="151" priority="151396"/>
  </conditionalFormatting>
  <conditionalFormatting sqref="E65:E86 E1:E35 E97:E1048576">
    <cfRule type="duplicateValues" dxfId="150" priority="47"/>
  </conditionalFormatting>
  <conditionalFormatting sqref="B5:B6">
    <cfRule type="duplicateValues" dxfId="149" priority="152732"/>
  </conditionalFormatting>
  <conditionalFormatting sqref="B5:B6">
    <cfRule type="duplicateValues" dxfId="148" priority="152733"/>
    <cfRule type="duplicateValues" dxfId="147" priority="152734"/>
    <cfRule type="duplicateValues" dxfId="146" priority="152735"/>
  </conditionalFormatting>
  <conditionalFormatting sqref="B36:B86">
    <cfRule type="duplicateValues" dxfId="145" priority="152761"/>
  </conditionalFormatting>
  <conditionalFormatting sqref="B36:B86">
    <cfRule type="duplicateValues" dxfId="144" priority="152763"/>
    <cfRule type="duplicateValues" dxfId="143" priority="152764"/>
    <cfRule type="duplicateValues" dxfId="142" priority="152765"/>
  </conditionalFormatting>
  <conditionalFormatting sqref="E36:E86">
    <cfRule type="duplicateValues" dxfId="141" priority="152769"/>
  </conditionalFormatting>
  <conditionalFormatting sqref="E36:E86">
    <cfRule type="duplicateValues" dxfId="140" priority="152771"/>
    <cfRule type="duplicateValues" dxfId="139" priority="152772"/>
  </conditionalFormatting>
  <conditionalFormatting sqref="E36:E86">
    <cfRule type="duplicateValues" dxfId="138" priority="152775"/>
    <cfRule type="duplicateValues" dxfId="137" priority="152776"/>
    <cfRule type="duplicateValues" dxfId="136" priority="152777"/>
  </conditionalFormatting>
  <conditionalFormatting sqref="E36:E86">
    <cfRule type="duplicateValues" dxfId="135" priority="152781"/>
    <cfRule type="duplicateValues" dxfId="134" priority="152782"/>
    <cfRule type="duplicateValues" dxfId="133" priority="152783"/>
    <cfRule type="duplicateValues" dxfId="132" priority="152784"/>
  </conditionalFormatting>
  <conditionalFormatting sqref="B7:B35">
    <cfRule type="duplicateValues" dxfId="131" priority="152801"/>
  </conditionalFormatting>
  <conditionalFormatting sqref="B7:B35">
    <cfRule type="duplicateValues" dxfId="130" priority="152803"/>
    <cfRule type="duplicateValues" dxfId="129" priority="152804"/>
    <cfRule type="duplicateValues" dxfId="128" priority="152805"/>
  </conditionalFormatting>
  <conditionalFormatting sqref="E5:E35">
    <cfRule type="duplicateValues" dxfId="127" priority="152809"/>
  </conditionalFormatting>
  <conditionalFormatting sqref="E5:E35">
    <cfRule type="duplicateValues" dxfId="126" priority="152811"/>
    <cfRule type="duplicateValues" dxfId="125" priority="152812"/>
  </conditionalFormatting>
  <conditionalFormatting sqref="E5:E35">
    <cfRule type="duplicateValues" dxfId="124" priority="152815"/>
    <cfRule type="duplicateValues" dxfId="123" priority="152816"/>
    <cfRule type="duplicateValues" dxfId="122" priority="152817"/>
  </conditionalFormatting>
  <conditionalFormatting sqref="E5:E35">
    <cfRule type="duplicateValues" dxfId="121" priority="152821"/>
    <cfRule type="duplicateValues" dxfId="120" priority="152822"/>
    <cfRule type="duplicateValues" dxfId="119" priority="152823"/>
    <cfRule type="duplicateValues" dxfId="118" priority="152824"/>
  </conditionalFormatting>
  <conditionalFormatting sqref="B87:B96">
    <cfRule type="duplicateValues" dxfId="117" priority="31"/>
  </conditionalFormatting>
  <conditionalFormatting sqref="B87:B96">
    <cfRule type="duplicateValues" dxfId="116" priority="30"/>
  </conditionalFormatting>
  <conditionalFormatting sqref="B87:B96">
    <cfRule type="duplicateValues" dxfId="115" priority="27"/>
    <cfRule type="duplicateValues" dxfId="114" priority="28"/>
    <cfRule type="duplicateValues" dxfId="113" priority="29"/>
  </conditionalFormatting>
  <conditionalFormatting sqref="E87:E96">
    <cfRule type="duplicateValues" dxfId="112" priority="26"/>
  </conditionalFormatting>
  <conditionalFormatting sqref="E87:E96">
    <cfRule type="duplicateValues" dxfId="111" priority="25"/>
  </conditionalFormatting>
  <conditionalFormatting sqref="E87:E96">
    <cfRule type="duplicateValues" dxfId="110" priority="23"/>
    <cfRule type="duplicateValues" dxfId="109" priority="24"/>
  </conditionalFormatting>
  <conditionalFormatting sqref="E87:E96">
    <cfRule type="duplicateValues" dxfId="108" priority="20"/>
    <cfRule type="duplicateValues" dxfId="107" priority="21"/>
    <cfRule type="duplicateValues" dxfId="106" priority="22"/>
  </conditionalFormatting>
  <conditionalFormatting sqref="E87:E96">
    <cfRule type="duplicateValues" dxfId="105" priority="16"/>
    <cfRule type="duplicateValues" dxfId="104" priority="17"/>
    <cfRule type="duplicateValues" dxfId="103" priority="18"/>
    <cfRule type="duplicateValues" dxfId="102" priority="19"/>
  </conditionalFormatting>
  <conditionalFormatting sqref="E87:E96">
    <cfRule type="duplicateValues" dxfId="101" priority="15"/>
  </conditionalFormatting>
  <conditionalFormatting sqref="B87:B96">
    <cfRule type="duplicateValues" dxfId="100" priority="14"/>
  </conditionalFormatting>
  <conditionalFormatting sqref="B87:B96">
    <cfRule type="duplicateValues" dxfId="99" priority="11"/>
    <cfRule type="duplicateValues" dxfId="98" priority="12"/>
    <cfRule type="duplicateValues" dxfId="97" priority="13"/>
  </conditionalFormatting>
  <conditionalFormatting sqref="E87:E96">
    <cfRule type="duplicateValues" dxfId="96" priority="10"/>
  </conditionalFormatting>
  <conditionalFormatting sqref="E87:E96">
    <cfRule type="duplicateValues" dxfId="95" priority="8"/>
    <cfRule type="duplicateValues" dxfId="94" priority="9"/>
  </conditionalFormatting>
  <conditionalFormatting sqref="E87:E96">
    <cfRule type="duplicateValues" dxfId="93" priority="5"/>
    <cfRule type="duplicateValues" dxfId="92" priority="6"/>
    <cfRule type="duplicateValues" dxfId="91" priority="7"/>
  </conditionalFormatting>
  <conditionalFormatting sqref="E87:E96">
    <cfRule type="duplicateValues" dxfId="90" priority="1"/>
    <cfRule type="duplicateValues" dxfId="89" priority="2"/>
    <cfRule type="duplicateValues" dxfId="88" priority="3"/>
    <cfRule type="duplicateValues" dxfId="87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opLeftCell="A77" zoomScale="85" zoomScaleNormal="85" workbookViewId="0">
      <selection activeCell="C106" sqref="C106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53.7109375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71" t="s">
        <v>2150</v>
      </c>
      <c r="B1" s="172"/>
      <c r="C1" s="172"/>
      <c r="D1" s="172"/>
      <c r="E1" s="173"/>
      <c r="F1" s="154" t="s">
        <v>2551</v>
      </c>
      <c r="G1" s="155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25">
      <c r="A2" s="174" t="s">
        <v>2450</v>
      </c>
      <c r="B2" s="175"/>
      <c r="C2" s="175"/>
      <c r="D2" s="175"/>
      <c r="E2" s="176"/>
      <c r="F2" s="105" t="s">
        <v>2550</v>
      </c>
      <c r="G2" s="104">
        <f>G3+G4</f>
        <v>92</v>
      </c>
      <c r="H2" s="105" t="s">
        <v>2561</v>
      </c>
      <c r="I2" s="104">
        <f>COUNTIF(A:E,"Abastecido")</f>
        <v>2</v>
      </c>
      <c r="J2" s="105" t="s">
        <v>2579</v>
      </c>
      <c r="K2" s="104">
        <f>COUNTIF(REPORTE!E:U,"REINICIO FALLIDO")</f>
        <v>0</v>
      </c>
    </row>
    <row r="3" spans="1:11" ht="18" x14ac:dyDescent="0.25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92</v>
      </c>
      <c r="H3" s="105" t="s">
        <v>2557</v>
      </c>
      <c r="I3" s="104">
        <f>COUNTIF(A:E,"Gavetas Vacías + Gavetas Fallando")</f>
        <v>19</v>
      </c>
      <c r="J3" s="105" t="s">
        <v>2580</v>
      </c>
      <c r="K3" s="104">
        <f>COUNTIF(REPORTE!E:U,"CARGA FALLIDA")</f>
        <v>0</v>
      </c>
    </row>
    <row r="4" spans="1:11" ht="18.75" thickBot="1" x14ac:dyDescent="0.3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0</v>
      </c>
      <c r="H4" s="105" t="s">
        <v>2560</v>
      </c>
      <c r="I4" s="104">
        <f>COUNTIF(A:E,"Solucionado")</f>
        <v>2</v>
      </c>
      <c r="J4" s="105" t="s">
        <v>2581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7</v>
      </c>
    </row>
    <row r="6" spans="1:11" ht="18" x14ac:dyDescent="0.25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0</v>
      </c>
      <c r="H6" s="105" t="s">
        <v>2558</v>
      </c>
      <c r="I6" s="104">
        <f>COUNTIF(A:E,"GAVETA DE RECHAZO LLENA")</f>
        <v>0</v>
      </c>
    </row>
    <row r="7" spans="1:11" ht="18" customHeight="1" x14ac:dyDescent="0.25">
      <c r="A7" s="159" t="s">
        <v>2584</v>
      </c>
      <c r="B7" s="160"/>
      <c r="C7" s="160"/>
      <c r="D7" s="160"/>
      <c r="E7" s="161"/>
      <c r="F7" s="105" t="s">
        <v>2552</v>
      </c>
      <c r="G7" s="104">
        <f>COUNTIF(A:E,"Sin Efectivo")</f>
        <v>15</v>
      </c>
      <c r="H7" s="105" t="s">
        <v>2559</v>
      </c>
      <c r="I7" s="104">
        <f>COUNTIF(A:E,"GAVETA DE DEPOSITO LLENA")</f>
        <v>5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8" x14ac:dyDescent="0.25">
      <c r="A9" s="129" t="e">
        <f>VLOOKUP(B9,'[1]LISTADO ATM'!$A$2:$C$822,3,0)</f>
        <v>#N/A</v>
      </c>
      <c r="B9" s="138"/>
      <c r="C9" s="132" t="e">
        <f>VLOOKUP(B9,'[1]LISTADO ATM'!$A$2:$B$822,2,0)</f>
        <v>#N/A</v>
      </c>
      <c r="D9" s="126" t="s">
        <v>2545</v>
      </c>
      <c r="E9" s="134"/>
    </row>
    <row r="10" spans="1:11" ht="18.75" thickBot="1" x14ac:dyDescent="0.3">
      <c r="A10" s="129" t="e">
        <f>VLOOKUP(B10,'[1]LISTADO ATM'!$A$2:$C$822,3,0)</f>
        <v>#N/A</v>
      </c>
      <c r="B10" s="138"/>
      <c r="C10" s="132" t="e">
        <f>VLOOKUP(B10,'[1]LISTADO ATM'!$A$2:$B$822,2,0)</f>
        <v>#N/A</v>
      </c>
      <c r="D10" s="126" t="s">
        <v>2545</v>
      </c>
      <c r="E10" s="134"/>
    </row>
    <row r="11" spans="1:11" s="111" customFormat="1" ht="18.75" thickBot="1" x14ac:dyDescent="0.3">
      <c r="A11" s="114" t="s">
        <v>2472</v>
      </c>
      <c r="B11" s="187">
        <f>COUNT(B9:B9)</f>
        <v>0</v>
      </c>
      <c r="C11" s="156"/>
      <c r="D11" s="157"/>
      <c r="E11" s="158"/>
    </row>
    <row r="12" spans="1:11" s="111" customFormat="1" x14ac:dyDescent="0.25">
      <c r="B12" s="116"/>
      <c r="E12" s="116"/>
    </row>
    <row r="13" spans="1:11" s="111" customFormat="1" ht="18" x14ac:dyDescent="0.25">
      <c r="A13" s="159" t="s">
        <v>2585</v>
      </c>
      <c r="B13" s="160"/>
      <c r="C13" s="160"/>
      <c r="D13" s="160"/>
      <c r="E13" s="161"/>
    </row>
    <row r="14" spans="1:11" s="111" customFormat="1" ht="18" x14ac:dyDescent="0.25">
      <c r="A14" s="113" t="s">
        <v>15</v>
      </c>
      <c r="B14" s="113" t="s">
        <v>2415</v>
      </c>
      <c r="C14" s="113" t="s">
        <v>46</v>
      </c>
      <c r="D14" s="113" t="s">
        <v>2418</v>
      </c>
      <c r="E14" s="113" t="s">
        <v>2416</v>
      </c>
    </row>
    <row r="15" spans="1:11" s="111" customFormat="1" ht="18" x14ac:dyDescent="0.25">
      <c r="A15" s="129" t="e">
        <f>VLOOKUP(B15,'[1]LISTADO ATM'!$A$2:$C$822,3,0)</f>
        <v>#N/A</v>
      </c>
      <c r="B15" s="129"/>
      <c r="C15" s="132" t="e">
        <f>VLOOKUP(B15,'[1]LISTADO ATM'!$A$2:$B$822,2,0)</f>
        <v>#N/A</v>
      </c>
      <c r="D15" s="126" t="s">
        <v>2541</v>
      </c>
      <c r="E15" s="134"/>
    </row>
    <row r="16" spans="1:11" s="111" customFormat="1" ht="18.75" thickBot="1" x14ac:dyDescent="0.3">
      <c r="A16" s="129" t="e">
        <f>VLOOKUP(B16,'[1]LISTADO ATM'!$A$2:$C$822,3,0)</f>
        <v>#N/A</v>
      </c>
      <c r="B16" s="129"/>
      <c r="C16" s="132" t="e">
        <f>VLOOKUP(B16,'[1]LISTADO ATM'!$A$2:$B$822,2,0)</f>
        <v>#N/A</v>
      </c>
      <c r="D16" s="126" t="s">
        <v>2541</v>
      </c>
      <c r="E16" s="134"/>
    </row>
    <row r="17" spans="1:5" s="111" customFormat="1" ht="18.75" thickBot="1" x14ac:dyDescent="0.3">
      <c r="A17" s="114" t="s">
        <v>2472</v>
      </c>
      <c r="B17" s="187">
        <f>COUNT(B15:B15)</f>
        <v>0</v>
      </c>
      <c r="C17" s="156"/>
      <c r="D17" s="157"/>
      <c r="E17" s="158"/>
    </row>
    <row r="18" spans="1:5" s="111" customFormat="1" ht="15.75" thickBot="1" x14ac:dyDescent="0.3">
      <c r="B18" s="116"/>
      <c r="E18" s="116"/>
    </row>
    <row r="19" spans="1:5" s="111" customFormat="1" ht="18.75" thickBot="1" x14ac:dyDescent="0.3">
      <c r="A19" s="151" t="s">
        <v>2473</v>
      </c>
      <c r="B19" s="152"/>
      <c r="C19" s="152"/>
      <c r="D19" s="152"/>
      <c r="E19" s="153"/>
    </row>
    <row r="20" spans="1:5" s="111" customFormat="1" ht="18" x14ac:dyDescent="0.25">
      <c r="A20" s="113" t="s">
        <v>15</v>
      </c>
      <c r="B20" s="113" t="s">
        <v>2415</v>
      </c>
      <c r="C20" s="113" t="s">
        <v>46</v>
      </c>
      <c r="D20" s="113" t="s">
        <v>2418</v>
      </c>
      <c r="E20" s="113" t="s">
        <v>2416</v>
      </c>
    </row>
    <row r="21" spans="1:5" s="111" customFormat="1" ht="18" x14ac:dyDescent="0.25">
      <c r="A21" s="129" t="str">
        <f>VLOOKUP(B21,'[1]LISTADO ATM'!$A$2:$C$822,3,0)</f>
        <v>DISTRITO NACIONAL</v>
      </c>
      <c r="B21" s="138">
        <v>981</v>
      </c>
      <c r="C21" s="132" t="str">
        <f>VLOOKUP(B21,'[1]LISTADO ATM'!$A$2:$B$822,2,0)</f>
        <v xml:space="preserve">ATM Edificio 911 </v>
      </c>
      <c r="D21" s="125" t="s">
        <v>2436</v>
      </c>
      <c r="E21" s="134">
        <v>3335943445</v>
      </c>
    </row>
    <row r="22" spans="1:5" s="111" customFormat="1" ht="18" x14ac:dyDescent="0.25">
      <c r="A22" s="129" t="str">
        <f>VLOOKUP(B22,'[1]LISTADO ATM'!$A$2:$C$822,3,0)</f>
        <v>SUR</v>
      </c>
      <c r="B22" s="138">
        <v>829</v>
      </c>
      <c r="C22" s="132" t="str">
        <f>VLOOKUP(B22,'[1]LISTADO ATM'!$A$2:$B$822,2,0)</f>
        <v xml:space="preserve">ATM UNP Multicentro Sirena Baní </v>
      </c>
      <c r="D22" s="125" t="s">
        <v>2436</v>
      </c>
      <c r="E22" s="134" t="s">
        <v>2607</v>
      </c>
    </row>
    <row r="23" spans="1:5" s="111" customFormat="1" ht="18" x14ac:dyDescent="0.25">
      <c r="A23" s="129" t="str">
        <f>VLOOKUP(B23,'[1]LISTADO ATM'!$A$2:$C$822,3,0)</f>
        <v>DISTRITO NACIONAL</v>
      </c>
      <c r="B23" s="138">
        <v>192</v>
      </c>
      <c r="C23" s="132" t="str">
        <f>VLOOKUP(B23,'[1]LISTADO ATM'!$A$2:$B$822,2,0)</f>
        <v xml:space="preserve">ATM Autobanco Luperón II </v>
      </c>
      <c r="D23" s="125" t="s">
        <v>2436</v>
      </c>
      <c r="E23" s="134">
        <v>3335944178</v>
      </c>
    </row>
    <row r="24" spans="1:5" s="111" customFormat="1" ht="18" x14ac:dyDescent="0.25">
      <c r="A24" s="129" t="str">
        <f>VLOOKUP(B24,'[1]LISTADO ATM'!$A$2:$C$822,3,0)</f>
        <v>DISTRITO NACIONAL</v>
      </c>
      <c r="B24" s="138">
        <v>527</v>
      </c>
      <c r="C24" s="132" t="str">
        <f>VLOOKUP(B24,'[1]LISTADO ATM'!$A$2:$B$822,2,0)</f>
        <v>ATM Oficina Zona Oriental II</v>
      </c>
      <c r="D24" s="125" t="s">
        <v>2436</v>
      </c>
      <c r="E24" s="134">
        <v>3335944662</v>
      </c>
    </row>
    <row r="25" spans="1:5" s="111" customFormat="1" ht="18" x14ac:dyDescent="0.25">
      <c r="A25" s="129" t="str">
        <f>VLOOKUP(B25,'[1]LISTADO ATM'!$A$2:$C$822,3,0)</f>
        <v>DISTRITO NACIONAL</v>
      </c>
      <c r="B25" s="138">
        <v>438</v>
      </c>
      <c r="C25" s="132" t="str">
        <f>VLOOKUP(B25,'[1]LISTADO ATM'!$A$2:$B$822,2,0)</f>
        <v xml:space="preserve">ATM Autobanco Torre IV </v>
      </c>
      <c r="D25" s="125" t="s">
        <v>2436</v>
      </c>
      <c r="E25" s="134">
        <v>3335944684</v>
      </c>
    </row>
    <row r="26" spans="1:5" s="111" customFormat="1" ht="18" x14ac:dyDescent="0.25">
      <c r="A26" s="129" t="str">
        <f>VLOOKUP(B26,'[1]LISTADO ATM'!$A$2:$C$822,3,0)</f>
        <v>DISTRITO NACIONAL</v>
      </c>
      <c r="B26" s="138">
        <v>235</v>
      </c>
      <c r="C26" s="132" t="str">
        <f>VLOOKUP(B26,'[1]LISTADO ATM'!$A$2:$B$822,2,0)</f>
        <v xml:space="preserve">ATM Oficina Multicentro La Sirena San Isidro </v>
      </c>
      <c r="D26" s="125" t="s">
        <v>2436</v>
      </c>
      <c r="E26" s="134" t="s">
        <v>2623</v>
      </c>
    </row>
    <row r="27" spans="1:5" s="111" customFormat="1" ht="18" x14ac:dyDescent="0.25">
      <c r="A27" s="129" t="str">
        <f>VLOOKUP(B27,'[1]LISTADO ATM'!$A$2:$C$822,3,0)</f>
        <v>DISTRITO NACIONAL</v>
      </c>
      <c r="B27" s="138">
        <v>461</v>
      </c>
      <c r="C27" s="132" t="str">
        <f>VLOOKUP(B27,'[1]LISTADO ATM'!$A$2:$B$822,2,0)</f>
        <v xml:space="preserve">ATM Autobanco Sarasota I </v>
      </c>
      <c r="D27" s="125" t="s">
        <v>2436</v>
      </c>
      <c r="E27" s="134">
        <v>3335945371</v>
      </c>
    </row>
    <row r="28" spans="1:5" s="111" customFormat="1" ht="18" x14ac:dyDescent="0.25">
      <c r="A28" s="129" t="str">
        <f>VLOOKUP(B28,'[1]LISTADO ATM'!$A$2:$C$822,3,0)</f>
        <v>DISTRITO NACIONAL</v>
      </c>
      <c r="B28" s="138">
        <v>696</v>
      </c>
      <c r="C28" s="132" t="str">
        <f>VLOOKUP(B28,'[1]LISTADO ATM'!$A$2:$B$822,2,0)</f>
        <v>ATM Olé Jacobo Majluta</v>
      </c>
      <c r="D28" s="125" t="s">
        <v>2436</v>
      </c>
      <c r="E28" s="134" t="s">
        <v>2659</v>
      </c>
    </row>
    <row r="29" spans="1:5" s="111" customFormat="1" ht="18" x14ac:dyDescent="0.25">
      <c r="A29" s="129" t="str">
        <f>VLOOKUP(B29,'[1]LISTADO ATM'!$A$2:$C$822,3,0)</f>
        <v>SUR</v>
      </c>
      <c r="B29" s="138">
        <v>962</v>
      </c>
      <c r="C29" s="132" t="str">
        <f>VLOOKUP(B29,'[1]LISTADO ATM'!$A$2:$B$822,2,0)</f>
        <v xml:space="preserve">ATM Oficina Villa Ofelia II (San Juan) </v>
      </c>
      <c r="D29" s="125" t="s">
        <v>2436</v>
      </c>
      <c r="E29" s="134">
        <v>3335945524</v>
      </c>
    </row>
    <row r="30" spans="1:5" s="111" customFormat="1" ht="18" x14ac:dyDescent="0.25">
      <c r="A30" s="129" t="str">
        <f>VLOOKUP(B30,'[1]LISTADO ATM'!$A$2:$C$822,3,0)</f>
        <v>ESTE</v>
      </c>
      <c r="B30" s="138">
        <v>117</v>
      </c>
      <c r="C30" s="132" t="str">
        <f>VLOOKUP(B30,'[1]LISTADO ATM'!$A$2:$B$822,2,0)</f>
        <v xml:space="preserve">ATM Oficina El Seybo </v>
      </c>
      <c r="D30" s="125" t="s">
        <v>2436</v>
      </c>
      <c r="E30" s="134">
        <v>3335945562</v>
      </c>
    </row>
    <row r="31" spans="1:5" s="111" customFormat="1" ht="18" x14ac:dyDescent="0.25">
      <c r="A31" s="129" t="str">
        <f>VLOOKUP(B31,'[1]LISTADO ATM'!$A$2:$C$822,3,0)</f>
        <v>DISTRITO NACIONAL</v>
      </c>
      <c r="B31" s="138">
        <v>267</v>
      </c>
      <c r="C31" s="132" t="str">
        <f>VLOOKUP(B31,'[1]LISTADO ATM'!$A$2:$B$822,2,0)</f>
        <v xml:space="preserve">ATM Centro de Caja México </v>
      </c>
      <c r="D31" s="125" t="s">
        <v>2436</v>
      </c>
      <c r="E31" s="134">
        <v>3335945576</v>
      </c>
    </row>
    <row r="32" spans="1:5" s="111" customFormat="1" ht="18" x14ac:dyDescent="0.25">
      <c r="A32" s="129" t="str">
        <f>VLOOKUP(B32,'[1]LISTADO ATM'!$A$2:$C$822,3,0)</f>
        <v>NORTE</v>
      </c>
      <c r="B32" s="138">
        <v>372</v>
      </c>
      <c r="C32" s="132" t="str">
        <f>VLOOKUP(B32,'[1]LISTADO ATM'!$A$2:$B$822,2,0)</f>
        <v>ATM Oficina Sánchez II</v>
      </c>
      <c r="D32" s="125" t="s">
        <v>2436</v>
      </c>
      <c r="E32" s="134">
        <v>3335945561</v>
      </c>
    </row>
    <row r="33" spans="1:8" ht="18" x14ac:dyDescent="0.25">
      <c r="A33" s="129" t="str">
        <f>VLOOKUP(B33,'[1]LISTADO ATM'!$A$2:$C$822,3,0)</f>
        <v>NORTE</v>
      </c>
      <c r="B33" s="138">
        <v>290</v>
      </c>
      <c r="C33" s="132" t="str">
        <f>VLOOKUP(B33,'[1]LISTADO ATM'!$A$2:$B$822,2,0)</f>
        <v xml:space="preserve">ATM Oficina San Francisco de Macorís </v>
      </c>
      <c r="D33" s="125" t="s">
        <v>2436</v>
      </c>
      <c r="E33" s="134">
        <v>3335945449</v>
      </c>
      <c r="F33" s="107"/>
    </row>
    <row r="34" spans="1:8" ht="18" x14ac:dyDescent="0.25">
      <c r="A34" s="129" t="e">
        <f>VLOOKUP(B34,'[1]LISTADO ATM'!$A$2:$C$822,3,0)</f>
        <v>#N/A</v>
      </c>
      <c r="B34" s="138"/>
      <c r="C34" s="132" t="e">
        <f>VLOOKUP(B34,'[1]LISTADO ATM'!$A$2:$B$822,2,0)</f>
        <v>#N/A</v>
      </c>
      <c r="D34" s="125" t="s">
        <v>2436</v>
      </c>
      <c r="E34" s="134"/>
    </row>
    <row r="35" spans="1:8" ht="18" customHeight="1" thickBot="1" x14ac:dyDescent="0.3">
      <c r="A35" s="129" t="e">
        <f>VLOOKUP(B35,'[1]LISTADO ATM'!$A$2:$C$822,3,0)</f>
        <v>#N/A</v>
      </c>
      <c r="B35" s="138"/>
      <c r="C35" s="132" t="e">
        <f>VLOOKUP(B35,'[1]LISTADO ATM'!$A$2:$B$822,2,0)</f>
        <v>#N/A</v>
      </c>
      <c r="D35" s="125" t="s">
        <v>2436</v>
      </c>
      <c r="E35" s="134"/>
    </row>
    <row r="36" spans="1:8" s="107" customFormat="1" ht="18.75" customHeight="1" thickBot="1" x14ac:dyDescent="0.3">
      <c r="A36" s="133"/>
      <c r="B36" s="187">
        <f>COUNT(B21:B35)</f>
        <v>13</v>
      </c>
      <c r="C36" s="124"/>
      <c r="D36" s="124"/>
      <c r="E36" s="124"/>
    </row>
    <row r="37" spans="1:8" s="107" customFormat="1" ht="15.75" thickBot="1" x14ac:dyDescent="0.3">
      <c r="A37" s="111"/>
      <c r="B37" s="116"/>
      <c r="C37" s="111"/>
      <c r="D37" s="111"/>
      <c r="E37" s="116"/>
      <c r="G37" s="111"/>
      <c r="H37" s="111"/>
    </row>
    <row r="38" spans="1:8" s="111" customFormat="1" ht="18.75" thickBot="1" x14ac:dyDescent="0.3">
      <c r="A38" s="151" t="s">
        <v>2532</v>
      </c>
      <c r="B38" s="152"/>
      <c r="C38" s="152"/>
      <c r="D38" s="152"/>
      <c r="E38" s="153"/>
    </row>
    <row r="39" spans="1:8" s="111" customFormat="1" ht="18" x14ac:dyDescent="0.25">
      <c r="A39" s="113" t="s">
        <v>15</v>
      </c>
      <c r="B39" s="113" t="s">
        <v>2415</v>
      </c>
      <c r="C39" s="113" t="s">
        <v>2660</v>
      </c>
      <c r="D39" s="113" t="s">
        <v>2418</v>
      </c>
      <c r="E39" s="113" t="s">
        <v>2416</v>
      </c>
    </row>
    <row r="40" spans="1:8" ht="18" x14ac:dyDescent="0.25">
      <c r="A40" s="129" t="str">
        <f>VLOOKUP(B40,'[1]LISTADO ATM'!$A$2:$C$822,3,0)</f>
        <v>DISTRITO NACIONAL</v>
      </c>
      <c r="B40" s="129">
        <v>567</v>
      </c>
      <c r="C40" s="132" t="str">
        <f>VLOOKUP(B40,'[1]LISTADO ATM'!$A$2:$B$822,2,0)</f>
        <v xml:space="preserve">ATM Oficina Máximo Gómez </v>
      </c>
      <c r="D40" s="129" t="s">
        <v>2479</v>
      </c>
      <c r="E40" s="134">
        <v>3335936543</v>
      </c>
      <c r="G40" s="111"/>
      <c r="H40" s="111"/>
    </row>
    <row r="41" spans="1:8" s="111" customFormat="1" ht="18" x14ac:dyDescent="0.25">
      <c r="A41" s="129" t="str">
        <f>VLOOKUP(B41,'[1]LISTADO ATM'!$A$2:$C$822,3,0)</f>
        <v>DISTRITO NACIONAL</v>
      </c>
      <c r="B41" s="129">
        <v>264</v>
      </c>
      <c r="C41" s="132" t="str">
        <f>VLOOKUP(B41,'[1]LISTADO ATM'!$A$2:$B$822,2,0)</f>
        <v xml:space="preserve">ATM S/M Nacional Independencia </v>
      </c>
      <c r="D41" s="129" t="s">
        <v>2479</v>
      </c>
      <c r="E41" s="134">
        <v>3335941583</v>
      </c>
    </row>
    <row r="42" spans="1:8" s="111" customFormat="1" ht="18" x14ac:dyDescent="0.25">
      <c r="A42" s="129" t="str">
        <f>VLOOKUP(B42,'[1]LISTADO ATM'!$A$2:$C$822,3,0)</f>
        <v>DISTRITO NACIONAL</v>
      </c>
      <c r="B42" s="129">
        <v>914</v>
      </c>
      <c r="C42" s="132" t="str">
        <f>VLOOKUP(B42,'[1]LISTADO ATM'!$A$2:$B$822,2,0)</f>
        <v xml:space="preserve">ATM Clínica Abreu </v>
      </c>
      <c r="D42" s="129" t="s">
        <v>2479</v>
      </c>
      <c r="E42" s="134">
        <v>3335943444</v>
      </c>
    </row>
    <row r="43" spans="1:8" ht="18.75" customHeight="1" x14ac:dyDescent="0.25">
      <c r="A43" s="129" t="str">
        <f>VLOOKUP(B43,'[1]LISTADO ATM'!$A$2:$C$822,3,0)</f>
        <v>DISTRITO NACIONAL</v>
      </c>
      <c r="B43" s="129">
        <v>498</v>
      </c>
      <c r="C43" s="132" t="str">
        <f>VLOOKUP(B43,'[1]LISTADO ATM'!$A$2:$B$822,2,0)</f>
        <v xml:space="preserve">ATM Estación Sunix 27 de Febrero </v>
      </c>
      <c r="D43" s="129" t="s">
        <v>2479</v>
      </c>
      <c r="E43" s="134">
        <v>3335943877</v>
      </c>
      <c r="G43" s="111"/>
      <c r="H43" s="111"/>
    </row>
    <row r="44" spans="1:8" ht="18.75" customHeight="1" x14ac:dyDescent="0.25">
      <c r="A44" s="129" t="str">
        <f>VLOOKUP(B44,'[1]LISTADO ATM'!$A$2:$C$822,3,0)</f>
        <v>NORTE</v>
      </c>
      <c r="B44" s="129">
        <v>257</v>
      </c>
      <c r="C44" s="132" t="str">
        <f>VLOOKUP(B44,'[1]LISTADO ATM'!$A$2:$B$822,2,0)</f>
        <v xml:space="preserve">ATM S/M Pola (Santiago) </v>
      </c>
      <c r="D44" s="129" t="s">
        <v>2479</v>
      </c>
      <c r="E44" s="134">
        <v>3335943943</v>
      </c>
      <c r="G44" s="111"/>
      <c r="H44" s="111"/>
    </row>
    <row r="45" spans="1:8" ht="18.75" customHeight="1" x14ac:dyDescent="0.25">
      <c r="A45" s="129" t="str">
        <f>VLOOKUP(B45,'[1]LISTADO ATM'!$A$2:$C$822,3,0)</f>
        <v>DISTRITO NACIONAL</v>
      </c>
      <c r="B45" s="129">
        <v>911</v>
      </c>
      <c r="C45" s="132" t="str">
        <f>VLOOKUP(B45,'[1]LISTADO ATM'!$A$2:$B$822,2,0)</f>
        <v xml:space="preserve">ATM Oficina Venezuela II </v>
      </c>
      <c r="D45" s="129" t="s">
        <v>2479</v>
      </c>
      <c r="E45" s="134">
        <v>3335944795</v>
      </c>
      <c r="G45" s="111"/>
      <c r="H45" s="111"/>
    </row>
    <row r="46" spans="1:8" s="111" customFormat="1" ht="18" x14ac:dyDescent="0.25">
      <c r="A46" s="129" t="str">
        <f>VLOOKUP(B46,'[1]LISTADO ATM'!$A$2:$C$822,3,0)</f>
        <v>SUR</v>
      </c>
      <c r="B46" s="129">
        <v>311</v>
      </c>
      <c r="C46" s="132" t="str">
        <f>VLOOKUP(B46,'[1]LISTADO ATM'!$A$2:$B$822,2,0)</f>
        <v>ATM Plaza Eroski</v>
      </c>
      <c r="D46" s="129" t="s">
        <v>2479</v>
      </c>
      <c r="E46" s="134" t="s">
        <v>2624</v>
      </c>
    </row>
    <row r="47" spans="1:8" s="111" customFormat="1" ht="18" x14ac:dyDescent="0.25">
      <c r="A47" s="129" t="str">
        <f>VLOOKUP(B47,'[1]LISTADO ATM'!$A$2:$C$822,3,0)</f>
        <v>DISTRITO NACIONAL</v>
      </c>
      <c r="B47" s="129">
        <v>611</v>
      </c>
      <c r="C47" s="132" t="str">
        <f>VLOOKUP(B47,'[1]LISTADO ATM'!$A$2:$B$822,2,0)</f>
        <v xml:space="preserve">ATM DGII Sede Central </v>
      </c>
      <c r="D47" s="129" t="s">
        <v>2479</v>
      </c>
      <c r="E47" s="134">
        <v>3335945061</v>
      </c>
    </row>
    <row r="48" spans="1:8" s="111" customFormat="1" ht="18" x14ac:dyDescent="0.25">
      <c r="A48" s="129" t="str">
        <f>VLOOKUP(B48,'[1]LISTADO ATM'!$A$2:$C$822,3,0)</f>
        <v>DISTRITO NACIONAL</v>
      </c>
      <c r="B48" s="129">
        <v>590</v>
      </c>
      <c r="C48" s="132" t="str">
        <f>VLOOKUP(B48,'[1]LISTADO ATM'!$A$2:$B$822,2,0)</f>
        <v xml:space="preserve">ATM Olé Aut. Las Américas </v>
      </c>
      <c r="D48" s="129" t="s">
        <v>2479</v>
      </c>
      <c r="E48" s="134">
        <v>3335945460</v>
      </c>
    </row>
    <row r="49" spans="1:8" s="111" customFormat="1" ht="18" x14ac:dyDescent="0.25">
      <c r="A49" s="129" t="str">
        <f>VLOOKUP(B49,'[1]LISTADO ATM'!$A$2:$C$822,3,0)</f>
        <v>ESTE</v>
      </c>
      <c r="B49" s="129">
        <v>772</v>
      </c>
      <c r="C49" s="132" t="str">
        <f>VLOOKUP(B49,'[1]LISTADO ATM'!$A$2:$B$822,2,0)</f>
        <v xml:space="preserve">ATM UNP Yamasá </v>
      </c>
      <c r="D49" s="129" t="s">
        <v>2479</v>
      </c>
      <c r="E49" s="134">
        <v>3335945404</v>
      </c>
    </row>
    <row r="50" spans="1:8" s="111" customFormat="1" ht="18" x14ac:dyDescent="0.25">
      <c r="A50" s="129" t="str">
        <f>VLOOKUP(B50,'[1]LISTADO ATM'!$A$2:$C$822,3,0)</f>
        <v>ESTE</v>
      </c>
      <c r="B50" s="129">
        <v>844</v>
      </c>
      <c r="C50" s="132" t="str">
        <f>VLOOKUP(B50,'[1]LISTADO ATM'!$A$2:$B$822,2,0)</f>
        <v xml:space="preserve">ATM San Juan Shopping Center (Bávaro) </v>
      </c>
      <c r="D50" s="129" t="s">
        <v>2479</v>
      </c>
      <c r="E50" s="134">
        <v>3335945409</v>
      </c>
    </row>
    <row r="51" spans="1:8" s="111" customFormat="1" ht="18" x14ac:dyDescent="0.25">
      <c r="A51" s="129" t="str">
        <f>VLOOKUP(B51,'[1]LISTADO ATM'!$A$2:$C$822,3,0)</f>
        <v>ESTE</v>
      </c>
      <c r="B51" s="129">
        <v>513</v>
      </c>
      <c r="C51" s="132" t="str">
        <f>VLOOKUP(B51,'[1]LISTADO ATM'!$A$2:$B$822,2,0)</f>
        <v xml:space="preserve">ATM UNP Lagunas de Nisibón </v>
      </c>
      <c r="D51" s="129" t="s">
        <v>2479</v>
      </c>
      <c r="E51" s="134">
        <v>3335945551</v>
      </c>
    </row>
    <row r="52" spans="1:8" ht="18" customHeight="1" x14ac:dyDescent="0.25">
      <c r="A52" s="129" t="str">
        <f>VLOOKUP(B52,'[1]LISTADO ATM'!$A$2:$C$822,3,0)</f>
        <v>ESTE</v>
      </c>
      <c r="B52" s="129">
        <v>345</v>
      </c>
      <c r="C52" s="132" t="str">
        <f>VLOOKUP(B52,'[1]LISTADO ATM'!$A$2:$B$822,2,0)</f>
        <v>ATM Ofic. Yamasa II</v>
      </c>
      <c r="D52" s="129" t="s">
        <v>2479</v>
      </c>
      <c r="E52" s="134" t="s">
        <v>2661</v>
      </c>
      <c r="G52" s="111"/>
      <c r="H52" s="111"/>
    </row>
    <row r="53" spans="1:8" ht="18" x14ac:dyDescent="0.25">
      <c r="A53" s="129" t="str">
        <f>VLOOKUP(B53,'[1]LISTADO ATM'!$A$2:$C$822,3,0)</f>
        <v>DISTRITO NACIONAL</v>
      </c>
      <c r="B53" s="129">
        <v>224</v>
      </c>
      <c r="C53" s="132" t="str">
        <f>VLOOKUP(B53,'[1]LISTADO ATM'!$A$2:$B$822,2,0)</f>
        <v xml:space="preserve">ATM S/M Nacional El Millón (Núñez de Cáceres) </v>
      </c>
      <c r="D53" s="129" t="s">
        <v>2479</v>
      </c>
      <c r="E53" s="134" t="s">
        <v>2662</v>
      </c>
    </row>
    <row r="54" spans="1:8" ht="18.75" customHeight="1" x14ac:dyDescent="0.25">
      <c r="A54" s="129" t="str">
        <f>VLOOKUP(B54,'[1]LISTADO ATM'!$A$2:$C$822,3,0)</f>
        <v>DISTRITO NACIONAL</v>
      </c>
      <c r="B54" s="129">
        <v>26</v>
      </c>
      <c r="C54" s="132" t="str">
        <f>VLOOKUP(B54,'[1]LISTADO ATM'!$A$2:$B$822,2,0)</f>
        <v>ATM S/M Jumbo San Isidro</v>
      </c>
      <c r="D54" s="129" t="s">
        <v>2479</v>
      </c>
      <c r="E54" s="134">
        <v>3335945606</v>
      </c>
    </row>
    <row r="55" spans="1:8" ht="18.75" customHeight="1" x14ac:dyDescent="0.25">
      <c r="A55" s="129" t="str">
        <f>VLOOKUP(B55,'[1]LISTADO ATM'!$A$2:$C$822,3,0)</f>
        <v>DISTRITO NACIONAL</v>
      </c>
      <c r="B55" s="129">
        <v>955</v>
      </c>
      <c r="C55" s="132" t="str">
        <f>VLOOKUP(B55,'[1]LISTADO ATM'!$A$2:$B$822,2,0)</f>
        <v xml:space="preserve">ATM Oficina Americana Independencia II </v>
      </c>
      <c r="D55" s="129" t="s">
        <v>2479</v>
      </c>
      <c r="E55" s="134">
        <v>3335945610</v>
      </c>
    </row>
    <row r="56" spans="1:8" ht="18.75" customHeight="1" x14ac:dyDescent="0.25">
      <c r="A56" s="129" t="str">
        <f>VLOOKUP(B56,'[1]LISTADO ATM'!$A$2:$C$822,3,0)</f>
        <v>NORTE</v>
      </c>
      <c r="B56" s="129">
        <v>969</v>
      </c>
      <c r="C56" s="132" t="str">
        <f>VLOOKUP(B56,'[1]LISTADO ATM'!$A$2:$B$822,2,0)</f>
        <v xml:space="preserve">ATM Oficina El Sol I (Santiago) </v>
      </c>
      <c r="D56" s="129" t="s">
        <v>2479</v>
      </c>
      <c r="E56" s="134" t="s">
        <v>2663</v>
      </c>
    </row>
    <row r="57" spans="1:8" ht="18.75" customHeight="1" x14ac:dyDescent="0.25">
      <c r="A57" s="129" t="str">
        <f>VLOOKUP(B57,'[1]LISTADO ATM'!$A$2:$C$822,3,0)</f>
        <v>DISTRITO NACIONAL</v>
      </c>
      <c r="B57" s="129">
        <v>678</v>
      </c>
      <c r="C57" s="132" t="str">
        <f>VLOOKUP(B57,'[1]LISTADO ATM'!$A$2:$B$822,2,0)</f>
        <v>ATM Eco Petroleo San Isidro</v>
      </c>
      <c r="D57" s="129" t="s">
        <v>2479</v>
      </c>
      <c r="E57" s="134" t="s">
        <v>2664</v>
      </c>
    </row>
    <row r="58" spans="1:8" ht="18" customHeight="1" x14ac:dyDescent="0.25">
      <c r="A58" s="129" t="e">
        <f>VLOOKUP(B58,'[1]LISTADO ATM'!$A$2:$C$822,3,0)</f>
        <v>#N/A</v>
      </c>
      <c r="B58" s="129"/>
      <c r="C58" s="132" t="e">
        <f>VLOOKUP(B58,'[1]LISTADO ATM'!$A$2:$B$822,2,0)</f>
        <v>#N/A</v>
      </c>
      <c r="D58" s="129" t="s">
        <v>2479</v>
      </c>
      <c r="E58" s="134"/>
      <c r="F58" s="107"/>
    </row>
    <row r="59" spans="1:8" s="107" customFormat="1" ht="18.75" thickBot="1" x14ac:dyDescent="0.3">
      <c r="A59" s="133" t="s">
        <v>2472</v>
      </c>
      <c r="B59" s="188">
        <f>COUNT(B40:B58)</f>
        <v>18</v>
      </c>
      <c r="C59" s="124"/>
      <c r="D59" s="124"/>
      <c r="E59" s="124"/>
    </row>
    <row r="60" spans="1:8" s="107" customFormat="1" ht="15.75" thickBot="1" x14ac:dyDescent="0.3">
      <c r="A60" s="111"/>
      <c r="B60" s="116"/>
      <c r="C60" s="111"/>
      <c r="D60" s="111"/>
      <c r="E60" s="116"/>
    </row>
    <row r="61" spans="1:8" s="107" customFormat="1" ht="18" x14ac:dyDescent="0.25">
      <c r="A61" s="162" t="s">
        <v>2586</v>
      </c>
      <c r="B61" s="163"/>
      <c r="C61" s="163"/>
      <c r="D61" s="163"/>
      <c r="E61" s="164"/>
    </row>
    <row r="62" spans="1:8" s="107" customFormat="1" ht="18" x14ac:dyDescent="0.25">
      <c r="A62" s="113" t="s">
        <v>15</v>
      </c>
      <c r="B62" s="113" t="s">
        <v>2415</v>
      </c>
      <c r="C62" s="115" t="s">
        <v>46</v>
      </c>
      <c r="D62" s="128" t="s">
        <v>2418</v>
      </c>
      <c r="E62" s="128" t="s">
        <v>2416</v>
      </c>
    </row>
    <row r="63" spans="1:8" ht="18" x14ac:dyDescent="0.25">
      <c r="A63" s="66" t="str">
        <f>VLOOKUP(B63,'[1]LISTADO ATM'!$A$2:$C$822,3,0)</f>
        <v>DISTRITO NACIONAL</v>
      </c>
      <c r="B63" s="129">
        <v>494</v>
      </c>
      <c r="C63" s="132" t="str">
        <f>VLOOKUP(B63,'[1]LISTADO ATM'!$A$2:$B$822,2,0)</f>
        <v xml:space="preserve">ATM Oficina Blue Mall </v>
      </c>
      <c r="D63" s="140" t="s">
        <v>2563</v>
      </c>
      <c r="E63" s="134" t="s">
        <v>2608</v>
      </c>
    </row>
    <row r="64" spans="1:8" ht="18" x14ac:dyDescent="0.25">
      <c r="A64" s="66" t="str">
        <f>VLOOKUP(B64,'[1]LISTADO ATM'!$A$2:$C$822,3,0)</f>
        <v>NORTE</v>
      </c>
      <c r="B64" s="129">
        <v>277</v>
      </c>
      <c r="C64" s="132" t="str">
        <f>VLOOKUP(B64,'[1]LISTADO ATM'!$A$2:$B$822,2,0)</f>
        <v xml:space="preserve">ATM Oficina Duarte (Santiago) </v>
      </c>
      <c r="D64" s="140" t="s">
        <v>2563</v>
      </c>
      <c r="E64" s="134">
        <v>3335945578</v>
      </c>
    </row>
    <row r="65" spans="1:5" ht="18" x14ac:dyDescent="0.25">
      <c r="A65" s="66" t="str">
        <f>VLOOKUP(B65,'[1]LISTADO ATM'!$A$2:$C$822,3,0)</f>
        <v>DISTRITO NACIONAL</v>
      </c>
      <c r="B65" s="129">
        <v>755</v>
      </c>
      <c r="C65" s="132" t="str">
        <f>VLOOKUP(B65,'[1]LISTADO ATM'!$A$2:$B$822,2,0)</f>
        <v xml:space="preserve">ATM Oficina Galería del Este (Plaza) </v>
      </c>
      <c r="D65" s="140" t="s">
        <v>2563</v>
      </c>
      <c r="E65" s="134">
        <v>3335945235</v>
      </c>
    </row>
    <row r="66" spans="1:5" ht="18.75" customHeight="1" x14ac:dyDescent="0.25">
      <c r="A66" s="66" t="str">
        <f>VLOOKUP(B66,'[1]LISTADO ATM'!$A$2:$C$822,3,0)</f>
        <v>DISTRITO NACIONAL</v>
      </c>
      <c r="B66" s="129">
        <v>769</v>
      </c>
      <c r="C66" s="132" t="str">
        <f>VLOOKUP(B66,'[1]LISTADO ATM'!$A$2:$B$822,2,0)</f>
        <v>ATM UNP Pablo Mella Morales</v>
      </c>
      <c r="D66" s="140" t="s">
        <v>2563</v>
      </c>
      <c r="E66" s="134">
        <v>3335945246</v>
      </c>
    </row>
    <row r="67" spans="1:5" ht="18.75" customHeight="1" thickBot="1" x14ac:dyDescent="0.3">
      <c r="A67" s="66" t="e">
        <f>VLOOKUP(B67,'[1]LISTADO ATM'!$A$2:$C$822,3,0)</f>
        <v>#N/A</v>
      </c>
      <c r="B67" s="129"/>
      <c r="C67" s="132" t="e">
        <f>VLOOKUP(B67,'[1]LISTADO ATM'!$A$2:$B$822,2,0)</f>
        <v>#N/A</v>
      </c>
      <c r="D67" s="140" t="s">
        <v>2563</v>
      </c>
      <c r="E67" s="134"/>
    </row>
    <row r="68" spans="1:5" ht="18.75" thickBot="1" x14ac:dyDescent="0.3">
      <c r="A68" s="133" t="s">
        <v>2472</v>
      </c>
      <c r="B68" s="187">
        <f>COUNT(B63:B67)</f>
        <v>4</v>
      </c>
      <c r="C68" s="124"/>
      <c r="D68" s="127"/>
      <c r="E68" s="127"/>
    </row>
    <row r="69" spans="1:5" ht="18" customHeight="1" thickBot="1" x14ac:dyDescent="0.3">
      <c r="A69" s="111"/>
      <c r="B69" s="116"/>
      <c r="C69" s="111"/>
      <c r="D69" s="111"/>
      <c r="E69" s="116"/>
    </row>
    <row r="70" spans="1:5" ht="18.75" customHeight="1" thickBot="1" x14ac:dyDescent="0.3">
      <c r="A70" s="165" t="s">
        <v>2474</v>
      </c>
      <c r="B70" s="166"/>
      <c r="C70" s="111" t="s">
        <v>2412</v>
      </c>
      <c r="D70" s="116"/>
      <c r="E70" s="116"/>
    </row>
    <row r="71" spans="1:5" ht="18.75" customHeight="1" thickBot="1" x14ac:dyDescent="0.3">
      <c r="A71" s="135">
        <f>+B36+B59+B68</f>
        <v>35</v>
      </c>
      <c r="B71" s="139"/>
      <c r="C71" s="111"/>
      <c r="D71" s="111"/>
      <c r="E71" s="111"/>
    </row>
    <row r="72" spans="1:5" ht="15.75" thickBot="1" x14ac:dyDescent="0.3">
      <c r="A72" s="111"/>
      <c r="B72" s="116"/>
      <c r="C72" s="111"/>
      <c r="D72" s="111"/>
      <c r="E72" s="116"/>
    </row>
    <row r="73" spans="1:5" ht="18.75" customHeight="1" thickBot="1" x14ac:dyDescent="0.3">
      <c r="A73" s="151" t="s">
        <v>2475</v>
      </c>
      <c r="B73" s="152"/>
      <c r="C73" s="152"/>
      <c r="D73" s="152"/>
      <c r="E73" s="153"/>
    </row>
    <row r="74" spans="1:5" ht="18.75" customHeight="1" x14ac:dyDescent="0.25">
      <c r="A74" s="117" t="s">
        <v>15</v>
      </c>
      <c r="B74" s="113" t="s">
        <v>2415</v>
      </c>
      <c r="C74" s="115" t="s">
        <v>46</v>
      </c>
      <c r="D74" s="167" t="s">
        <v>2418</v>
      </c>
      <c r="E74" s="168"/>
    </row>
    <row r="75" spans="1:5" ht="18.75" customHeight="1" x14ac:dyDescent="0.25">
      <c r="A75" s="129" t="str">
        <f>VLOOKUP(B75,'[1]LISTADO ATM'!$A$2:$C$822,3,0)</f>
        <v>DISTRITO NACIONAL</v>
      </c>
      <c r="B75" s="138">
        <v>557</v>
      </c>
      <c r="C75" s="129" t="str">
        <f>VLOOKUP(B75,'[1]LISTADO ATM'!$A$2:$B$822,2,0)</f>
        <v xml:space="preserve">ATM Multicentro La Sirena Ave. Mella </v>
      </c>
      <c r="D75" s="169" t="s">
        <v>2665</v>
      </c>
      <c r="E75" s="170"/>
    </row>
    <row r="76" spans="1:5" ht="18.75" customHeight="1" x14ac:dyDescent="0.25">
      <c r="A76" s="129" t="str">
        <f>VLOOKUP(B76,'[1]LISTADO ATM'!$A$2:$C$822,3,0)</f>
        <v>DISTRITO NACIONAL</v>
      </c>
      <c r="B76" s="138">
        <v>879</v>
      </c>
      <c r="C76" s="129" t="str">
        <f>VLOOKUP(B76,'[1]LISTADO ATM'!$A$2:$B$822,2,0)</f>
        <v xml:space="preserve">ATM Plaza Metropolitana </v>
      </c>
      <c r="D76" s="169" t="s">
        <v>2665</v>
      </c>
      <c r="E76" s="170"/>
    </row>
    <row r="77" spans="1:5" ht="18.75" customHeight="1" x14ac:dyDescent="0.25">
      <c r="A77" s="129" t="str">
        <f>VLOOKUP(B77,'[1]LISTADO ATM'!$A$2:$C$822,3,0)</f>
        <v>DISTRITO NACIONAL</v>
      </c>
      <c r="B77" s="138">
        <v>561</v>
      </c>
      <c r="C77" s="129" t="str">
        <f>VLOOKUP(B77,'[1]LISTADO ATM'!$A$2:$B$822,2,0)</f>
        <v xml:space="preserve">ATM Comando Regional P.N. S.D. Este </v>
      </c>
      <c r="D77" s="169" t="s">
        <v>2665</v>
      </c>
      <c r="E77" s="170"/>
    </row>
    <row r="78" spans="1:5" ht="18.75" customHeight="1" x14ac:dyDescent="0.25">
      <c r="A78" s="129" t="str">
        <f>VLOOKUP(B78,'[1]LISTADO ATM'!$A$2:$C$822,3,0)</f>
        <v>SUR</v>
      </c>
      <c r="B78" s="138">
        <v>48</v>
      </c>
      <c r="C78" s="129" t="str">
        <f>VLOOKUP(B78,'[1]LISTADO ATM'!$A$2:$B$822,2,0)</f>
        <v xml:space="preserve">ATM Autoservicio Neiba I </v>
      </c>
      <c r="D78" s="169" t="s">
        <v>2587</v>
      </c>
      <c r="E78" s="170"/>
    </row>
    <row r="79" spans="1:5" ht="18" x14ac:dyDescent="0.25">
      <c r="A79" s="129" t="str">
        <f>VLOOKUP(B79,'[1]LISTADO ATM'!$A$2:$C$822,3,0)</f>
        <v>DISTRITO NACIONAL</v>
      </c>
      <c r="B79" s="138">
        <v>60</v>
      </c>
      <c r="C79" s="129" t="str">
        <f>VLOOKUP(B79,'[1]LISTADO ATM'!$A$2:$B$822,2,0)</f>
        <v xml:space="preserve">ATM Autobanco 27 de Febrero </v>
      </c>
      <c r="D79" s="169" t="s">
        <v>2587</v>
      </c>
      <c r="E79" s="170"/>
    </row>
    <row r="80" spans="1:5" ht="18" customHeight="1" x14ac:dyDescent="0.25">
      <c r="A80" s="129" t="str">
        <f>VLOOKUP(B80,'[1]LISTADO ATM'!$A$2:$C$822,3,0)</f>
        <v>ESTE</v>
      </c>
      <c r="B80" s="138">
        <v>963</v>
      </c>
      <c r="C80" s="129" t="str">
        <f>VLOOKUP(B80,'[1]LISTADO ATM'!$A$2:$B$822,2,0)</f>
        <v xml:space="preserve">ATM Multiplaza La Romana </v>
      </c>
      <c r="D80" s="169" t="s">
        <v>2665</v>
      </c>
      <c r="E80" s="170"/>
    </row>
    <row r="81" spans="1:5" ht="18" x14ac:dyDescent="0.25">
      <c r="A81" s="129" t="str">
        <f>VLOOKUP(B81,'[1]LISTADO ATM'!$A$2:$C$822,3,0)</f>
        <v>DISTRITO NACIONAL</v>
      </c>
      <c r="B81" s="138">
        <v>725</v>
      </c>
      <c r="C81" s="129" t="str">
        <f>VLOOKUP(B81,'[1]LISTADO ATM'!$A$2:$B$822,2,0)</f>
        <v xml:space="preserve">ATM El Huacal II  </v>
      </c>
      <c r="D81" s="169" t="s">
        <v>2665</v>
      </c>
      <c r="E81" s="170"/>
    </row>
    <row r="82" spans="1:5" ht="18.75" customHeight="1" x14ac:dyDescent="0.25">
      <c r="A82" s="129" t="str">
        <f>VLOOKUP(B82,'[1]LISTADO ATM'!$A$2:$C$822,3,0)</f>
        <v>DISTRITO NACIONAL</v>
      </c>
      <c r="B82" s="138">
        <v>821</v>
      </c>
      <c r="C82" s="129" t="str">
        <f>VLOOKUP(B82,'[1]LISTADO ATM'!$A$2:$B$822,2,0)</f>
        <v xml:space="preserve">ATM S/M Bravo Churchill </v>
      </c>
      <c r="D82" s="169" t="s">
        <v>2587</v>
      </c>
      <c r="E82" s="170"/>
    </row>
    <row r="83" spans="1:5" ht="18" x14ac:dyDescent="0.25">
      <c r="A83" s="129" t="str">
        <f>VLOOKUP(B83,'[1]LISTADO ATM'!$A$2:$C$822,3,0)</f>
        <v>DISTRITO NACIONAL</v>
      </c>
      <c r="B83" s="138">
        <v>321</v>
      </c>
      <c r="C83" s="129" t="str">
        <f>VLOOKUP(B83,'[1]LISTADO ATM'!$A$2:$B$822,2,0)</f>
        <v xml:space="preserve">ATM Oficina Jiménez Moya I </v>
      </c>
      <c r="D83" s="169" t="s">
        <v>2665</v>
      </c>
      <c r="E83" s="170"/>
    </row>
    <row r="84" spans="1:5" ht="18.75" customHeight="1" x14ac:dyDescent="0.25">
      <c r="A84" s="129" t="str">
        <f>VLOOKUP(B84,'[1]LISTADO ATM'!$A$2:$C$822,3,0)</f>
        <v>DISTRITO NACIONAL</v>
      </c>
      <c r="B84" s="138">
        <v>139</v>
      </c>
      <c r="C84" s="129" t="str">
        <f>VLOOKUP(B84,'[1]LISTADO ATM'!$A$2:$B$822,2,0)</f>
        <v xml:space="preserve">ATM Oficina Plaza Lama Zona Oriental I </v>
      </c>
      <c r="D84" s="169" t="s">
        <v>2587</v>
      </c>
      <c r="E84" s="170"/>
    </row>
    <row r="85" spans="1:5" ht="18.75" customHeight="1" x14ac:dyDescent="0.25">
      <c r="A85" s="129" t="str">
        <f>VLOOKUP(B85,'[1]LISTADO ATM'!$A$2:$C$822,3,0)</f>
        <v>DISTRITO NACIONAL</v>
      </c>
      <c r="B85" s="138">
        <v>327</v>
      </c>
      <c r="C85" s="129" t="str">
        <f>VLOOKUP(B85,'[1]LISTADO ATM'!$A$2:$B$822,2,0)</f>
        <v xml:space="preserve">ATM UNP CCN (Nacional 27 de Febrero) </v>
      </c>
      <c r="D85" s="169" t="s">
        <v>2665</v>
      </c>
      <c r="E85" s="170"/>
    </row>
    <row r="86" spans="1:5" ht="18" x14ac:dyDescent="0.25">
      <c r="A86" s="129" t="str">
        <f>VLOOKUP(B86,'[1]LISTADO ATM'!$A$2:$C$822,3,0)</f>
        <v>DISTRITO NACIONAL</v>
      </c>
      <c r="B86" s="138">
        <v>578</v>
      </c>
      <c r="C86" s="129" t="str">
        <f>VLOOKUP(B86,'[1]LISTADO ATM'!$A$2:$B$822,2,0)</f>
        <v xml:space="preserve">ATM Procuraduría General de la República </v>
      </c>
      <c r="D86" s="169" t="s">
        <v>2665</v>
      </c>
      <c r="E86" s="170"/>
    </row>
    <row r="87" spans="1:5" ht="18" x14ac:dyDescent="0.25">
      <c r="A87" s="129" t="str">
        <f>VLOOKUP(B87,'[1]LISTADO ATM'!$A$2:$C$822,3,0)</f>
        <v>DISTRITO NACIONAL</v>
      </c>
      <c r="B87" s="138">
        <v>39</v>
      </c>
      <c r="C87" s="129" t="str">
        <f>VLOOKUP(B87,'[1]LISTADO ATM'!$A$2:$B$822,2,0)</f>
        <v xml:space="preserve">ATM Oficina Ovando </v>
      </c>
      <c r="D87" s="169" t="s">
        <v>2665</v>
      </c>
      <c r="E87" s="170"/>
    </row>
    <row r="88" spans="1:5" ht="18" x14ac:dyDescent="0.25">
      <c r="A88" s="129" t="str">
        <f>VLOOKUP(B88,'[1]LISTADO ATM'!$A$2:$C$822,3,0)</f>
        <v>DISTRITO NACIONAL</v>
      </c>
      <c r="B88" s="138">
        <v>96</v>
      </c>
      <c r="C88" s="129" t="str">
        <f>VLOOKUP(B88,'[1]LISTADO ATM'!$A$2:$B$822,2,0)</f>
        <v>ATM S/M Caribe Av. Charles de Gaulle</v>
      </c>
      <c r="D88" s="169" t="s">
        <v>2665</v>
      </c>
      <c r="E88" s="170"/>
    </row>
    <row r="89" spans="1:5" ht="18.75" customHeight="1" x14ac:dyDescent="0.25">
      <c r="A89" s="129" t="str">
        <f>VLOOKUP(B89,'[1]LISTADO ATM'!$A$2:$C$822,3,0)</f>
        <v>NORTE</v>
      </c>
      <c r="B89" s="138">
        <v>119</v>
      </c>
      <c r="C89" s="129" t="str">
        <f>VLOOKUP(B89,'[1]LISTADO ATM'!$A$2:$B$822,2,0)</f>
        <v>ATM Oficina La Barranquita</v>
      </c>
      <c r="D89" s="169" t="s">
        <v>2665</v>
      </c>
      <c r="E89" s="170"/>
    </row>
    <row r="90" spans="1:5" ht="18" x14ac:dyDescent="0.25">
      <c r="A90" s="129" t="str">
        <f>VLOOKUP(B90,'[1]LISTADO ATM'!$A$2:$C$822,3,0)</f>
        <v>NORTE</v>
      </c>
      <c r="B90" s="138">
        <v>181</v>
      </c>
      <c r="C90" s="129" t="str">
        <f>VLOOKUP(B90,'[1]LISTADO ATM'!$A$2:$B$822,2,0)</f>
        <v xml:space="preserve">ATM Oficina Sabaneta </v>
      </c>
      <c r="D90" s="169" t="s">
        <v>2665</v>
      </c>
      <c r="E90" s="170"/>
    </row>
    <row r="91" spans="1:5" ht="18.75" customHeight="1" x14ac:dyDescent="0.25">
      <c r="A91" s="129" t="str">
        <f>VLOOKUP(B91,'[1]LISTADO ATM'!$A$2:$C$822,3,0)</f>
        <v>DISTRITO NACIONAL</v>
      </c>
      <c r="B91" s="138">
        <v>377</v>
      </c>
      <c r="C91" s="129" t="str">
        <f>VLOOKUP(B91,'[1]LISTADO ATM'!$A$2:$B$822,2,0)</f>
        <v>ATM Estación del Metro Eduardo Brito</v>
      </c>
      <c r="D91" s="169" t="s">
        <v>2587</v>
      </c>
      <c r="E91" s="170"/>
    </row>
    <row r="92" spans="1:5" ht="18.75" customHeight="1" x14ac:dyDescent="0.25">
      <c r="A92" s="129" t="str">
        <f>VLOOKUP(B92,'[1]LISTADO ATM'!$A$2:$C$822,3,0)</f>
        <v>ESTE</v>
      </c>
      <c r="B92" s="138">
        <v>609</v>
      </c>
      <c r="C92" s="129" t="str">
        <f>VLOOKUP(B92,'[1]LISTADO ATM'!$A$2:$B$822,2,0)</f>
        <v xml:space="preserve">ATM S/M Jumbo (San Pedro) </v>
      </c>
      <c r="D92" s="169" t="s">
        <v>2587</v>
      </c>
      <c r="E92" s="170"/>
    </row>
    <row r="93" spans="1:5" ht="18" x14ac:dyDescent="0.25">
      <c r="A93" s="129" t="str">
        <f>VLOOKUP(B93,'[1]LISTADO ATM'!$A$2:$C$822,3,0)</f>
        <v>ESTE</v>
      </c>
      <c r="B93" s="138">
        <v>673</v>
      </c>
      <c r="C93" s="129" t="str">
        <f>VLOOKUP(B93,'[1]LISTADO ATM'!$A$2:$B$822,2,0)</f>
        <v>ATM Clínica Dr. Cruz Jiminián</v>
      </c>
      <c r="D93" s="169" t="s">
        <v>2665</v>
      </c>
      <c r="E93" s="170"/>
    </row>
    <row r="94" spans="1:5" ht="18.75" customHeight="1" x14ac:dyDescent="0.25">
      <c r="A94" s="129" t="str">
        <f>VLOOKUP(B94,'[1]LISTADO ATM'!$A$2:$C$822,3,0)</f>
        <v>DISTRITO NACIONAL</v>
      </c>
      <c r="B94" s="138">
        <v>678</v>
      </c>
      <c r="C94" s="129" t="str">
        <f>VLOOKUP(B94,'[1]LISTADO ATM'!$A$2:$B$822,2,0)</f>
        <v>ATM Eco Petroleo San Isidro</v>
      </c>
      <c r="D94" s="169" t="s">
        <v>2665</v>
      </c>
      <c r="E94" s="170"/>
    </row>
    <row r="95" spans="1:5" ht="18.75" customHeight="1" x14ac:dyDescent="0.25">
      <c r="A95" s="129" t="str">
        <f>VLOOKUP(B95,'[1]LISTADO ATM'!$A$2:$C$822,3,0)</f>
        <v>DISTRITO NACIONAL</v>
      </c>
      <c r="B95" s="138">
        <v>816</v>
      </c>
      <c r="C95" s="129" t="str">
        <f>VLOOKUP(B95,'[1]LISTADO ATM'!$A$2:$B$822,2,0)</f>
        <v xml:space="preserve">ATM Oficina Pedro Brand </v>
      </c>
      <c r="D95" s="169" t="s">
        <v>2587</v>
      </c>
      <c r="E95" s="170"/>
    </row>
    <row r="96" spans="1:5" ht="18" x14ac:dyDescent="0.25">
      <c r="A96" s="129" t="e">
        <f>VLOOKUP(B96,'[1]LISTADO ATM'!$A$2:$C$822,3,0)</f>
        <v>#N/A</v>
      </c>
      <c r="B96" s="138"/>
      <c r="C96" s="129" t="e">
        <f>VLOOKUP(B96,'[1]LISTADO ATM'!$A$2:$B$822,2,0)</f>
        <v>#N/A</v>
      </c>
      <c r="D96" s="169"/>
      <c r="E96" s="170"/>
    </row>
    <row r="97" spans="1:5" ht="18.75" customHeight="1" thickBot="1" x14ac:dyDescent="0.3">
      <c r="A97" s="129" t="e">
        <f>VLOOKUP(B97,'[1]LISTADO ATM'!$A$2:$C$822,3,0)</f>
        <v>#N/A</v>
      </c>
      <c r="B97" s="138"/>
      <c r="C97" s="129" t="e">
        <f>VLOOKUP(B97,'[1]LISTADO ATM'!$A$2:$B$822,2,0)</f>
        <v>#N/A</v>
      </c>
      <c r="D97" s="169"/>
      <c r="E97" s="170"/>
    </row>
    <row r="98" spans="1:5" ht="18" customHeight="1" thickBot="1" x14ac:dyDescent="0.3">
      <c r="A98" s="133" t="s">
        <v>2472</v>
      </c>
      <c r="B98" s="187">
        <f>COUNT(B75:B97)</f>
        <v>21</v>
      </c>
      <c r="C98" s="130"/>
      <c r="D98" s="130"/>
      <c r="E98" s="131"/>
    </row>
    <row r="99" spans="1:5" x14ac:dyDescent="0.25">
      <c r="A99" s="111"/>
      <c r="B99" s="70"/>
      <c r="C99" s="111"/>
      <c r="D99" s="111"/>
      <c r="E99" s="111"/>
    </row>
    <row r="100" spans="1:5" x14ac:dyDescent="0.25">
      <c r="A100" s="111"/>
      <c r="B100" s="70"/>
      <c r="C100" s="111"/>
      <c r="D100" s="111"/>
      <c r="E100" s="111"/>
    </row>
    <row r="101" spans="1:5" x14ac:dyDescent="0.25">
      <c r="A101" s="111"/>
      <c r="B101" s="70"/>
      <c r="C101" s="111"/>
      <c r="D101" s="111"/>
      <c r="E101" s="111"/>
    </row>
    <row r="102" spans="1:5" x14ac:dyDescent="0.25">
      <c r="A102" s="111"/>
      <c r="B102" s="70"/>
      <c r="C102" s="111"/>
      <c r="D102" s="111"/>
      <c r="E102" s="111"/>
    </row>
    <row r="103" spans="1:5" x14ac:dyDescent="0.25">
      <c r="A103" s="111"/>
      <c r="B103" s="70"/>
      <c r="C103" s="111"/>
      <c r="D103" s="111"/>
      <c r="E103" s="111"/>
    </row>
    <row r="104" spans="1:5" x14ac:dyDescent="0.25">
      <c r="A104" s="111"/>
      <c r="B104" s="70"/>
      <c r="C104" s="111"/>
      <c r="D104" s="111"/>
      <c r="E104" s="111"/>
    </row>
    <row r="105" spans="1:5" ht="18.75" customHeight="1" x14ac:dyDescent="0.25">
      <c r="A105" s="111"/>
      <c r="B105" s="70"/>
      <c r="C105" s="111"/>
      <c r="D105" s="111"/>
      <c r="E105" s="111"/>
    </row>
    <row r="106" spans="1:5" x14ac:dyDescent="0.25">
      <c r="A106" s="111"/>
      <c r="B106" s="70"/>
      <c r="C106" s="111"/>
      <c r="D106" s="111"/>
      <c r="E106" s="111"/>
    </row>
    <row r="107" spans="1:5" x14ac:dyDescent="0.25">
      <c r="A107" s="111"/>
      <c r="B107" s="70"/>
      <c r="C107" s="111"/>
      <c r="D107" s="111"/>
      <c r="E107" s="111"/>
    </row>
    <row r="108" spans="1:5" ht="18.75" customHeight="1" x14ac:dyDescent="0.25">
      <c r="A108" s="111"/>
      <c r="B108" s="70"/>
      <c r="C108" s="111"/>
      <c r="D108" s="111"/>
      <c r="E108" s="111"/>
    </row>
    <row r="109" spans="1:5" x14ac:dyDescent="0.25">
      <c r="A109" s="111"/>
      <c r="B109" s="70"/>
      <c r="C109" s="111"/>
      <c r="D109" s="111"/>
      <c r="E109" s="111"/>
    </row>
    <row r="110" spans="1:5" ht="18" customHeight="1" x14ac:dyDescent="0.25">
      <c r="A110" s="111"/>
      <c r="B110" s="70"/>
      <c r="C110" s="111"/>
      <c r="D110" s="111"/>
      <c r="E110" s="111"/>
    </row>
    <row r="111" spans="1:5" ht="18.75" customHeight="1" x14ac:dyDescent="0.25">
      <c r="A111" s="111"/>
      <c r="B111" s="70"/>
      <c r="C111" s="111"/>
      <c r="D111" s="111"/>
      <c r="E111" s="111"/>
    </row>
    <row r="112" spans="1:5" x14ac:dyDescent="0.25">
      <c r="A112" s="111"/>
      <c r="B112" s="70"/>
      <c r="C112" s="111"/>
      <c r="D112" s="111"/>
      <c r="E112" s="111"/>
    </row>
    <row r="113" spans="1:5" x14ac:dyDescent="0.25">
      <c r="A113" s="111"/>
      <c r="B113" s="70"/>
      <c r="C113" s="111"/>
      <c r="D113" s="111"/>
      <c r="E113" s="111"/>
    </row>
    <row r="114" spans="1:5" ht="18.75" customHeight="1" x14ac:dyDescent="0.25">
      <c r="A114" s="111"/>
      <c r="B114" s="70"/>
      <c r="C114" s="111"/>
      <c r="D114" s="111"/>
      <c r="E114" s="111"/>
    </row>
    <row r="115" spans="1:5" x14ac:dyDescent="0.25">
      <c r="A115" s="111"/>
      <c r="B115" s="70"/>
      <c r="C115" s="111"/>
      <c r="D115" s="111"/>
      <c r="E115" s="111"/>
    </row>
    <row r="116" spans="1:5" x14ac:dyDescent="0.25">
      <c r="A116" s="111"/>
      <c r="B116" s="70"/>
      <c r="C116" s="111"/>
      <c r="D116" s="111"/>
      <c r="E116" s="111"/>
    </row>
    <row r="117" spans="1:5" ht="18.75" customHeight="1" x14ac:dyDescent="0.25">
      <c r="A117" s="111"/>
      <c r="B117" s="70"/>
      <c r="C117" s="111"/>
      <c r="D117" s="111"/>
      <c r="E117" s="111"/>
    </row>
    <row r="118" spans="1:5" x14ac:dyDescent="0.25">
      <c r="A118" s="111"/>
      <c r="B118" s="70"/>
      <c r="C118" s="111"/>
      <c r="D118" s="111"/>
      <c r="E118" s="111"/>
    </row>
    <row r="119" spans="1:5" x14ac:dyDescent="0.25">
      <c r="A119" s="111"/>
      <c r="B119" s="70"/>
      <c r="C119" s="111"/>
      <c r="D119" s="111"/>
      <c r="E119" s="111"/>
    </row>
    <row r="120" spans="1:5" x14ac:dyDescent="0.25">
      <c r="A120" s="111"/>
      <c r="B120" s="70"/>
      <c r="C120" s="111"/>
      <c r="D120" s="111"/>
      <c r="E120" s="111"/>
    </row>
    <row r="121" spans="1:5" x14ac:dyDescent="0.25">
      <c r="A121" s="111"/>
      <c r="B121" s="70"/>
      <c r="C121" s="111"/>
      <c r="D121" s="111"/>
      <c r="E121" s="111"/>
    </row>
    <row r="122" spans="1:5" x14ac:dyDescent="0.25">
      <c r="A122" s="111"/>
      <c r="B122" s="70"/>
      <c r="C122" s="111"/>
      <c r="D122" s="111"/>
      <c r="E122" s="111"/>
    </row>
    <row r="123" spans="1:5" x14ac:dyDescent="0.25">
      <c r="A123" s="111"/>
      <c r="B123" s="70"/>
      <c r="C123" s="111"/>
      <c r="D123" s="111"/>
      <c r="E123" s="111"/>
    </row>
    <row r="124" spans="1:5" ht="18.75" customHeight="1" x14ac:dyDescent="0.25">
      <c r="A124" s="111"/>
      <c r="B124" s="70"/>
      <c r="C124" s="111"/>
      <c r="D124" s="111"/>
      <c r="E124" s="111"/>
    </row>
    <row r="125" spans="1:5" x14ac:dyDescent="0.25">
      <c r="A125" s="111"/>
      <c r="B125" s="70"/>
      <c r="C125" s="111"/>
      <c r="D125" s="111"/>
      <c r="E125" s="111"/>
    </row>
    <row r="126" spans="1:5" x14ac:dyDescent="0.25">
      <c r="A126" s="111"/>
      <c r="B126" s="70"/>
      <c r="C126" s="111"/>
      <c r="D126" s="111"/>
      <c r="E126" s="111"/>
    </row>
    <row r="127" spans="1:5" ht="18.75" customHeight="1" x14ac:dyDescent="0.25">
      <c r="A127" s="111"/>
      <c r="B127" s="70"/>
      <c r="C127" s="111"/>
      <c r="D127" s="111"/>
      <c r="E127" s="111"/>
    </row>
    <row r="128" spans="1:5" x14ac:dyDescent="0.25">
      <c r="A128" s="111"/>
      <c r="B128" s="70"/>
      <c r="C128" s="111"/>
      <c r="D128" s="111"/>
      <c r="E128" s="111"/>
    </row>
    <row r="129" spans="1:5" x14ac:dyDescent="0.25">
      <c r="A129" s="111"/>
      <c r="B129" s="70"/>
      <c r="C129" s="111"/>
      <c r="D129" s="111"/>
      <c r="E129" s="111"/>
    </row>
    <row r="130" spans="1:5" x14ac:dyDescent="0.25">
      <c r="A130" s="111"/>
      <c r="B130" s="70"/>
      <c r="C130" s="111"/>
      <c r="D130" s="111"/>
      <c r="E130" s="111"/>
    </row>
    <row r="131" spans="1:5" x14ac:dyDescent="0.25">
      <c r="A131" s="111"/>
      <c r="B131" s="70"/>
      <c r="C131" s="111"/>
      <c r="D131" s="111"/>
      <c r="E131" s="111"/>
    </row>
    <row r="132" spans="1:5" ht="18" customHeight="1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ht="18.75" customHeight="1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ht="18.75" customHeight="1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  <row r="172" spans="1:5" x14ac:dyDescent="0.25">
      <c r="A172" s="111"/>
      <c r="B172" s="70"/>
      <c r="C172" s="111"/>
      <c r="D172" s="111"/>
      <c r="E172" s="111"/>
    </row>
    <row r="173" spans="1:5" x14ac:dyDescent="0.25">
      <c r="A173" s="111"/>
      <c r="B173" s="70"/>
      <c r="C173" s="111"/>
      <c r="D173" s="111"/>
      <c r="E173" s="111"/>
    </row>
    <row r="174" spans="1:5" x14ac:dyDescent="0.25">
      <c r="A174" s="111"/>
      <c r="B174" s="70"/>
      <c r="C174" s="111"/>
      <c r="D174" s="111"/>
      <c r="E174" s="111"/>
    </row>
    <row r="175" spans="1:5" x14ac:dyDescent="0.25">
      <c r="A175" s="111"/>
      <c r="B175" s="70"/>
      <c r="C175" s="111"/>
      <c r="D175" s="111"/>
      <c r="E175" s="111"/>
    </row>
    <row r="176" spans="1:5" x14ac:dyDescent="0.25">
      <c r="A176" s="111"/>
      <c r="B176" s="70"/>
      <c r="C176" s="111"/>
      <c r="D176" s="111"/>
      <c r="E176" s="111"/>
    </row>
    <row r="177" spans="1:5" x14ac:dyDescent="0.25">
      <c r="A177" s="111"/>
      <c r="B177" s="70"/>
      <c r="C177" s="111"/>
      <c r="D177" s="111"/>
      <c r="E177" s="111"/>
    </row>
    <row r="178" spans="1:5" x14ac:dyDescent="0.25">
      <c r="A178" s="111"/>
      <c r="B178" s="70"/>
      <c r="C178" s="111"/>
      <c r="D178" s="111"/>
      <c r="E178" s="111"/>
    </row>
    <row r="179" spans="1:5" x14ac:dyDescent="0.25">
      <c r="A179" s="111"/>
      <c r="B179" s="70"/>
      <c r="C179" s="111"/>
      <c r="D179" s="111"/>
      <c r="E179" s="111"/>
    </row>
    <row r="180" spans="1:5" x14ac:dyDescent="0.25">
      <c r="A180" s="111"/>
      <c r="B180" s="70"/>
      <c r="C180" s="111"/>
      <c r="D180" s="111"/>
      <c r="E180" s="111"/>
    </row>
    <row r="181" spans="1:5" x14ac:dyDescent="0.25">
      <c r="A181" s="111"/>
      <c r="B181" s="70"/>
      <c r="C181" s="111"/>
      <c r="D181" s="111"/>
      <c r="E181" s="111"/>
    </row>
    <row r="182" spans="1:5" x14ac:dyDescent="0.25">
      <c r="A182" s="111"/>
      <c r="B182" s="70"/>
      <c r="C182" s="111"/>
      <c r="D182" s="111"/>
      <c r="E182" s="111"/>
    </row>
    <row r="183" spans="1:5" x14ac:dyDescent="0.25">
      <c r="A183" s="111"/>
      <c r="B183" s="70"/>
      <c r="C183" s="111"/>
      <c r="D183" s="111"/>
      <c r="E183" s="111"/>
    </row>
    <row r="184" spans="1:5" x14ac:dyDescent="0.25">
      <c r="A184" s="111"/>
      <c r="B184" s="70"/>
      <c r="C184" s="111"/>
      <c r="D184" s="111"/>
      <c r="E184" s="111"/>
    </row>
    <row r="185" spans="1:5" x14ac:dyDescent="0.25">
      <c r="A185" s="111"/>
      <c r="B185" s="70"/>
      <c r="C185" s="111"/>
      <c r="D185" s="111"/>
      <c r="E185" s="111"/>
    </row>
    <row r="186" spans="1:5" x14ac:dyDescent="0.25">
      <c r="A186" s="111"/>
      <c r="B186" s="70"/>
      <c r="C186" s="111"/>
      <c r="D186" s="111"/>
      <c r="E186" s="111"/>
    </row>
    <row r="187" spans="1:5" x14ac:dyDescent="0.25">
      <c r="A187" s="111"/>
      <c r="B187" s="70"/>
      <c r="C187" s="111"/>
      <c r="D187" s="111"/>
      <c r="E187" s="111"/>
    </row>
    <row r="188" spans="1:5" x14ac:dyDescent="0.25">
      <c r="A188" s="111"/>
      <c r="B188" s="70"/>
      <c r="C188" s="111"/>
      <c r="D188" s="111"/>
      <c r="E188" s="111"/>
    </row>
    <row r="189" spans="1:5" x14ac:dyDescent="0.25">
      <c r="A189" s="111"/>
      <c r="B189" s="70"/>
      <c r="C189" s="111"/>
      <c r="D189" s="111"/>
      <c r="E189" s="111"/>
    </row>
    <row r="190" spans="1:5" x14ac:dyDescent="0.25">
      <c r="A190" s="111"/>
      <c r="B190" s="70"/>
      <c r="C190" s="111"/>
      <c r="D190" s="111"/>
      <c r="E190" s="111"/>
    </row>
    <row r="191" spans="1:5" x14ac:dyDescent="0.25">
      <c r="A191" s="111"/>
      <c r="B191" s="70"/>
      <c r="C191" s="111"/>
      <c r="D191" s="111"/>
      <c r="E191" s="111"/>
    </row>
    <row r="192" spans="1:5" x14ac:dyDescent="0.25">
      <c r="A192" s="111"/>
      <c r="B192" s="70"/>
      <c r="C192" s="111"/>
      <c r="D192" s="111"/>
      <c r="E192" s="111"/>
    </row>
    <row r="193" spans="1:5" x14ac:dyDescent="0.25">
      <c r="A193" s="111"/>
      <c r="B193" s="70"/>
      <c r="C193" s="111"/>
      <c r="D193" s="111"/>
      <c r="E193" s="111"/>
    </row>
    <row r="194" spans="1:5" x14ac:dyDescent="0.25">
      <c r="A194" s="111"/>
      <c r="B194" s="70"/>
      <c r="C194" s="111"/>
      <c r="D194" s="111"/>
      <c r="E194" s="111"/>
    </row>
    <row r="195" spans="1:5" x14ac:dyDescent="0.25">
      <c r="A195" s="111"/>
      <c r="B195" s="70"/>
      <c r="C195" s="111"/>
      <c r="D195" s="111"/>
      <c r="E195" s="111"/>
    </row>
    <row r="196" spans="1:5" x14ac:dyDescent="0.25">
      <c r="A196" s="111"/>
      <c r="B196" s="70"/>
      <c r="C196" s="111"/>
      <c r="D196" s="111"/>
      <c r="E196" s="111"/>
    </row>
    <row r="197" spans="1:5" x14ac:dyDescent="0.25">
      <c r="A197" s="111"/>
      <c r="B197" s="70"/>
      <c r="C197" s="111"/>
      <c r="D197" s="111"/>
      <c r="E197" s="111"/>
    </row>
    <row r="198" spans="1:5" x14ac:dyDescent="0.25">
      <c r="A198" s="111"/>
      <c r="B198" s="70"/>
      <c r="C198" s="111"/>
      <c r="D198" s="111"/>
      <c r="E198" s="111"/>
    </row>
    <row r="199" spans="1:5" x14ac:dyDescent="0.25">
      <c r="A199" s="111"/>
      <c r="B199" s="70"/>
      <c r="C199" s="111"/>
      <c r="D199" s="111"/>
      <c r="E199" s="111"/>
    </row>
    <row r="200" spans="1:5" x14ac:dyDescent="0.25">
      <c r="A200" s="111"/>
      <c r="B200" s="70"/>
      <c r="C200" s="111"/>
      <c r="D200" s="111"/>
      <c r="E200" s="111"/>
    </row>
    <row r="201" spans="1:5" x14ac:dyDescent="0.25">
      <c r="A201" s="111"/>
      <c r="B201" s="70"/>
      <c r="C201" s="111"/>
      <c r="D201" s="111"/>
      <c r="E201" s="111"/>
    </row>
    <row r="202" spans="1:5" x14ac:dyDescent="0.25">
      <c r="A202" s="111"/>
      <c r="B202" s="70"/>
      <c r="C202" s="111"/>
      <c r="D202" s="111"/>
      <c r="E202" s="111"/>
    </row>
    <row r="203" spans="1:5" x14ac:dyDescent="0.25">
      <c r="A203" s="111"/>
      <c r="B203" s="70"/>
      <c r="C203" s="111"/>
      <c r="D203" s="111"/>
      <c r="E203" s="111"/>
    </row>
    <row r="204" spans="1:5" x14ac:dyDescent="0.25">
      <c r="A204" s="111"/>
      <c r="B204" s="70"/>
      <c r="C204" s="111"/>
      <c r="D204" s="111"/>
      <c r="E204" s="111"/>
    </row>
    <row r="205" spans="1:5" x14ac:dyDescent="0.25">
      <c r="A205" s="111"/>
      <c r="B205" s="70"/>
      <c r="C205" s="111"/>
      <c r="D205" s="111"/>
      <c r="E205" s="111"/>
    </row>
    <row r="206" spans="1:5" x14ac:dyDescent="0.25">
      <c r="A206" s="111"/>
      <c r="B206" s="70"/>
      <c r="C206" s="111"/>
      <c r="D206" s="111"/>
      <c r="E206" s="111"/>
    </row>
    <row r="207" spans="1:5" x14ac:dyDescent="0.25">
      <c r="A207" s="111"/>
      <c r="B207" s="70"/>
      <c r="C207" s="111"/>
      <c r="D207" s="111"/>
      <c r="E207" s="111"/>
    </row>
    <row r="208" spans="1:5" x14ac:dyDescent="0.25">
      <c r="A208" s="111"/>
      <c r="B208" s="70"/>
      <c r="C208" s="111"/>
      <c r="D208" s="111"/>
      <c r="E208" s="111"/>
    </row>
    <row r="209" spans="1:5" x14ac:dyDescent="0.25">
      <c r="A209" s="111"/>
      <c r="B209" s="70"/>
      <c r="C209" s="111"/>
      <c r="D209" s="111"/>
      <c r="E209" s="111"/>
    </row>
    <row r="210" spans="1:5" x14ac:dyDescent="0.25">
      <c r="A210" s="111"/>
      <c r="B210" s="70"/>
      <c r="C210" s="111"/>
      <c r="D210" s="111"/>
      <c r="E210" s="111"/>
    </row>
  </sheetData>
  <mergeCells count="36">
    <mergeCell ref="D78:E78"/>
    <mergeCell ref="A73:E73"/>
    <mergeCell ref="D74:E74"/>
    <mergeCell ref="D75:E75"/>
    <mergeCell ref="D76:E76"/>
    <mergeCell ref="D77:E77"/>
    <mergeCell ref="D97:E97"/>
    <mergeCell ref="D96:E96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5:E95"/>
    <mergeCell ref="D92:E92"/>
    <mergeCell ref="D93:E93"/>
    <mergeCell ref="D94:E94"/>
    <mergeCell ref="D79:E79"/>
    <mergeCell ref="D80:E80"/>
    <mergeCell ref="A1:E1"/>
    <mergeCell ref="A2:E2"/>
    <mergeCell ref="A7:E7"/>
    <mergeCell ref="C11:E11"/>
    <mergeCell ref="A13:E13"/>
    <mergeCell ref="C17:E17"/>
    <mergeCell ref="A19:E19"/>
    <mergeCell ref="A38:E38"/>
    <mergeCell ref="A61:E61"/>
    <mergeCell ref="A70:B70"/>
    <mergeCell ref="F1:G1"/>
  </mergeCells>
  <phoneticPr fontId="46" type="noConversion"/>
  <conditionalFormatting sqref="E224:E1048576">
    <cfRule type="duplicateValues" dxfId="86" priority="143364"/>
  </conditionalFormatting>
  <conditionalFormatting sqref="B224:B1048576">
    <cfRule type="duplicateValues" dxfId="85" priority="143365"/>
  </conditionalFormatting>
  <conditionalFormatting sqref="B99:B210 B63:B66 B1:B7 B21:B33 B40:B54 B69:B73 B60:B61 B37:B38 B18:B19 B12:B13 B75:B95 B9:B10 B15:B16">
    <cfRule type="duplicateValues" dxfId="84" priority="5"/>
  </conditionalFormatting>
  <conditionalFormatting sqref="B34:B35">
    <cfRule type="duplicateValues" dxfId="83" priority="152837"/>
  </conditionalFormatting>
  <conditionalFormatting sqref="B55:B58">
    <cfRule type="duplicateValues" dxfId="82" priority="152850"/>
  </conditionalFormatting>
  <conditionalFormatting sqref="B67">
    <cfRule type="duplicateValues" dxfId="81" priority="152863"/>
  </conditionalFormatting>
  <conditionalFormatting sqref="B96:B97">
    <cfRule type="duplicateValues" dxfId="0" priority="15287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2533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2540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2542</v>
      </c>
      <c r="C827" s="38" t="s">
        <v>1276</v>
      </c>
    </row>
    <row r="828" spans="1:3" s="70" customFormat="1" x14ac:dyDescent="0.25">
      <c r="A828" s="38">
        <v>361</v>
      </c>
      <c r="B828" s="38" t="s">
        <v>2555</v>
      </c>
      <c r="C828" s="38" t="s">
        <v>1276</v>
      </c>
    </row>
    <row r="829" spans="1:3" s="70" customFormat="1" x14ac:dyDescent="0.25">
      <c r="A829" s="38">
        <v>375</v>
      </c>
      <c r="B829" s="38" t="s">
        <v>2564</v>
      </c>
      <c r="C829" s="38" t="s">
        <v>1273</v>
      </c>
    </row>
    <row r="830" spans="1:3" x14ac:dyDescent="0.25">
      <c r="A830" s="38">
        <v>371</v>
      </c>
      <c r="B830" s="38" t="s">
        <v>2582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7" t="s">
        <v>2420</v>
      </c>
      <c r="B1" s="178"/>
      <c r="C1" s="178"/>
      <c r="D1" s="178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2575</v>
      </c>
      <c r="C3" s="48" t="s">
        <v>2566</v>
      </c>
      <c r="D3" s="60" t="s">
        <v>2549</v>
      </c>
      <c r="E3" s="62"/>
    </row>
    <row r="4" spans="1:5" ht="15.75" x14ac:dyDescent="0.25">
      <c r="A4" s="48">
        <v>3335925995</v>
      </c>
      <c r="B4" s="48" t="s">
        <v>2576</v>
      </c>
      <c r="C4" s="48" t="s">
        <v>2566</v>
      </c>
      <c r="D4" s="60" t="s">
        <v>2549</v>
      </c>
      <c r="E4" s="62"/>
    </row>
    <row r="5" spans="1:5" ht="15.75" x14ac:dyDescent="0.25">
      <c r="A5" s="48">
        <v>3335926016</v>
      </c>
      <c r="B5" s="48" t="s">
        <v>2577</v>
      </c>
      <c r="C5" s="48" t="s">
        <v>2566</v>
      </c>
      <c r="D5" s="60" t="s">
        <v>2546</v>
      </c>
    </row>
    <row r="6" spans="1:5" ht="15.75" x14ac:dyDescent="0.25">
      <c r="A6" s="48">
        <v>3335926017</v>
      </c>
      <c r="B6" s="48" t="s">
        <v>2578</v>
      </c>
      <c r="C6" s="48" t="s">
        <v>2566</v>
      </c>
      <c r="D6" s="60" t="s">
        <v>2546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7" t="s">
        <v>2429</v>
      </c>
      <c r="B18" s="178"/>
      <c r="C18" s="178"/>
      <c r="D18" s="178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2568</v>
      </c>
      <c r="C20" s="48" t="s">
        <v>2549</v>
      </c>
      <c r="D20" s="60" t="s">
        <v>2546</v>
      </c>
    </row>
    <row r="21" spans="1:4" ht="15.75" x14ac:dyDescent="0.25">
      <c r="A21" s="48">
        <v>3335925986</v>
      </c>
      <c r="B21" s="48" t="s">
        <v>2567</v>
      </c>
      <c r="C21" s="48" t="s">
        <v>2549</v>
      </c>
      <c r="D21" s="60" t="s">
        <v>2546</v>
      </c>
    </row>
    <row r="22" spans="1:4" ht="15.75" x14ac:dyDescent="0.25">
      <c r="A22" s="48">
        <v>3335925987</v>
      </c>
      <c r="B22" s="48" t="s">
        <v>2570</v>
      </c>
      <c r="C22" s="48" t="s">
        <v>2549</v>
      </c>
      <c r="D22" s="60" t="s">
        <v>2546</v>
      </c>
    </row>
    <row r="23" spans="1:4" ht="15.75" x14ac:dyDescent="0.25">
      <c r="A23" s="48">
        <v>3335925988</v>
      </c>
      <c r="B23" s="48" t="s">
        <v>2571</v>
      </c>
      <c r="C23" s="48" t="s">
        <v>2549</v>
      </c>
      <c r="D23" s="60" t="s">
        <v>2546</v>
      </c>
    </row>
    <row r="24" spans="1:4" s="79" customFormat="1" ht="15.75" x14ac:dyDescent="0.25">
      <c r="A24" s="48">
        <v>3335925991</v>
      </c>
      <c r="B24" s="48" t="s">
        <v>2572</v>
      </c>
      <c r="C24" s="48" t="s">
        <v>2549</v>
      </c>
      <c r="D24" s="60" t="s">
        <v>2546</v>
      </c>
    </row>
    <row r="25" spans="1:4" s="79" customFormat="1" ht="15.75" x14ac:dyDescent="0.25">
      <c r="A25" s="48">
        <v>3335925992</v>
      </c>
      <c r="B25" s="48" t="s">
        <v>2573</v>
      </c>
      <c r="C25" s="48" t="s">
        <v>2549</v>
      </c>
      <c r="D25" s="60" t="s">
        <v>2546</v>
      </c>
    </row>
    <row r="26" spans="1:4" s="79" customFormat="1" ht="15.75" x14ac:dyDescent="0.25">
      <c r="A26" s="48">
        <v>3335925993</v>
      </c>
      <c r="B26" s="48" t="s">
        <v>2574</v>
      </c>
      <c r="C26" s="48" t="s">
        <v>2549</v>
      </c>
      <c r="D26" s="60" t="s">
        <v>2546</v>
      </c>
    </row>
    <row r="27" spans="1:4" s="79" customFormat="1" ht="15.75" x14ac:dyDescent="0.25">
      <c r="A27" s="48">
        <v>3335925994</v>
      </c>
      <c r="B27" s="48" t="s">
        <v>2569</v>
      </c>
      <c r="C27" s="48" t="s">
        <v>2549</v>
      </c>
      <c r="D27" s="60" t="s">
        <v>2546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2021-07-07T12:38:07Z</dcterms:modified>
</cp:coreProperties>
</file>