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xr:revisionPtr revIDLastSave="0" documentId="13_ncr:1_{79012A34-1915-49B1-8F9B-6484926B53A1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6" l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6" l="1"/>
  <c r="A61" i="1" l="1"/>
  <c r="F61" i="1"/>
  <c r="G61" i="1"/>
  <c r="H61" i="1"/>
  <c r="I61" i="1"/>
  <c r="J61" i="1"/>
  <c r="K61" i="1"/>
  <c r="A44" i="1"/>
  <c r="F44" i="1"/>
  <c r="G44" i="1"/>
  <c r="H44" i="1"/>
  <c r="I44" i="1"/>
  <c r="J44" i="1"/>
  <c r="K44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75" i="1" l="1"/>
  <c r="F75" i="1"/>
  <c r="G75" i="1"/>
  <c r="H75" i="1"/>
  <c r="I75" i="1"/>
  <c r="J75" i="1"/>
  <c r="K75" i="1"/>
  <c r="A37" i="1"/>
  <c r="F37" i="1"/>
  <c r="G37" i="1"/>
  <c r="H37" i="1"/>
  <c r="I37" i="1"/>
  <c r="J37" i="1"/>
  <c r="K37" i="1"/>
  <c r="A74" i="1"/>
  <c r="F74" i="1"/>
  <c r="G74" i="1"/>
  <c r="H74" i="1"/>
  <c r="I74" i="1"/>
  <c r="J74" i="1"/>
  <c r="K74" i="1"/>
  <c r="A46" i="1"/>
  <c r="F46" i="1"/>
  <c r="G46" i="1"/>
  <c r="H46" i="1"/>
  <c r="I46" i="1"/>
  <c r="J46" i="1"/>
  <c r="K46" i="1"/>
  <c r="A42" i="1"/>
  <c r="F42" i="1"/>
  <c r="G42" i="1"/>
  <c r="H42" i="1"/>
  <c r="I42" i="1"/>
  <c r="J42" i="1"/>
  <c r="K42" i="1"/>
  <c r="A15" i="1"/>
  <c r="F15" i="1"/>
  <c r="G15" i="1"/>
  <c r="H15" i="1"/>
  <c r="I15" i="1"/>
  <c r="J15" i="1"/>
  <c r="K15" i="1"/>
  <c r="A73" i="1"/>
  <c r="F73" i="1"/>
  <c r="G73" i="1"/>
  <c r="H73" i="1"/>
  <c r="I73" i="1"/>
  <c r="J73" i="1"/>
  <c r="K73" i="1"/>
  <c r="A45" i="1"/>
  <c r="F45" i="1"/>
  <c r="G45" i="1"/>
  <c r="H45" i="1"/>
  <c r="I45" i="1"/>
  <c r="J45" i="1"/>
  <c r="K45" i="1"/>
  <c r="A72" i="1"/>
  <c r="F72" i="1"/>
  <c r="G72" i="1"/>
  <c r="H72" i="1"/>
  <c r="I72" i="1"/>
  <c r="J72" i="1"/>
  <c r="K72" i="1"/>
  <c r="A14" i="1"/>
  <c r="F14" i="1"/>
  <c r="G14" i="1"/>
  <c r="H14" i="1"/>
  <c r="I14" i="1"/>
  <c r="J14" i="1"/>
  <c r="K14" i="1"/>
  <c r="A41" i="1"/>
  <c r="F41" i="1"/>
  <c r="G41" i="1"/>
  <c r="H41" i="1"/>
  <c r="I41" i="1"/>
  <c r="J41" i="1"/>
  <c r="K4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98" i="1"/>
  <c r="F98" i="1"/>
  <c r="G98" i="1"/>
  <c r="H98" i="1"/>
  <c r="I98" i="1"/>
  <c r="J98" i="1"/>
  <c r="K98" i="1"/>
  <c r="A76" i="1"/>
  <c r="F76" i="1"/>
  <c r="G76" i="1"/>
  <c r="H76" i="1"/>
  <c r="I76" i="1"/>
  <c r="J76" i="1"/>
  <c r="K76" i="1"/>
  <c r="A60" i="1"/>
  <c r="F60" i="1"/>
  <c r="G60" i="1"/>
  <c r="H60" i="1"/>
  <c r="I60" i="1"/>
  <c r="J60" i="1"/>
  <c r="K60" i="1"/>
  <c r="A43" i="1"/>
  <c r="F43" i="1"/>
  <c r="G43" i="1"/>
  <c r="H43" i="1"/>
  <c r="I43" i="1"/>
  <c r="J43" i="1"/>
  <c r="K43" i="1"/>
  <c r="A71" i="1" l="1"/>
  <c r="F71" i="1"/>
  <c r="G71" i="1"/>
  <c r="H71" i="1"/>
  <c r="I71" i="1"/>
  <c r="J71" i="1"/>
  <c r="K71" i="1"/>
  <c r="A99" i="1"/>
  <c r="F99" i="1"/>
  <c r="G99" i="1"/>
  <c r="H99" i="1"/>
  <c r="I99" i="1"/>
  <c r="J99" i="1"/>
  <c r="K99" i="1"/>
  <c r="A10" i="1" l="1"/>
  <c r="A11" i="1"/>
  <c r="A86" i="1"/>
  <c r="A24" i="1"/>
  <c r="A12" i="1"/>
  <c r="A34" i="1"/>
  <c r="A35" i="1"/>
  <c r="A36" i="1"/>
  <c r="A30" i="1"/>
  <c r="A93" i="1"/>
  <c r="A94" i="1"/>
  <c r="A13" i="1"/>
  <c r="F10" i="1"/>
  <c r="G10" i="1"/>
  <c r="H10" i="1"/>
  <c r="I10" i="1"/>
  <c r="J10" i="1"/>
  <c r="K10" i="1"/>
  <c r="F11" i="1"/>
  <c r="G11" i="1"/>
  <c r="H11" i="1"/>
  <c r="I11" i="1"/>
  <c r="J11" i="1"/>
  <c r="K11" i="1"/>
  <c r="F86" i="1"/>
  <c r="G86" i="1"/>
  <c r="H86" i="1"/>
  <c r="I86" i="1"/>
  <c r="J86" i="1"/>
  <c r="K86" i="1"/>
  <c r="F24" i="1"/>
  <c r="G24" i="1"/>
  <c r="H24" i="1"/>
  <c r="I24" i="1"/>
  <c r="J24" i="1"/>
  <c r="K24" i="1"/>
  <c r="F12" i="1"/>
  <c r="G12" i="1"/>
  <c r="H12" i="1"/>
  <c r="I12" i="1"/>
  <c r="J12" i="1"/>
  <c r="K12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0" i="1"/>
  <c r="G30" i="1"/>
  <c r="H30" i="1"/>
  <c r="I30" i="1"/>
  <c r="J30" i="1"/>
  <c r="K30" i="1"/>
  <c r="F93" i="1"/>
  <c r="G93" i="1"/>
  <c r="H93" i="1"/>
  <c r="I93" i="1"/>
  <c r="J93" i="1"/>
  <c r="K93" i="1"/>
  <c r="F94" i="1"/>
  <c r="G94" i="1"/>
  <c r="H94" i="1"/>
  <c r="I94" i="1"/>
  <c r="J94" i="1"/>
  <c r="K94" i="1"/>
  <c r="F13" i="1"/>
  <c r="G13" i="1"/>
  <c r="H13" i="1"/>
  <c r="I13" i="1"/>
  <c r="J13" i="1"/>
  <c r="K13" i="1"/>
  <c r="A23" i="1" l="1"/>
  <c r="A59" i="1"/>
  <c r="A58" i="1"/>
  <c r="A22" i="1"/>
  <c r="A57" i="1"/>
  <c r="A56" i="1"/>
  <c r="A55" i="1"/>
  <c r="A54" i="1"/>
  <c r="A53" i="1"/>
  <c r="F23" i="1"/>
  <c r="G23" i="1"/>
  <c r="H23" i="1"/>
  <c r="I23" i="1"/>
  <c r="J23" i="1"/>
  <c r="K23" i="1"/>
  <c r="F59" i="1"/>
  <c r="G59" i="1"/>
  <c r="H59" i="1"/>
  <c r="I59" i="1"/>
  <c r="J59" i="1"/>
  <c r="K59" i="1"/>
  <c r="F58" i="1"/>
  <c r="G58" i="1"/>
  <c r="H58" i="1"/>
  <c r="I58" i="1"/>
  <c r="J58" i="1"/>
  <c r="K58" i="1"/>
  <c r="F22" i="1"/>
  <c r="G22" i="1"/>
  <c r="H22" i="1"/>
  <c r="I22" i="1"/>
  <c r="J22" i="1"/>
  <c r="K2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33" i="1"/>
  <c r="A40" i="1"/>
  <c r="F33" i="1"/>
  <c r="G33" i="1"/>
  <c r="H33" i="1"/>
  <c r="I33" i="1"/>
  <c r="J33" i="1"/>
  <c r="K33" i="1"/>
  <c r="F40" i="1"/>
  <c r="G40" i="1"/>
  <c r="H40" i="1"/>
  <c r="I40" i="1"/>
  <c r="J40" i="1"/>
  <c r="K40" i="1"/>
  <c r="A52" i="1"/>
  <c r="A70" i="1"/>
  <c r="A21" i="1"/>
  <c r="A20" i="1"/>
  <c r="A29" i="1"/>
  <c r="A51" i="1"/>
  <c r="A69" i="1"/>
  <c r="F52" i="1"/>
  <c r="G52" i="1"/>
  <c r="H52" i="1"/>
  <c r="I52" i="1"/>
  <c r="J52" i="1"/>
  <c r="K52" i="1"/>
  <c r="F70" i="1"/>
  <c r="G70" i="1"/>
  <c r="H70" i="1"/>
  <c r="I70" i="1"/>
  <c r="J70" i="1"/>
  <c r="K70" i="1"/>
  <c r="F21" i="1"/>
  <c r="G21" i="1"/>
  <c r="H21" i="1"/>
  <c r="I21" i="1"/>
  <c r="J21" i="1"/>
  <c r="K21" i="1"/>
  <c r="F20" i="1"/>
  <c r="G20" i="1"/>
  <c r="H20" i="1"/>
  <c r="I20" i="1"/>
  <c r="J20" i="1"/>
  <c r="K20" i="1"/>
  <c r="F29" i="1"/>
  <c r="G29" i="1"/>
  <c r="H29" i="1"/>
  <c r="I29" i="1"/>
  <c r="J29" i="1"/>
  <c r="K29" i="1"/>
  <c r="F51" i="1"/>
  <c r="G51" i="1"/>
  <c r="H51" i="1"/>
  <c r="I51" i="1"/>
  <c r="J51" i="1"/>
  <c r="K51" i="1"/>
  <c r="F69" i="1"/>
  <c r="G69" i="1"/>
  <c r="H69" i="1"/>
  <c r="I69" i="1"/>
  <c r="J69" i="1"/>
  <c r="K69" i="1"/>
  <c r="A9" i="1"/>
  <c r="A50" i="1"/>
  <c r="A49" i="1"/>
  <c r="A85" i="1"/>
  <c r="A8" i="1"/>
  <c r="A68" i="1"/>
  <c r="A67" i="1"/>
  <c r="F9" i="1"/>
  <c r="G9" i="1"/>
  <c r="H9" i="1"/>
  <c r="I9" i="1"/>
  <c r="J9" i="1"/>
  <c r="K9" i="1"/>
  <c r="F50" i="1"/>
  <c r="G50" i="1"/>
  <c r="H50" i="1"/>
  <c r="I50" i="1"/>
  <c r="J50" i="1"/>
  <c r="K50" i="1"/>
  <c r="F49" i="1"/>
  <c r="G49" i="1"/>
  <c r="H49" i="1"/>
  <c r="I49" i="1"/>
  <c r="J49" i="1"/>
  <c r="K49" i="1"/>
  <c r="F85" i="1"/>
  <c r="G85" i="1"/>
  <c r="H85" i="1"/>
  <c r="I85" i="1"/>
  <c r="J85" i="1"/>
  <c r="K85" i="1"/>
  <c r="F8" i="1"/>
  <c r="G8" i="1"/>
  <c r="H8" i="1"/>
  <c r="I8" i="1"/>
  <c r="J8" i="1"/>
  <c r="K8" i="1"/>
  <c r="F68" i="1"/>
  <c r="G68" i="1"/>
  <c r="H68" i="1"/>
  <c r="I68" i="1"/>
  <c r="J68" i="1"/>
  <c r="K68" i="1"/>
  <c r="F67" i="1"/>
  <c r="G67" i="1"/>
  <c r="H67" i="1"/>
  <c r="I67" i="1"/>
  <c r="J67" i="1"/>
  <c r="K67" i="1"/>
  <c r="A97" i="1"/>
  <c r="F97" i="1"/>
  <c r="G97" i="1"/>
  <c r="H97" i="1"/>
  <c r="I97" i="1"/>
  <c r="J97" i="1"/>
  <c r="K97" i="1"/>
  <c r="F48" i="1" l="1"/>
  <c r="G48" i="1"/>
  <c r="H48" i="1"/>
  <c r="I48" i="1"/>
  <c r="J48" i="1"/>
  <c r="K48" i="1"/>
  <c r="F66" i="1"/>
  <c r="G66" i="1"/>
  <c r="H66" i="1"/>
  <c r="I66" i="1"/>
  <c r="J66" i="1"/>
  <c r="K66" i="1"/>
  <c r="F19" i="1"/>
  <c r="G19" i="1"/>
  <c r="H19" i="1"/>
  <c r="I19" i="1"/>
  <c r="J19" i="1"/>
  <c r="K19" i="1"/>
  <c r="F84" i="1"/>
  <c r="G84" i="1"/>
  <c r="H84" i="1"/>
  <c r="I84" i="1"/>
  <c r="J84" i="1"/>
  <c r="K84" i="1"/>
  <c r="F18" i="1"/>
  <c r="G18" i="1"/>
  <c r="H18" i="1"/>
  <c r="I18" i="1"/>
  <c r="J18" i="1"/>
  <c r="K18" i="1"/>
  <c r="F39" i="1"/>
  <c r="G39" i="1"/>
  <c r="H39" i="1"/>
  <c r="I39" i="1"/>
  <c r="J39" i="1"/>
  <c r="K39" i="1"/>
  <c r="F92" i="1"/>
  <c r="G92" i="1"/>
  <c r="H92" i="1"/>
  <c r="I92" i="1"/>
  <c r="J92" i="1"/>
  <c r="K92" i="1"/>
  <c r="A48" i="1"/>
  <c r="A66" i="1"/>
  <c r="A19" i="1"/>
  <c r="A84" i="1"/>
  <c r="A18" i="1"/>
  <c r="A39" i="1"/>
  <c r="A92" i="1"/>
  <c r="F65" i="1" l="1"/>
  <c r="G65" i="1"/>
  <c r="H65" i="1"/>
  <c r="I65" i="1"/>
  <c r="J65" i="1"/>
  <c r="K65" i="1"/>
  <c r="A65" i="1"/>
  <c r="F38" i="1"/>
  <c r="G38" i="1"/>
  <c r="H38" i="1"/>
  <c r="I38" i="1"/>
  <c r="J38" i="1"/>
  <c r="K38" i="1"/>
  <c r="F7" i="1"/>
  <c r="G7" i="1"/>
  <c r="H7" i="1"/>
  <c r="I7" i="1"/>
  <c r="J7" i="1"/>
  <c r="K7" i="1"/>
  <c r="F6" i="1"/>
  <c r="G6" i="1"/>
  <c r="H6" i="1"/>
  <c r="I6" i="1"/>
  <c r="J6" i="1"/>
  <c r="K6" i="1"/>
  <c r="F17" i="1"/>
  <c r="G17" i="1"/>
  <c r="H17" i="1"/>
  <c r="I17" i="1"/>
  <c r="J17" i="1"/>
  <c r="K17" i="1"/>
  <c r="F91" i="1"/>
  <c r="G91" i="1"/>
  <c r="H91" i="1"/>
  <c r="I91" i="1"/>
  <c r="J91" i="1"/>
  <c r="K91" i="1"/>
  <c r="F16" i="1"/>
  <c r="G16" i="1"/>
  <c r="H16" i="1"/>
  <c r="I16" i="1"/>
  <c r="J16" i="1"/>
  <c r="K16" i="1"/>
  <c r="F28" i="1"/>
  <c r="G28" i="1"/>
  <c r="H28" i="1"/>
  <c r="I28" i="1"/>
  <c r="J28" i="1"/>
  <c r="K28" i="1"/>
  <c r="F32" i="1"/>
  <c r="G32" i="1"/>
  <c r="H32" i="1"/>
  <c r="I32" i="1"/>
  <c r="J32" i="1"/>
  <c r="K32" i="1"/>
  <c r="F27" i="1"/>
  <c r="G27" i="1"/>
  <c r="H27" i="1"/>
  <c r="I27" i="1"/>
  <c r="J27" i="1"/>
  <c r="K27" i="1"/>
  <c r="F90" i="1"/>
  <c r="G90" i="1"/>
  <c r="H90" i="1"/>
  <c r="I90" i="1"/>
  <c r="J90" i="1"/>
  <c r="K90" i="1"/>
  <c r="F96" i="1"/>
  <c r="G96" i="1"/>
  <c r="H96" i="1"/>
  <c r="I96" i="1"/>
  <c r="J96" i="1"/>
  <c r="K96" i="1"/>
  <c r="A38" i="1"/>
  <c r="A7" i="1"/>
  <c r="A6" i="1"/>
  <c r="A17" i="1"/>
  <c r="A91" i="1"/>
  <c r="A16" i="1"/>
  <c r="A28" i="1"/>
  <c r="A32" i="1"/>
  <c r="A27" i="1"/>
  <c r="A90" i="1"/>
  <c r="A96" i="1"/>
  <c r="A95" i="1" l="1"/>
  <c r="F95" i="1"/>
  <c r="G95" i="1"/>
  <c r="H95" i="1"/>
  <c r="I95" i="1"/>
  <c r="J95" i="1"/>
  <c r="K95" i="1"/>
  <c r="A75" i="16" l="1"/>
  <c r="C75" i="16"/>
  <c r="A76" i="16"/>
  <c r="C76" i="16"/>
  <c r="A77" i="16"/>
  <c r="C77" i="16"/>
  <c r="A78" i="16"/>
  <c r="C78" i="16"/>
  <c r="B79" i="16"/>
  <c r="A83" i="16"/>
  <c r="C83" i="16"/>
  <c r="A84" i="16"/>
  <c r="C84" i="16"/>
  <c r="A85" i="16"/>
  <c r="C85" i="16"/>
  <c r="A86" i="16"/>
  <c r="C86" i="16"/>
  <c r="B87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A106" i="16"/>
  <c r="C106" i="16"/>
  <c r="A107" i="16"/>
  <c r="C107" i="16"/>
  <c r="B108" i="16"/>
  <c r="F83" i="1"/>
  <c r="G83" i="1"/>
  <c r="H83" i="1"/>
  <c r="I83" i="1"/>
  <c r="J83" i="1"/>
  <c r="K83" i="1"/>
  <c r="F82" i="1"/>
  <c r="G82" i="1"/>
  <c r="H82" i="1"/>
  <c r="I82" i="1"/>
  <c r="J82" i="1"/>
  <c r="K82" i="1"/>
  <c r="A83" i="1"/>
  <c r="A82" i="1"/>
  <c r="A90" i="16" l="1"/>
  <c r="G7" i="16"/>
  <c r="A62" i="1"/>
  <c r="A63" i="1"/>
  <c r="A5" i="1"/>
  <c r="A47" i="1"/>
  <c r="A25" i="1"/>
  <c r="A31" i="1"/>
  <c r="A64" i="1"/>
  <c r="A26" i="1"/>
  <c r="F26" i="1"/>
  <c r="G26" i="1"/>
  <c r="H26" i="1"/>
  <c r="I26" i="1"/>
  <c r="J26" i="1"/>
  <c r="K26" i="1"/>
  <c r="F64" i="1" l="1"/>
  <c r="G64" i="1"/>
  <c r="H64" i="1"/>
  <c r="I64" i="1"/>
  <c r="J64" i="1"/>
  <c r="K64" i="1"/>
  <c r="F31" i="1"/>
  <c r="G31" i="1"/>
  <c r="H31" i="1"/>
  <c r="I31" i="1"/>
  <c r="J31" i="1"/>
  <c r="K31" i="1"/>
  <c r="F25" i="1" l="1"/>
  <c r="G25" i="1"/>
  <c r="H25" i="1"/>
  <c r="I25" i="1"/>
  <c r="J25" i="1"/>
  <c r="K25" i="1"/>
  <c r="F47" i="1" l="1"/>
  <c r="G47" i="1"/>
  <c r="H47" i="1"/>
  <c r="I47" i="1"/>
  <c r="J47" i="1"/>
  <c r="K47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5" i="1" l="1"/>
  <c r="G5" i="1"/>
  <c r="H5" i="1"/>
  <c r="I5" i="1"/>
  <c r="J5" i="1"/>
  <c r="K5" i="1"/>
  <c r="F63" i="1" l="1"/>
  <c r="G63" i="1"/>
  <c r="H63" i="1"/>
  <c r="I63" i="1"/>
  <c r="J63" i="1"/>
  <c r="K63" i="1"/>
  <c r="F62" i="1" l="1"/>
  <c r="G62" i="1"/>
  <c r="H62" i="1"/>
  <c r="I62" i="1"/>
  <c r="J62" i="1"/>
  <c r="K62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<sst xmlns="http://schemas.openxmlformats.org/spreadsheetml/2006/main" count="13634" uniqueCount="2618">
  <si>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</si>
  <si>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</si>
  <si>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</si>
  <si>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</si>
  <si>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</si>
  <si>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</si>
  <si>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</si>
  <si>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</si>
  <si>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</si>
  <si>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</si>
  <si>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</si>
  <si>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</si>
  <si>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</si>
  <si>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</si>
  <si>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</si>
  <si>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</si>
  <si>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</si>
  <si>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</si>
  <si>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</si>
  <si>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</si>
  <si>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</si>
  <si>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</si>
  <si>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</si>
  <si>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</si>
  <si>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</si>
  <si>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</si>
  <si>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</si>
  <si>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</si>
  <si>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</si>
  <si>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</si>
  <si>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</si>
  <si>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</si>
  <si>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</si>
  <si>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</si>
  <si>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</si>
  <si>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</si>
  <si>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</si>
  <si>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</si>
  <si>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</si>
  <si>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</si>
  <si>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</si>
  <si>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</si>
  <si>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</si>
  <si>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</si>
  <si>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</si>
  <si>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</si>
  <si>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</si>
  <si>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</si>
  <si>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</si>
  <si>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</si>
  <si>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</si>
  <si>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</si>
  <si>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</si>
  <si>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</si>
  <si>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</si>
  <si>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</si>
  <si>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</si>
  <si>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</si>
  <si>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</si>
  <si>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</si>
  <si>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</si>
  <si>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</si>
  <si>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</si>
  <si>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</si>
  <si>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</si>
  <si>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</si>
  <si>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</si>
  <si>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</si>
  <si>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</si>
  <si>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</si>
  <si>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</si>
  <si>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</si>
  <si>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</si>
  <si>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</si>
  <si>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</si>
  <si>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</si>
  <si>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</si>
  <si>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</si>
  <si>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</si>
  <si>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</si>
  <si>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</si>
  <si>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</si>
  <si>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</si>
  <si>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</si>
  <si>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</si>
  <si>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</si>
  <si>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</si>
  <si>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</si>
  <si>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</si>
  <si>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</si>
  <si>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</si>
  <si>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</si>
  <si>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</si>
  <si>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</si>
  <si>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</si>
  <si>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</si>
  <si>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</si>
  <si>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</si>
  <si>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</si>
  <si>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</si>
  <si>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</si>
  <si>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</si>
  <si>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</si>
  <si>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</si>
  <si>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</si>
  <si>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</si>
  <si>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</si>
  <si>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</si>
  <si>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</si>
  <si>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</si>
  <si>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</si>
  <si>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</si>
  <si>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</si>
  <si>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</si>
  <si>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</si>
  <si>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</si>
  <si>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</si>
  <si>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</si>
  <si>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</si>
  <si>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</si>
  <si>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</si>
  <si>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</si>
  <si>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</si>
  <si>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</si>
  <si>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</si>
  <si>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</si>
  <si>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</si>
  <si>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</si>
  <si>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</si>
  <si>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</si>
  <si>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</si>
  <si>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</si>
  <si>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</si>
  <si>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</si>
  <si>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</si>
  <si>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</si>
  <si>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</si>
  <si>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</si>
  <si>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</si>
  <si>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</si>
  <si>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</si>
  <si>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</si>
  <si>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</si>
  <si>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</si>
  <si>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</si>
  <si>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</si>
  <si>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</si>
  <si>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</si>
  <si>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</si>
  <si>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</si>
  <si>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</si>
  <si>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</si>
  <si>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</si>
  <si>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</si>
  <si>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</si>
  <si>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</si>
  <si>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</si>
  <si>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</si>
  <si>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</si>
  <si>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</si>
  <si>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</si>
  <si>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</si>
  <si>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</si>
  <si>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</si>
  <si>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</si>
  <si>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</si>
  <si>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</si>
  <si>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</si>
  <si>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</si>
  <si>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</si>
  <si>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</si>
  <si>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</si>
  <si>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</si>
  <si>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</si>
  <si>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</si>
  <si>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</si>
  <si>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</si>
  <si>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</si>
  <si>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</si>
  <si>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</si>
  <si>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</si>
  <si>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</si>
  <si>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</si>
  <si>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</si>
  <si>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</si>
  <si>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</si>
  <si>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</si>
  <si>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</si>
  <si>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</si>
  <si>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</si>
  <si>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</si>
  <si>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</si>
  <si>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</si>
  <si>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</si>
  <si>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</si>
  <si>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</si>
  <si>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</si>
  <si>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</si>
  <si>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</si>
  <si>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</si>
  <si>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</si>
  <si>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</si>
  <si>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</si>
  <si>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</si>
  <si>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</si>
  <si>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</si>
  <si>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</si>
  <si>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</si>
  <si>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</si>
  <si>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</si>
  <si>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</si>
  <si>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</si>
  <si>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</si>
  <si>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</si>
  <si>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</si>
  <si>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</si>
  <si>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</si>
  <si>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</si>
  <si>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</si>
  <si>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</si>
  <si>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</si>
  <si>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</si>
  <si>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</si>
  <si>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</si>
  <si>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</si>
  <si>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</si>
  <si>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</si>
  <si>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</si>
  <si>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</si>
  <si>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</si>
  <si>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</si>
  <si>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</si>
  <si>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</si>
  <si>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</si>
  <si>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</si>
  <si>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</si>
  <si>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</si>
  <si>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</si>
  <si>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</si>
  <si>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</si>
  <si>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</si>
  <si>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</si>
  <si>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</si>
  <si>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</si>
  <si>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</si>
  <si>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</si>
  <si>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</si>
  <si>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</si>
  <si>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</si>
  <si>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</si>
  <si>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</si>
  <si>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</si>
  <si>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</si>
  <si>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</si>
  <si>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</si>
  <si>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</si>
  <si>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</si>
  <si>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</si>
  <si>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</si>
  <si>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</si>
  <si>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</si>
  <si>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</si>
  <si>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</si>
  <si>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</si>
  <si>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</si>
  <si>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</si>
  <si>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</si>
  <si>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</si>
  <si>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</si>
  <si>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</si>
  <si>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</si>
  <si>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</si>
  <si>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</si>
  <si>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</si>
  <si>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</si>
  <si>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</si>
  <si>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</si>
  <si>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</si>
  <si>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</si>
  <si>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</si>
  <si>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</si>
  <si>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</si>
  <si>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</si>
  <si>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</si>
  <si>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</si>
  <si>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</si>
  <si>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</si>
  <si>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</si>
  <si>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</si>
  <si>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</si>
  <si>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</si>
  <si>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</si>
  <si>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</si>
  <si>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</si>
  <si>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</si>
  <si>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</si>
  <si>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</si>
  <si>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</si>
  <si>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</si>
  <si>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</si>
  <si>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</si>
  <si>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</si>
  <si>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</si>
  <si>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</si>
  <si>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</si>
  <si>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</si>
  <si>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</si>
  <si>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</si>
  <si>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</si>
  <si>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</si>
  <si>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</si>
  <si>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</si>
  <si>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</si>
  <si>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</si>
  <si>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</si>
  <si>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</si>
  <si>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</si>
  <si>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</si>
  <si>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</si>
  <si>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</si>
  <si>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</si>
  <si>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</si>
  <si>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</si>
  <si>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</si>
  <si>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</si>
  <si>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</si>
  <si>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</si>
  <si>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</si>
  <si>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</si>
  <si>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</si>
  <si>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</si>
  <si>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</si>
  <si>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</si>
  <si>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</si>
  <si>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</si>
  <si>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</si>
  <si>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</si>
  <si>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</si>
  <si>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</si>
  <si>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</si>
  <si>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</si>
  <si>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</si>
  <si>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</si>
  <si>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</si>
  <si>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</si>
  <si>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</si>
  <si>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</si>
  <si>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</si>
  <si>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</si>
  <si>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</si>
  <si>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</si>
  <si>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</si>
  <si>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</si>
  <si>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</si>
  <si>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</si>
  <si>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</si>
  <si>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</si>
  <si>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</si>
  <si>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</si>
  <si>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</si>
  <si>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</si>
  <si>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</si>
  <si>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</si>
  <si>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</si>
  <si>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</si>
  <si>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</si>
  <si>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</si>
  <si>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</si>
  <si>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</si>
  <si>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</si>
  <si>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</si>
  <si>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</si>
  <si>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</si>
  <si>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</si>
  <si>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</si>
  <si>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</si>
  <si>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</si>
  <si>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</si>
  <si>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</si>
  <si>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</si>
  <si>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</si>
  <si>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</si>
  <si>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</si>
  <si>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</si>
  <si>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</si>
  <si>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</si>
  <si>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</si>
  <si>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</si>
  <si>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</si>
  <si>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</si>
  <si>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</si>
  <si>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</si>
  <si>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</si>
  <si>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</si>
  <si>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</si>
  <si>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</si>
  <si>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</si>
  <si>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</si>
  <si>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</si>
  <si>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</si>
  <si>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</si>
  <si>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</si>
  <si>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</si>
  <si>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</si>
  <si>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</si>
  <si>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</si>
  <si>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</si>
  <si>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</si>
  <si>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</si>
  <si>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</si>
  <si>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</si>
  <si>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</si>
  <si>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</si>
  <si>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</si>
  <si>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</si>
  <si>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</si>
  <si>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</si>
  <si>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</si>
  <si>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</si>
  <si>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</si>
  <si>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</si>
  <si>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</si>
  <si>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</si>
  <si>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</si>
  <si>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</si>
  <si>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</si>
  <si>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</si>
  <si>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</si>
  <si>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</si>
  <si>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</si>
  <si>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</si>
  <si>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</si>
  <si>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</si>
  <si>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</si>
  <si>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</si>
  <si>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</si>
  <si>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</si>
  <si>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</si>
  <si>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</si>
  <si>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</si>
  <si>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</si>
  <si>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</si>
  <si>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</si>
  <si>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</si>
  <si>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</si>
  <si>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</si>
  <si>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</si>
  <si>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</si>
  <si>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</si>
  <si>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</si>
  <si>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</si>
  <si>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</si>
  <si>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</si>
  <si>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</si>
  <si>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</si>
  <si>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</si>
  <si>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</si>
  <si>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</si>
  <si>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</si>
  <si>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</si>
  <si>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</si>
  <si>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</si>
  <si>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</si>
  <si>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</si>
  <si>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</si>
  <si>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</si>
  <si>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</si>
  <si>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</si>
  <si>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</si>
  <si>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</si>
  <si>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</si>
  <si>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</si>
  <si>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</si>
  <si>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</si>
  <si>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</si>
  <si>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</si>
  <si>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</si>
  <si>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</si>
  <si>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</si>
  <si>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</si>
  <si>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</si>
  <si>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</si>
  <si>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</si>
  <si>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</si>
  <si>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</si>
  <si>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</si>
  <si>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</si>
  <si>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</si>
  <si>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</si>
  <si>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</si>
  <si>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</si>
  <si>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</si>
  <si>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</si>
  <si>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</si>
  <si>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</si>
  <si>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</si>
  <si>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</si>
  <si>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</si>
  <si>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</si>
  <si>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</si>
  <si>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</si>
  <si>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</si>
  <si>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</si>
  <si>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</si>
  <si>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</si>
  <si>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</si>
  <si>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</si>
  <si>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</si>
  <si>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</si>
  <si>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</si>
  <si>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</si>
  <si>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</si>
  <si>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</si>
  <si>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</si>
  <si>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</si>
  <si>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</si>
  <si>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</si>
  <si>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</si>
  <si>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</si>
  <si>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</si>
  <si>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</si>
  <si>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</si>
  <si>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</si>
  <si>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</si>
  <si>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</si>
  <si>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</si>
  <si>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</si>
  <si>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</si>
  <si>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</si>
  <si>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</si>
  <si>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</si>
  <si>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</si>
  <si>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</si>
  <si>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</si>
  <si>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</si>
  <si>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</si>
  <si>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</si>
  <si>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</si>
  <si>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</si>
  <si>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</si>
  <si>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</si>
  <si>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</si>
  <si>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</si>
  <si>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</si>
  <si>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</si>
  <si>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</si>
  <si>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</si>
  <si>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</si>
  <si>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</si>
  <si>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</si>
  <si>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</si>
  <si>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</si>
  <si>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</si>
  <si>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</si>
  <si>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</si>
  <si>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</si>
  <si>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</si>
  <si>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</si>
  <si>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</si>
  <si>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</si>
  <si>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</si>
  <si>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</si>
  <si>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</si>
  <si>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</si>
  <si>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</si>
  <si>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</si>
  <si>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</si>
  <si>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</si>
  <si>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</si>
  <si>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</si>
  <si>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</si>
  <si>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</si>
  <si>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</si>
  <si>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</si>
  <si>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</si>
  <si>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</si>
  <si>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</si>
  <si>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</si>
  <si>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</si>
  <si>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</si>
  <si>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</si>
  <si>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</si>
  <si>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</si>
  <si>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</si>
  <si>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</si>
  <si>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</si>
  <si>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</si>
  <si>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</si>
  <si>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</si>
  <si>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</si>
  <si>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</si>
  <si>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</si>
  <si>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</si>
  <si>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</si>
  <si>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</si>
  <si>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</si>
  <si>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</si>
  <si>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</si>
  <si>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</si>
  <si>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</si>
  <si>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</si>
  <si>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</si>
  <si>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</si>
  <si>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</si>
  <si>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</si>
  <si>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</si>
  <si>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</si>
  <si>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</si>
  <si>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</si>
  <si>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</si>
  <si>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</si>
  <si>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</si>
  <si>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</si>
  <si>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</si>
  <si>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</si>
  <si>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</si>
  <si>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</si>
  <si>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</si>
  <si>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</si>
  <si>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</si>
  <si>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</si>
  <si>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</si>
  <si>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</si>
  <si>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</si>
  <si>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</si>
  <si>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</si>
  <si>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</si>
  <si>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</si>
  <si>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</si>
  <si>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</si>
  <si>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</si>
  <si>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</si>
  <si>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</si>
  <si>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</si>
  <si>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</si>
  <si>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</si>
  <si>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</si>
  <si>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</si>
  <si>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</si>
  <si>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</si>
  <si>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</si>
  <si>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</si>
  <si>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</si>
  <si>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</si>
  <si>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</si>
  <si>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</si>
  <si>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</si>
  <si>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</si>
  <si>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</si>
  <si>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</si>
  <si>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</si>
  <si>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</si>
  <si>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</si>
  <si>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</si>
  <si>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</si>
  <si>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</si>
  <si>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</si>
  <si>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</si>
  <si>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</si>
  <si>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</si>
  <si>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</si>
  <si>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</si>
  <si>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</si>
  <si>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</si>
  <si>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</si>
  <si>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</si>
  <si>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</si>
  <si>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</si>
  <si>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</si>
  <si>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</si>
  <si>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</si>
  <si>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</si>
  <si>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</si>
  <si>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</si>
  <si>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</si>
  <si>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</si>
  <si>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</si>
  <si>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</si>
  <si>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</si>
  <si>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</si>
  <si>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</si>
  <si>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</si>
  <si>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</si>
  <si>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</si>
  <si>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</si>
  <si>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</si>
  <si>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</si>
  <si>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</si>
  <si>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</si>
  <si>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</si>
  <si>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</si>
  <si>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</si>
  <si>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</si>
  <si>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</si>
  <si>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</si>
  <si>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</si>
  <si>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</si>
  <si>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</si>
  <si>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</si>
  <si>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</si>
  <si>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</si>
  <si>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</si>
  <si>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</si>
  <si>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</si>
  <si>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</si>
  <si>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</si>
  <si>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</si>
  <si>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</si>
  <si>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</si>
  <si>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</si>
  <si>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</si>
  <si>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</si>
  <si>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</si>
  <si>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</si>
  <si>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</si>
  <si>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</si>
  <si>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</si>
  <si>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</si>
  <si>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</si>
  <si>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</si>
  <si>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</si>
  <si>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</si>
  <si>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</si>
  <si>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</si>
  <si>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</si>
  <si>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</si>
  <si>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</si>
  <si>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</si>
  <si>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</si>
  <si>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</si>
  <si>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</si>
  <si>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</si>
  <si>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</si>
  <si>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</si>
  <si>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</si>
  <si>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</si>
  <si>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</si>
  <si>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</si>
  <si>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</si>
  <si>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</si>
  <si>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</si>
  <si>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</si>
  <si>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</si>
  <si>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</si>
  <si>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</si>
  <si>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</si>
  <si>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</si>
  <si>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</si>
  <si>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</si>
  <si>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</si>
  <si>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</si>
  <si>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</si>
  <si>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</si>
  <si>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</si>
  <si>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</si>
  <si>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</si>
  <si>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</si>
  <si>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</si>
  <si>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</si>
  <si>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</si>
  <si>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</si>
  <si>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</si>
  <si>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</si>
  <si>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</si>
  <si>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</si>
  <si>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</si>
  <si>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</si>
  <si>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</si>
  <si>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</si>
  <si>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</si>
  <si>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</si>
  <si>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</si>
  <si>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</si>
  <si>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</si>
  <si>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</si>
  <si>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</si>
  <si>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</si>
  <si>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</si>
  <si>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</si>
  <si>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</si>
  <si>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</si>
  <si>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</si>
  <si>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</si>
  <si>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</si>
  <si>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</si>
  <si>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</si>
  <si>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</si>
  <si>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</si>
  <si>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</si>
  <si>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</si>
  <si>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</si>
  <si>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</si>
  <si>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</si>
  <si>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</si>
  <si>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</si>
  <si>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</si>
  <si>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</si>
  <si>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</si>
  <si>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</si>
  <si>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</si>
  <si>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</si>
  <si>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</si>
  <si>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</si>
  <si>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</si>
  <si>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</si>
  <si>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</si>
  <si>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</si>
  <si>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</si>
  <si>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</si>
  <si>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</si>
  <si>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</si>
  <si>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</si>
  <si>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</si>
  <si>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</si>
  <si>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</si>
  <si>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</si>
  <si>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</si>
  <si>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</si>
  <si>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</si>
  <si>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</si>
  <si>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</si>
  <si>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</si>
  <si>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</si>
  <si>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</si>
  <si>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</si>
  <si>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</si>
  <si>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</si>
  <si>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</si>
  <si>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</si>
  <si>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</si>
  <si>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</si>
  <si>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</si>
  <si>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</si>
  <si>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</si>
  <si>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</si>
  <si>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</si>
  <si>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</si>
  <si>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</si>
  <si>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</si>
  <si>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</si>
  <si>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</si>
  <si>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</si>
  <si>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</si>
  <si>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</si>
  <si>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</si>
  <si>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</si>
  <si>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</si>
  <si>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</si>
  <si>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</si>
  <si>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</si>
  <si>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</si>
  <si>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</si>
  <si>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</si>
  <si>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</si>
  <si>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</si>
  <si>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</si>
  <si>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</si>
  <si>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</si>
  <si>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</si>
  <si>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</si>
  <si>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</si>
  <si>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</si>
  <si>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</si>
  <si>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</si>
  <si>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</si>
  <si>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</si>
  <si>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</si>
  <si>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</si>
  <si>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</si>
  <si>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</si>
  <si>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</si>
  <si>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</si>
  <si>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</si>
  <si>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</si>
  <si>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</si>
  <si>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</si>
  <si>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</si>
  <si>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</si>
  <si>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</si>
  <si>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</si>
  <si>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</si>
  <si>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</si>
  <si>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</si>
  <si>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</si>
  <si>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</si>
  <si>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</si>
  <si>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</si>
  <si>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</si>
  <si>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</si>
  <si>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</si>
  <si>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</si>
  <si>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</si>
  <si>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</si>
  <si>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</si>
  <si>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</si>
  <si>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</si>
  <si>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</si>
  <si>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</si>
  <si>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</si>
  <si>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</si>
  <si>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</si>
  <si>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</si>
  <si>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</si>
  <si>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</si>
  <si>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</si>
  <si>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</si>
  <si>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</si>
  <si>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</si>
  <si>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</si>
  <si>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</si>
  <si>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</si>
  <si>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</si>
  <si>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</si>
  <si>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</si>
  <si>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</si>
  <si>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</si>
  <si>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</si>
  <si>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</si>
  <si>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</si>
  <si>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</si>
  <si>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</si>
  <si>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</si>
  <si>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</si>
  <si>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</si>
  <si>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</si>
  <si>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</si>
  <si>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</si>
  <si>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</si>
  <si>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</si>
  <si>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</si>
  <si>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</si>
  <si>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</si>
  <si>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</si>
  <si>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</si>
  <si>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</si>
  <si>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</si>
  <si>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</si>
  <si>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</si>
  <si>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</si>
  <si>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</si>
  <si>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</si>
  <si>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</si>
  <si>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</si>
  <si>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</si>
  <si>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</si>
  <si>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</si>
  <si>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</si>
  <si>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</si>
  <si>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</si>
  <si>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</si>
  <si>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</si>
  <si>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</si>
  <si>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</si>
  <si>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</si>
  <si>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</si>
  <si>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</si>
  <si>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</si>
  <si>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</si>
  <si>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</si>
  <si>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</si>
  <si>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</si>
  <si>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</si>
  <si>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</si>
  <si>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</si>
  <si>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</si>
  <si>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</si>
  <si>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</si>
  <si>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</si>
  <si>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</si>
  <si>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</si>
  <si>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</si>
  <si>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</si>
  <si>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</si>
  <si>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</si>
  <si>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</si>
  <si>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</si>
  <si>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</si>
  <si>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</si>
  <si>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</si>
  <si>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</si>
  <si>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</si>
  <si>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</si>
  <si>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</si>
  <si>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</si>
  <si>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</si>
  <si>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</si>
  <si>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</si>
  <si>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</si>
  <si>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</si>
  <si>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</si>
  <si>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</si>
  <si>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</si>
  <si>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</si>
  <si>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</si>
  <si>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</si>
  <si>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</si>
  <si>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</si>
  <si>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</si>
  <si>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</si>
  <si>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</si>
  <si>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</si>
  <si>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</si>
  <si>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</si>
  <si>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</si>
  <si>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</si>
  <si>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</si>
  <si>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</si>
  <si>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</si>
  <si>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</si>
  <si>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</si>
  <si>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</si>
  <si>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</si>
  <si>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</si>
  <si>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</si>
  <si>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</si>
  <si>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</si>
  <si>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</si>
  <si>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</si>
  <si>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</si>
  <si>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</si>
  <si>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</si>
  <si>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</si>
  <si>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</si>
  <si>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</si>
  <si>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</si>
  <si>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</si>
  <si>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</si>
  <si>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</si>
  <si>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</si>
  <si>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</si>
  <si>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</si>
  <si>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</si>
  <si>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</si>
  <si>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</si>
  <si>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</si>
  <si>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</si>
  <si>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</si>
  <si>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</si>
  <si>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</si>
  <si>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</si>
  <si>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</si>
  <si>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</si>
  <si>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</si>
  <si>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</si>
  <si>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</si>
  <si>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</si>
  <si>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</si>
  <si>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</si>
  <si>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</si>
  <si>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</si>
  <si>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</si>
  <si>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</si>
  <si>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</si>
  <si>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</si>
  <si>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</si>
  <si>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</si>
  <si>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</si>
  <si>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</si>
  <si>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</si>
  <si>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</si>
  <si>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</si>
  <si>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</si>
  <si>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</si>
  <si>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</si>
  <si>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</si>
  <si>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</si>
  <si>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</si>
  <si>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</si>
  <si>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</si>
  <si>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</si>
  <si>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</si>
  <si>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</si>
  <si>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</si>
  <si>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</si>
  <si>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</si>
  <si>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</si>
  <si>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</si>
  <si>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</si>
  <si>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</si>
  <si>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</si>
  <si>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</si>
  <si>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</si>
  <si>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</si>
  <si>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</si>
  <si>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</si>
  <si>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</si>
  <si>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</si>
  <si>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</si>
  <si>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</si>
  <si>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</si>
  <si>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</si>
  <si>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</si>
  <si>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</si>
  <si>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</si>
  <si>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</si>
  <si>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</si>
  <si>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</si>
  <si>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</si>
  <si>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</si>
  <si>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</si>
  <si>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</si>
  <si>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</si>
  <si>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</si>
  <si>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</si>
  <si>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</si>
  <si>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</si>
  <si>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</si>
  <si>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</si>
  <si>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</si>
  <si>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</si>
  <si>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</si>
  <si>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</si>
  <si>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</si>
  <si>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</si>
  <si>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</si>
  <si>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</si>
  <si>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</si>
  <si>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</si>
  <si>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</si>
  <si>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</si>
  <si>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</si>
  <si>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</si>
  <si>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</si>
  <si>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</si>
  <si>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</si>
  <si>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</si>
  <si>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</si>
  <si>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</si>
  <si>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</si>
  <si>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</si>
  <si>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</si>
  <si>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</si>
  <si>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</si>
  <si>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</si>
  <si>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</si>
  <si>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</si>
  <si>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</si>
  <si>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</si>
  <si>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</si>
  <si>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</si>
  <si>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</si>
  <si>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</si>
  <si>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</si>
  <si>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</si>
  <si>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</si>
  <si>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</si>
  <si>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</si>
  <si>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</si>
  <si>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</si>
  <si>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</si>
  <si>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</si>
  <si>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</si>
  <si>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</si>
  <si>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</si>
  <si>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</si>
  <si>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</si>
  <si>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</si>
  <si>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</si>
  <si>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</si>
  <si>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</si>
  <si>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</si>
  <si>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</si>
  <si>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</si>
  <si>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</si>
  <si>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</si>
  <si>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</si>
  <si>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</si>
  <si>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</si>
  <si>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</si>
  <si>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</si>
  <si>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</si>
  <si>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</si>
  <si>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</si>
  <si>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</si>
  <si>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</si>
  <si>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</si>
  <si>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</si>
  <si>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</si>
  <si>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</si>
  <si>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</si>
  <si>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</si>
  <si>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</si>
  <si>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</si>
  <si>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</si>
  <si>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</si>
  <si>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</si>
  <si>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</si>
  <si>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</si>
  <si>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</si>
  <si>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</si>
  <si>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</si>
  <si>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</si>
  <si>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</si>
  <si>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</si>
  <si>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</si>
  <si>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</si>
  <si>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</si>
  <si>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</si>
  <si>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</si>
  <si>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</si>
  <si>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</si>
  <si>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</si>
  <si>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</si>
  <si>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</si>
  <si>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</si>
  <si>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</si>
  <si>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</si>
  <si>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</si>
  <si>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</si>
  <si>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</si>
  <si>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</si>
  <si>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</si>
  <si>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</si>
  <si>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</si>
  <si>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</si>
  <si>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</si>
  <si>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</si>
  <si>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</si>
  <si>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</si>
  <si>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</si>
  <si>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</si>
  <si>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</si>
  <si>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</si>
  <si>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</si>
  <si>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</si>
  <si>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</si>
  <si>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</si>
  <si>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</si>
  <si>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</si>
  <si>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</si>
  <si>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</si>
  <si>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</si>
  <si>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</si>
  <si>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</si>
  <si>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</si>
  <si>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</si>
  <si>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</si>
  <si>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</si>
  <si>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</si>
  <si>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</si>
  <si>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</si>
  <si>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</si>
  <si>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</si>
  <si>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</si>
  <si>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</si>
  <si>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</si>
  <si>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</si>
  <si>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</si>
  <si>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</si>
  <si>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</si>
  <si>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</si>
  <si>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</si>
  <si>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</si>
  <si>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</si>
  <si>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</si>
  <si>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</si>
  <si>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</si>
  <si>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</si>
  <si>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</si>
  <si>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</si>
  <si>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</si>
  <si>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</si>
  <si>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</si>
  <si>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</si>
  <si>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</si>
  <si>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</si>
  <si>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</si>
  <si>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</si>
  <si>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</si>
  <si>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</si>
  <si>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</si>
  <si>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</si>
  <si>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</si>
  <si>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</si>
  <si>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</si>
  <si>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</si>
  <si>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</si>
  <si>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</si>
  <si>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</si>
  <si>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</si>
  <si>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</si>
  <si>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</si>
  <si>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</si>
  <si>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</si>
  <si>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</si>
  <si>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</si>
  <si>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</si>
  <si>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</si>
  <si>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</si>
  <si>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</si>
  <si>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</si>
  <si>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</si>
  <si>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</si>
  <si>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</si>
  <si>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</si>
  <si>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</si>
  <si>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</si>
  <si>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</si>
  <si>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</si>
  <si>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</si>
  <si>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</si>
  <si>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</si>
  <si>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</si>
  <si>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</si>
  <si>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</si>
  <si>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</si>
  <si>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</si>
  <si>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</si>
  <si>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</si>
  <si>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</si>
  <si>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</si>
  <si>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</si>
  <si>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</si>
  <si>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</si>
  <si>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</si>
  <si>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</si>
  <si>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</si>
  <si>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</si>
  <si>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</si>
  <si>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</si>
  <si>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</si>
  <si>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</si>
  <si>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</si>
  <si>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</si>
  <si>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</si>
  <si>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</si>
  <si>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</si>
  <si>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</si>
  <si>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</si>
  <si>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</si>
  <si>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</si>
  <si>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</si>
  <si>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</si>
  <si>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</si>
  <si>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</si>
  <si>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</si>
  <si>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</si>
  <si>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</si>
  <si>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</si>
  <si>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</si>
  <si>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</si>
  <si>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</si>
  <si>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</si>
  <si>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</si>
  <si>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</si>
  <si>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</si>
  <si>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</si>
  <si>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</si>
  <si>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</si>
  <si>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</si>
  <si>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</si>
  <si>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</si>
  <si>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</si>
  <si>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</si>
  <si>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</si>
  <si>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</si>
  <si>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</si>
  <si>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</si>
  <si>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</si>
  <si>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</si>
  <si>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</si>
  <si>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</si>
  <si>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</si>
  <si>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</si>
  <si>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</si>
  <si>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</si>
  <si>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</si>
  <si>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</si>
  <si>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</si>
  <si>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</si>
  <si>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</si>
  <si>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</si>
  <si>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</si>
  <si>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</si>
  <si>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</si>
  <si>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</si>
  <si>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</si>
  <si>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</si>
  <si>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</si>
  <si>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</si>
  <si>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</si>
  <si>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</si>
  <si>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</si>
  <si>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</si>
  <si>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</si>
  <si>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</si>
  <si>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</si>
  <si>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</si>
  <si>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</si>
  <si>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</si>
  <si>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</si>
  <si>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</si>
  <si>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</si>
  <si>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</si>
  <si>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</si>
  <si>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</si>
  <si>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</si>
  <si>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</si>
  <si>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</si>
  <si>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</si>
  <si>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</si>
  <si>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</si>
  <si>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</si>
  <si>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</si>
  <si>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</si>
  <si>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</si>
  <si>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</si>
  <si>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</si>
  <si>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</si>
  <si>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</si>
  <si>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</si>
  <si>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</si>
  <si>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</si>
  <si>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</si>
  <si>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</si>
  <si>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</si>
  <si>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</si>
  <si>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</si>
  <si>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</si>
  <si>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</si>
  <si>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</si>
  <si>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</si>
  <si>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</si>
  <si>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</si>
  <si>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</si>
  <si>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</si>
  <si>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</si>
  <si>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</si>
  <si>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</si>
  <si>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</si>
  <si>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</si>
  <si>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</si>
  <si>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</si>
  <si>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</si>
  <si>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</si>
  <si>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</si>
  <si>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</si>
  <si>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</si>
  <si>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</si>
  <si>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</si>
  <si>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</si>
  <si>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</si>
  <si>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</si>
  <si>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</si>
  <si>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</si>
  <si>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</si>
  <si>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</si>
  <si>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</si>
  <si>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</si>
  <si>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</si>
  <si>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</si>
  <si>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</si>
  <si>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</si>
  <si>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</si>
  <si>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</si>
  <si>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</si>
  <si>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</si>
  <si>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</si>
  <si>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</si>
  <si>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</si>
  <si>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</si>
  <si>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</si>
  <si>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</si>
  <si>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</si>
  <si>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</si>
  <si>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</si>
  <si>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</si>
  <si>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</si>
  <si>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</si>
  <si>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</si>
  <si>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</si>
  <si>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</si>
  <si>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</si>
  <si>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</si>
  <si>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</si>
  <si>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</si>
  <si>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</si>
  <si>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</si>
  <si>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</si>
  <si>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</si>
  <si>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</si>
  <si>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</si>
  <si>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</si>
  <si>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</si>
  <si>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</si>
  <si>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</si>
  <si>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</si>
  <si>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</si>
  <si>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</si>
  <si>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</si>
  <si>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</si>
  <si>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</si>
  <si>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</si>
  <si>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</si>
  <si>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</si>
  <si>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</si>
  <si>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</si>
  <si>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</si>
  <si>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</si>
  <si>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</si>
  <si>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</si>
  <si>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</si>
  <si>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</si>
  <si>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</si>
  <si>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</si>
  <si>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</si>
  <si>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</si>
  <si>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</si>
  <si>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</si>
  <si>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</si>
  <si>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</si>
  <si>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</si>
  <si>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</si>
  <si>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</si>
  <si>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</si>
  <si>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</si>
  <si>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</si>
  <si>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</si>
  <si>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</si>
  <si>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</si>
  <si>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</si>
  <si>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</si>
  <si>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</si>
  <si>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</si>
  <si>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</si>
  <si>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</si>
  <si>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</si>
  <si>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</si>
  <si>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</si>
  <si>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</si>
  <si>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</si>
  <si>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</si>
  <si>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</si>
  <si>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</si>
  <si>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</si>
  <si>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</si>
  <si>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</si>
  <si>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</si>
  <si>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</si>
  <si>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</si>
  <si>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</si>
  <si>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</si>
  <si>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</si>
  <si>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</si>
  <si>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</si>
  <si>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</si>
  <si>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</si>
  <si>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</si>
  <si>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</si>
  <si>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</si>
  <si>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</si>
  <si>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</si>
  <si>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</si>
  <si>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</si>
  <si>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</si>
  <si>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</si>
  <si>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</si>
  <si>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</si>
  <si>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</si>
  <si>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</si>
  <si>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</si>
  <si>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</si>
  <si>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</si>
  <si>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</si>
  <si>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</si>
  <si>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</si>
  <si>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</si>
  <si>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</si>
  <si>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</si>
  <si>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</si>
  <si>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</si>
  <si>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</si>
  <si>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</si>
  <si>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</si>
  <si>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</si>
  <si>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</si>
  <si>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</si>
  <si>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</si>
  <si>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</si>
  <si>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</si>
  <si>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</si>
  <si>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</si>
  <si>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</si>
  <si>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</si>
  <si>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</si>
  <si>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</si>
  <si>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</si>
  <si>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</si>
  <si>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</si>
  <si>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</si>
  <si>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</si>
  <si>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</si>
  <si>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</si>
  <si>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</si>
  <si>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</si>
  <si>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</si>
  <si>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</si>
  <si>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</si>
  <si>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</si>
  <si>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</si>
  <si>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</si>
  <si>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</si>
  <si>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</si>
  <si>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</si>
  <si>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</si>
  <si>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</si>
  <si>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</si>
  <si>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</si>
  <si>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</si>
  <si>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</si>
  <si>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</si>
  <si>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</si>
  <si>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</si>
  <si>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</si>
  <si>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</si>
  <si>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</si>
  <si>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</si>
  <si>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</si>
  <si>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</si>
  <si>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</si>
  <si>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</si>
  <si>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</si>
  <si>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</si>
  <si>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</si>
  <si>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</si>
  <si>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</si>
  <si>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</si>
  <si>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</si>
  <si>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</si>
  <si>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</si>
  <si>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</si>
  <si>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</si>
  <si>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</si>
  <si>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</si>
  <si>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</si>
  <si>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</si>
  <si>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</si>
  <si>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</si>
  <si>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</si>
  <si>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</si>
  <si>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</si>
  <si>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</si>
  <si>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</si>
  <si>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</si>
  <si>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</si>
  <si>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</si>
  <si>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</si>
  <si>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</si>
  <si>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</si>
  <si>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</si>
  <si>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</si>
  <si>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</si>
  <si>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</si>
  <si>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</si>
  <si>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</si>
  <si>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</si>
  <si>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</si>
  <si>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</si>
  <si>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</si>
  <si>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</si>
  <si>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</si>
  <si>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</si>
  <si>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</si>
  <si>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</si>
  <si>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</si>
  <si>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</si>
  <si>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</si>
  <si>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</si>
  <si>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</si>
  <si>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</si>
  <si>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</si>
  <si>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</si>
  <si>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</si>
  <si>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</si>
  <si>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</si>
  <si>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</si>
  <si>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</si>
  <si>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</si>
  <si>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</si>
  <si>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</si>
  <si>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</si>
  <si>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</si>
  <si>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</si>
  <si>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</si>
  <si>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</si>
  <si>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</si>
  <si>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</si>
  <si>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</si>
  <si>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</si>
  <si>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</si>
  <si>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</si>
  <si>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</si>
  <si>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</si>
  <si>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</si>
  <si>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</si>
  <si>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</si>
  <si>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</si>
  <si>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</si>
  <si>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</si>
  <si>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</si>
  <si>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</si>
  <si>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</si>
  <si>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</si>
  <si>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</si>
  <si>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</si>
  <si>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</si>
  <si>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</si>
  <si>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</si>
  <si>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</si>
  <si>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</si>
  <si>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</si>
  <si>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</si>
  <si>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</si>
  <si>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</si>
  <si>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</si>
  <si>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</si>
  <si>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</si>
  <si>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</si>
  <si>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</si>
  <si>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</si>
  <si>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</si>
  <si>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</si>
  <si>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</si>
  <si>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</si>
  <si>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</si>
  <si>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</si>
  <si>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</si>
  <si>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</si>
  <si>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</si>
  <si>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</si>
  <si>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</si>
  <si>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</si>
  <si>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</si>
  <si>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</si>
  <si>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</si>
  <si>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</si>
  <si>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</si>
  <si>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</si>
  <si>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</si>
  <si>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</si>
  <si>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</si>
  <si>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</si>
  <si>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</si>
  <si>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</si>
  <si>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</si>
  <si>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</si>
  <si>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</si>
  <si>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</si>
  <si>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</si>
  <si>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</si>
  <si>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</si>
  <si>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</si>
  <si>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</si>
  <si>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</si>
  <si>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</si>
  <si>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</si>
  <si>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</si>
  <si>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</si>
  <si>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</si>
  <si>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</si>
  <si>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</si>
  <si>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</si>
  <si>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</si>
  <si>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</si>
  <si>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</si>
  <si>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</si>
  <si>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</si>
  <si>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</si>
  <si>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</si>
  <si>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</si>
  <si>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</si>
  <si>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</si>
  <si>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</si>
  <si>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</si>
  <si>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</si>
  <si>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</si>
  <si>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</si>
  <si>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</si>
  <si>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</si>
  <si>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</si>
  <si>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</si>
  <si>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</si>
  <si>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</si>
  <si>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</si>
  <si>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</si>
  <si>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</si>
  <si>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</si>
  <si>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</si>
  <si>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</si>
  <si>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</si>
  <si>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</si>
  <si>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</si>
  <si>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</si>
  <si>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</si>
  <si>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</si>
  <si>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</si>
  <si>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</si>
  <si>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</si>
  <si>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</si>
  <si>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</si>
  <si>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</si>
  <si>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</si>
  <si>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</si>
  <si>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</si>
  <si>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</si>
  <si>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</si>
  <si>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</si>
  <si>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</si>
  <si>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</si>
  <si>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</si>
  <si>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</si>
  <si>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</si>
  <si>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</si>
  <si>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</si>
  <si>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</si>
  <si>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</si>
  <si>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</si>
  <si>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</si>
  <si>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</si>
  <si>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</si>
  <si>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</si>
  <si>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</si>
  <si>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</si>
  <si>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</si>
  <si>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</si>
  <si>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</si>
  <si>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</si>
  <si>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</si>
  <si>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</si>
  <si>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</si>
  <si>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</si>
  <si>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</si>
  <si>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</si>
  <si>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</si>
  <si>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</si>
  <si>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</si>
  <si>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</si>
  <si>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</si>
  <si>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</si>
  <si>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</si>
  <si>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</si>
  <si>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</si>
  <si>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</si>
  <si>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</si>
  <si>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</si>
  <si>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</si>
  <si>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</si>
  <si>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</si>
  <si>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</si>
  <si>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</si>
  <si>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</si>
  <si>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</si>
  <si>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</si>
  <si>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</si>
  <si>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</si>
  <si>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</si>
  <si>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</si>
  <si>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</si>
  <si>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</si>
  <si>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</si>
  <si>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</si>
  <si>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</si>
  <si>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</si>
  <si>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</si>
  <si>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</si>
  <si>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</si>
  <si>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</si>
  <si>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</si>
  <si>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</si>
  <si>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</si>
  <si>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</si>
  <si>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</si>
  <si>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</si>
  <si>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</si>
  <si>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</si>
  <si>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</si>
  <si>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</si>
  <si>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</si>
  <si>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</si>
  <si>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</si>
  <si>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</si>
  <si>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</si>
  <si>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</si>
  <si>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</si>
  <si>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</si>
  <si>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</si>
  <si>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</si>
  <si>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</si>
  <si>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</si>
  <si>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</si>
  <si>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</si>
  <si>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</si>
  <si>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</si>
  <si>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</si>
  <si>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</si>
  <si>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</si>
  <si>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</si>
  <si>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</si>
  <si>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</si>
  <si>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</si>
  <si>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</si>
  <si>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</si>
  <si>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</si>
  <si>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</si>
  <si>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</si>
  <si>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</si>
  <si>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</si>
  <si>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</si>
  <si>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</si>
  <si>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</si>
  <si>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</si>
  <si>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</si>
  <si>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</si>
  <si>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</si>
  <si>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</si>
  <si>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</si>
  <si>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</si>
  <si>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</si>
  <si>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</si>
  <si>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</si>
  <si>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</si>
  <si>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</si>
  <si>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</si>
  <si>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</si>
  <si>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</si>
  <si>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</si>
  <si>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</si>
  <si>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</si>
  <si>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</si>
  <si>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</si>
  <si>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</si>
  <si>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</si>
  <si>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</si>
  <si>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</si>
  <si>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</si>
  <si>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</si>
  <si>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</si>
  <si>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</si>
  <si>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</si>
  <si>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</si>
  <si>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</si>
  <si>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</si>
  <si>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</si>
  <si>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</si>
  <si>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</si>
  <si>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</si>
  <si>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</si>
  <si>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</si>
  <si>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</si>
  <si>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</si>
  <si>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</si>
  <si>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</si>
  <si>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</si>
  <si>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</si>
  <si>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</si>
  <si>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</si>
  <si>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</si>
  <si>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</si>
  <si>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</si>
  <si>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</si>
  <si>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</si>
  <si>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</si>
  <si>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</si>
  <si>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</si>
  <si>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</si>
  <si>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</si>
  <si>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</si>
  <si>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</si>
  <si>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</si>
  <si>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</si>
  <si>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</si>
  <si>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</si>
  <si>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</si>
  <si>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</si>
  <si>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</si>
  <si>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</si>
  <si>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</si>
  <si>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</si>
  <si>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</si>
  <si>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</si>
  <si>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</si>
  <si>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</si>
  <si>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</si>
  <si>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</si>
  <si>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</si>
  <si>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</si>
  <si>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</si>
  <si>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</si>
  <si>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</si>
  <si>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</si>
  <si>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</si>
  <si>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</si>
  <si>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</si>
  <si>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</si>
  <si>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</si>
  <si>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</si>
  <si>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</si>
  <si>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</si>
  <si>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</si>
  <si>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</si>
  <si>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</si>
  <si>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</si>
  <si>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</si>
  <si>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</si>
  <si>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</si>
  <si>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</si>
  <si>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</si>
  <si>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</si>
  <si>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</si>
  <si>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</si>
  <si>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</si>
  <si>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</si>
  <si>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</si>
  <si>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</si>
  <si>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</si>
  <si>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</si>
  <si>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</si>
  <si>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</si>
  <si>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</si>
  <si>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</si>
  <si>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</si>
  <si>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</si>
  <si>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</si>
  <si>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</si>
  <si>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</si>
  <si>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</si>
  <si>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</si>
  <si>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</si>
  <si>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</si>
  <si>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</si>
  <si>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</si>
  <si>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</si>
  <si>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</si>
  <si>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</si>
  <si>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</si>
  <si>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</si>
  <si>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</si>
  <si>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</si>
  <si>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</si>
  <si>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</si>
  <si>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</si>
  <si>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</si>
  <si>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</si>
  <si>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</si>
  <si>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</si>
  <si>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</si>
  <si>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</si>
  <si>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</si>
  <si>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</si>
  <si>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</si>
  <si>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</si>
  <si>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</si>
  <si>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</si>
  <si>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</si>
  <si>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</si>
  <si>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</si>
  <si>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</si>
  <si>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</si>
  <si>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</si>
  <si>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</si>
  <si>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</si>
  <si>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</si>
  <si>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</si>
  <si>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</si>
  <si>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</si>
  <si>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</si>
  <si>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</si>
  <si>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</si>
  <si>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</si>
  <si>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</si>
  <si>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</si>
  <si>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</si>
  <si>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</si>
  <si>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</si>
  <si>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</si>
  <si>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</si>
  <si>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</si>
  <si>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</si>
  <si>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</si>
  <si>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</si>
  <si>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</si>
  <si>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</si>
  <si>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</si>
  <si>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</si>
  <si>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</si>
  <si>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</si>
  <si>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</si>
  <si>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</si>
  <si>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</si>
  <si>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</si>
  <si>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</si>
  <si>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</si>
  <si>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</si>
  <si>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</si>
  <si>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</si>
  <si>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</si>
  <si>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</si>
  <si>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</si>
  <si>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</si>
  <si>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</si>
  <si>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</si>
  <si>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</si>
  <si>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</si>
  <si>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</si>
  <si>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</si>
  <si>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</si>
  <si>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</si>
  <si>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</si>
  <si>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</si>
  <si>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</si>
  <si>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</si>
  <si>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</si>
  <si>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</si>
  <si>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</si>
  <si>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</si>
  <si>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</si>
  <si>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</si>
  <si>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</si>
  <si>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</si>
  <si>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</si>
  <si>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</si>
  <si>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</si>
  <si>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</si>
  <si>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</si>
  <si>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</si>
  <si>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</si>
  <si>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</si>
  <si>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</si>
  <si>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</si>
  <si>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</si>
  <si>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</si>
  <si>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</si>
  <si>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</si>
  <si>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</si>
  <si>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</si>
  <si>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</si>
  <si>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</si>
  <si>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</si>
  <si>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</si>
  <si>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</si>
  <si>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</si>
  <si>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</si>
  <si>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</si>
  <si>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</si>
  <si>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</si>
  <si>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</si>
  <si>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</si>
  <si>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</si>
  <si>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</si>
  <si>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</si>
  <si>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</si>
  <si>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</si>
  <si>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</si>
  <si>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</si>
  <si>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</si>
  <si>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</si>
  <si>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</si>
  <si>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</si>
  <si>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</si>
  <si>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</si>
  <si>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</si>
  <si>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</si>
  <si>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</si>
  <si>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</si>
  <si>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</si>
  <si>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</si>
  <si>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</si>
  <si>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</si>
  <si>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</si>
  <si>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</si>
  <si>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</si>
  <si>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</si>
  <si>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</si>
  <si>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</si>
  <si>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</si>
  <si>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</si>
  <si>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</si>
  <si>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</si>
  <si>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</si>
  <si>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</si>
  <si>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</si>
  <si>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</si>
  <si>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</si>
  <si>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</si>
  <si>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</si>
  <si>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</si>
  <si>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</si>
  <si>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</si>
  <si>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</si>
  <si>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</si>
  <si>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</si>
  <si>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</si>
  <si>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</si>
  <si>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</si>
  <si>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</si>
  <si>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</si>
  <si>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</si>
  <si>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</si>
  <si>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</si>
  <si>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</si>
  <si>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</si>
  <si>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</si>
  <si>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</si>
  <si>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</si>
  <si>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</si>
  <si>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</si>
  <si>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</si>
  <si>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</si>
  <si>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</si>
  <si>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</si>
  <si>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</si>
  <si>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</si>
  <si>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</si>
  <si>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</si>
  <si>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</si>
  <si>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</si>
  <si>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</si>
  <si>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</si>
  <si>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</si>
  <si>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</si>
  <si>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</si>
  <si>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</si>
  <si>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</si>
  <si>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</si>
  <si>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</si>
  <si>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</si>
  <si>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</si>
  <si>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</si>
  <si>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</si>
  <si>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</si>
  <si>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</si>
  <si>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</si>
  <si>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</si>
  <si>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</si>
  <si>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</si>
  <si>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</si>
  <si>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</si>
  <si>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</si>
  <si>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</si>
  <si>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</si>
  <si>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</si>
  <si>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</si>
  <si>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</si>
  <si>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</si>
  <si>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</si>
  <si>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</si>
  <si>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</si>
  <si>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</si>
  <si>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</si>
  <si>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</si>
  <si>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</si>
  <si>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</si>
  <si>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</si>
  <si>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</si>
  <si>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</si>
  <si>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</si>
  <si>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</si>
  <si>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</si>
  <si>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</si>
  <si>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</si>
  <si>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</si>
  <si>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</si>
  <si>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</si>
  <si>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</si>
  <si>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</si>
  <si>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</si>
  <si>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</si>
  <si>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</si>
  <si>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</si>
  <si>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</si>
  <si>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</si>
  <si>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</si>
  <si>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</si>
  <si>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</si>
  <si>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</si>
  <si>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</si>
  <si>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</si>
  <si>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</si>
  <si>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</si>
  <si>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</si>
  <si>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</si>
  <si>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</si>
  <si>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</si>
  <si>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</si>
  <si>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</si>
  <si>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</si>
  <si>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</si>
  <si>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</si>
  <si>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</si>
  <si>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</si>
  <si>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</si>
  <si>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</si>
  <si>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</si>
  <si>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</si>
  <si>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</si>
  <si>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</si>
  <si>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</si>
  <si>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</si>
  <si>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</si>
  <si>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</si>
  <si>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</si>
  <si>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</si>
  <si>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</si>
  <si>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</si>
  <si>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</si>
  <si>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</si>
  <si>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</si>
  <si>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</si>
  <si>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</si>
  <si>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</si>
  <si>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</si>
  <si>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</si>
  <si>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</si>
  <si>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</si>
  <si>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</si>
  <si>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</si>
  <si>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</si>
  <si>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</si>
  <si>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</si>
  <si>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</si>
  <si>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</si>
  <si>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</si>
  <si>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</si>
  <si>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</si>
  <si>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</si>
  <si>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</si>
  <si>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</si>
  <si>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</si>
  <si>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</si>
  <si>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</si>
  <si>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</si>
  <si>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</si>
  <si>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</si>
  <si>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</si>
  <si>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</si>
  <si>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</si>
  <si>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</si>
  <si>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</si>
  <si>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</si>
  <si>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</si>
  <si>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</si>
  <si>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</si>
  <si>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</si>
  <si>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</si>
  <si>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</si>
  <si>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</si>
  <si>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</si>
  <si>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</si>
  <si>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</si>
  <si>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</si>
  <si>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</si>
  <si>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</si>
  <si>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</si>
  <si>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</si>
  <si>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</si>
  <si>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</si>
  <si>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</si>
  <si>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</si>
  <si>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</si>
  <si>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</si>
  <si>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</si>
  <si>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</si>
  <si>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</si>
  <si>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</si>
  <si>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</si>
  <si>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</si>
  <si>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</si>
  <si>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</si>
  <si>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</si>
  <si>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</si>
  <si>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</si>
  <si>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</si>
  <si>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</si>
  <si>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</si>
  <si>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</si>
  <si>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</si>
  <si>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</si>
  <si>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</si>
  <si>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</si>
  <si>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</si>
  <si>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</si>
  <si>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</si>
  <si>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</si>
  <si>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</si>
  <si>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</si>
  <si>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</si>
  <si>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</si>
  <si>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</si>
  <si>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</si>
  <si>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</si>
  <si>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</si>
  <si>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</si>
  <si>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</si>
  <si>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</si>
  <si>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</si>
  <si>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</si>
  <si>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</si>
  <si>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</si>
  <si>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</si>
  <si>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</si>
  <si>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</si>
  <si>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</si>
  <si>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</si>
  <si>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</si>
  <si>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</si>
  <si>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</si>
  <si>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</si>
  <si>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</si>
  <si>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</si>
  <si>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</si>
  <si>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</si>
  <si>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</si>
  <si>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</si>
  <si>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</si>
  <si>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</si>
  <si>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</si>
  <si>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</si>
  <si>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</si>
  <si>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</si>
  <si>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</si>
  <si>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</si>
  <si>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</si>
  <si>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</si>
  <si>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</si>
  <si>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</si>
  <si>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</si>
  <si>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</si>
  <si>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</si>
  <si>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</si>
  <si>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</si>
  <si>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</si>
  <si>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</si>
  <si>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</si>
  <si>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</si>
  <si>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</si>
  <si>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</si>
  <si>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</si>
  <si>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</si>
  <si>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</si>
  <si>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</si>
  <si>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</si>
  <si>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</si>
  <si>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</si>
  <si>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</si>
  <si>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</si>
  <si>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</si>
  <si>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</si>
  <si>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</si>
  <si>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</si>
  <si>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</si>
  <si>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</si>
  <si>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</si>
  <si>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</si>
  <si>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</si>
  <si>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</si>
  <si>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</si>
  <si>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</si>
  <si>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</si>
  <si>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</si>
  <si>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</si>
  <si>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</si>
  <si>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</si>
  <si>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</si>
  <si>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</si>
  <si>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</si>
  <si>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</si>
  <si>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</si>
  <si>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</si>
  <si>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</si>
  <si>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</si>
  <si>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</si>
  <si>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</si>
  <si>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</si>
  <si>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</si>
  <si>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</si>
  <si>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</si>
  <si>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</si>
  <si>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</si>
  <si>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</si>
  <si>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</si>
  <si>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</si>
  <si>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</si>
  <si>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</si>
  <si>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</si>
  <si>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</si>
  <si>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</si>
  <si>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</si>
  <si>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</si>
  <si>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</si>
  <si>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</si>
  <si>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</si>
  <si>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</si>
  <si>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</si>
  <si>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</si>
  <si>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</si>
  <si>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</si>
  <si>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</si>
  <si>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</si>
  <si>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</si>
  <si>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</si>
  <si>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</si>
  <si>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</si>
  <si>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</si>
  <si>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</si>
  <si>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</si>
  <si>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</si>
  <si>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</si>
  <si>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</si>
  <si>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</si>
  <si>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</si>
  <si>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</si>
  <si>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</si>
  <si>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</si>
  <si>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</si>
  <si>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</si>
  <si>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</si>
  <si>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</si>
  <si>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</si>
  <si>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</si>
  <si>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</si>
  <si>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</si>
  <si>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</si>
  <si>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</si>
  <si>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</si>
  <si>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</si>
  <si>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</si>
  <si>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</si>
  <si>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</si>
  <si>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</si>
  <si>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</si>
  <si>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</si>
  <si>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</si>
  <si>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</si>
  <si>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</si>
  <si>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</si>
  <si>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</si>
  <si>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</si>
  <si>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</si>
  <si>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</si>
  <si>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</si>
  <si>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</si>
  <si>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</si>
  <si>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</si>
  <si>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</si>
  <si>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</si>
  <si>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</si>
  <si>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</si>
  <si>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</si>
  <si>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</si>
  <si>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</si>
  <si>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</si>
  <si>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</si>
  <si>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</si>
  <si>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</si>
  <si>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</si>
  <si>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</si>
  <si>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</si>
  <si>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</si>
  <si>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</si>
  <si>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</si>
  <si>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</si>
  <si>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</si>
  <si>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</si>
  <si>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</si>
  <si>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</si>
  <si>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</si>
  <si>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</si>
  <si>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</si>
  <si>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</si>
  <si>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</si>
  <si>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</si>
  <si>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</si>
  <si>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</si>
  <si>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</si>
  <si>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</si>
  <si>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</si>
  <si>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</si>
  <si>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</si>
  <si>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</si>
  <si>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</si>
  <si>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</si>
  <si>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</si>
  <si>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</si>
  <si>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</si>
  <si>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</si>
  <si>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</si>
  <si>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</si>
  <si>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</si>
  <si>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</si>
  <si>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2 Gavetas Vacias + 1 Fallando</t>
  </si>
  <si>
    <t>3335946299</t>
  </si>
  <si>
    <t>3335946512</t>
  </si>
  <si>
    <t>3335946211 </t>
  </si>
  <si>
    <t>3335946232 </t>
  </si>
  <si>
    <t>3335946243 </t>
  </si>
  <si>
    <t>3335946577 </t>
  </si>
  <si>
    <t>REINICIO FALLIDO</t>
  </si>
  <si>
    <t>LECTOR</t>
  </si>
  <si>
    <t xml:space="preserve">DISPENSADOR </t>
  </si>
  <si>
    <t>09 Julio de 2021</t>
  </si>
  <si>
    <t>3335948325</t>
  </si>
  <si>
    <t>3335948329</t>
  </si>
  <si>
    <t>3335948330</t>
  </si>
  <si>
    <t>3335948337</t>
  </si>
  <si>
    <t xml:space="preserve">Gil Carrera, Santiago </t>
  </si>
  <si>
    <t xml:space="preserve">Gonzalez Ceballos, Dionisio </t>
  </si>
  <si>
    <t xml:space="preserve">SIN EFECTIVO </t>
  </si>
  <si>
    <t>FUERA DE SERVICIO</t>
  </si>
  <si>
    <t>Closed</t>
  </si>
  <si>
    <t>Peguero Solano, Victor Manuel</t>
  </si>
  <si>
    <t>CARGA EXITOSA</t>
  </si>
  <si>
    <t>ReservaC Norte</t>
  </si>
  <si>
    <t>Alonzo Estrella, Placido de Jesus</t>
  </si>
  <si>
    <t>LECTOR - REINICIO</t>
  </si>
  <si>
    <t>Doñe Ramirez, Luis Manuel</t>
  </si>
  <si>
    <t>REINICIO EXITOSO</t>
  </si>
  <si>
    <t>CARGA FALLIDA</t>
  </si>
  <si>
    <t>2 Gavetas Vacias + 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</si>
</sst>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41"/>
      <tableStyleElement type="headerRow" dxfId="340"/>
      <tableStyleElement type="totalRow" dxfId="339"/>
      <tableStyleElement type="firstColumn" dxfId="338"/>
      <tableStyleElement type="lastColumn" dxfId="337"/>
      <tableStyleElement type="firstRowStripe" dxfId="336"/>
      <tableStyleElement type="firstColumnStripe" dxfId="3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6830" TargetMode="External"/><Relationship Id="rId13" Type="http://schemas.openxmlformats.org/officeDocument/2006/relationships/hyperlink" Target="http://s460-helpdesk/CAisd/pdmweb.exe?OP=SEARCH+FACTORY=in+SKIPLIST=1+QBE.EQ.id=3656824" TargetMode="External"/><Relationship Id="rId18" Type="http://schemas.openxmlformats.org/officeDocument/2006/relationships/hyperlink" Target="http://s460-helpdesk/CAisd/pdmweb.exe?OP=SEARCH+FACTORY=in+SKIPLIST=1+QBE.EQ.id=365681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12" Type="http://schemas.openxmlformats.org/officeDocument/2006/relationships/hyperlink" Target="http://s460-helpdesk/CAisd/pdmweb.exe?OP=SEARCH+FACTORY=in+SKIPLIST=1+QBE.EQ.id=3656825" TargetMode="External"/><Relationship Id="rId17" Type="http://schemas.openxmlformats.org/officeDocument/2006/relationships/hyperlink" Target="http://s460-helpdesk/CAisd/pdmweb.exe?OP=SEARCH+FACTORY=in+SKIPLIST=1+QBE.EQ.id=365682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682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68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6822" TargetMode="External"/><Relationship Id="rId10" Type="http://schemas.openxmlformats.org/officeDocument/2006/relationships/hyperlink" Target="http://s460-helpdesk/CAisd/pdmweb.exe?OP=SEARCH+FACTORY=in+SKIPLIST=1+QBE.EQ.id=3656827" TargetMode="External"/><Relationship Id="rId19" Type="http://schemas.openxmlformats.org/officeDocument/2006/relationships/hyperlink" Target="http://s460-helpdesk/CAisd/pdmweb.exe?OP=SEARCH+FACTORY=in+SKIPLIST=1+QBE.EQ.id=36568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6828" TargetMode="External"/><Relationship Id="rId14" Type="http://schemas.openxmlformats.org/officeDocument/2006/relationships/hyperlink" Target="http://s460-helpdesk/CAisd/pdmweb.exe?OP=SEARCH+FACTORY=in+SKIPLIST=1+QBE.EQ.id=36568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39" t="str">
        <f ca="1">CONCATENATE(TODAY()-C3," días")</f>
        <v>60.8324421296275 días</v>
      </c>
      <c r="B3" s="99" t="s">
        <v>2543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39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39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39" t="str">
        <f ca="1">CONCATENATE(TODAY()-C6," días")</f>
        <v>13.4985879629603 días</v>
      </c>
      <c r="B6" s="132">
        <v>3335933212</v>
      </c>
      <c r="C6" s="101">
        <v>44372.50141203704</v>
      </c>
      <c r="D6" s="101" t="s">
        <v>2180</v>
      </c>
      <c r="E6" s="127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39" t="str">
        <f t="shared" ca="1" si="0"/>
        <v>13.5651273148178 días</v>
      </c>
      <c r="B7" s="132">
        <v>3335932386</v>
      </c>
      <c r="C7" s="101">
        <v>44372.434872685182</v>
      </c>
      <c r="D7" s="101" t="s">
        <v>2180</v>
      </c>
      <c r="E7" s="127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38" t="s">
        <v>2219</v>
      </c>
    </row>
    <row r="8" spans="1:11" ht="18" x14ac:dyDescent="0.25">
      <c r="A8" s="139" t="str">
        <f t="shared" ca="1" si="0"/>
        <v>12.6175231481466 días</v>
      </c>
      <c r="B8" s="132">
        <v>3335933212</v>
      </c>
      <c r="C8" s="101">
        <v>44373.382476851853</v>
      </c>
      <c r="D8" s="101" t="s">
        <v>2180</v>
      </c>
      <c r="E8" s="127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38" t="s">
        <v>2245</v>
      </c>
    </row>
    <row r="9" spans="1:11" ht="18" x14ac:dyDescent="0.25">
      <c r="A9" s="139" t="str">
        <f t="shared" ca="1" si="0"/>
        <v>9.6447916666657 días</v>
      </c>
      <c r="B9" s="132">
        <v>3335935327</v>
      </c>
      <c r="C9" s="101">
        <v>44376.355208333334</v>
      </c>
      <c r="D9" s="101" t="s">
        <v>2180</v>
      </c>
      <c r="E9" s="127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38" t="s">
        <v>2219</v>
      </c>
    </row>
    <row r="10" spans="1:11" ht="18" x14ac:dyDescent="0.25">
      <c r="A10" s="139" t="str">
        <f t="shared" ca="1" si="0"/>
        <v>7.63126157407532 días</v>
      </c>
      <c r="B10" s="132">
        <v>3335938194</v>
      </c>
      <c r="C10" s="101">
        <v>44378.368738425925</v>
      </c>
      <c r="D10" s="101" t="s">
        <v>2180</v>
      </c>
      <c r="E10" s="127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38" t="s">
        <v>2219</v>
      </c>
    </row>
    <row r="11" spans="1:11" ht="18" x14ac:dyDescent="0.25">
      <c r="A11" s="139" t="str">
        <f t="shared" ca="1" si="0"/>
        <v>7.56855324074422 días</v>
      </c>
      <c r="B11" s="132">
        <v>3335938443</v>
      </c>
      <c r="C11" s="101">
        <v>44378.431446759256</v>
      </c>
      <c r="D11" s="101" t="s">
        <v>2180</v>
      </c>
      <c r="E11" s="127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38" t="s">
        <v>2245</v>
      </c>
    </row>
    <row r="12" spans="1:11" ht="18" x14ac:dyDescent="0.25">
      <c r="A12" s="139" t="str">
        <f t="shared" ca="1" si="0"/>
        <v>3.68958333333285 días</v>
      </c>
      <c r="B12" s="132" t="s">
        <v>2586</v>
      </c>
      <c r="C12" s="101">
        <v>44382.310416666667</v>
      </c>
      <c r="D12" s="101" t="s">
        <v>2180</v>
      </c>
      <c r="E12" s="127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38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33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4"/>
  <sheetViews>
    <sheetView tabSelected="1" zoomScaleNormal="100" workbookViewId="0">
      <pane ySplit="4" topLeftCell="A80" activePane="bottomLeft" state="frozen"/>
      <selection pane="bottomLeft" activeCell="L79" sqref="L79"/>
    </sheetView>
  </sheetViews>
  <sheetFormatPr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customWidth="1"/>
    <col min="5" max="5" width="10.5703125" style="76" bestFit="1" customWidth="1"/>
    <col min="6" max="6" width="11.42578125" style="44" customWidth="1"/>
    <col min="7" max="7" width="49.28515625" style="44" customWidth="1"/>
    <col min="8" max="11" width="5.140625" style="44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7.7109375" style="80" customWidth="1"/>
    <col min="17" max="17" width="47.28515625" style="70" bestFit="1" customWidth="1"/>
    <col min="18" max="16384" width="20.28515625" style="42"/>
  </cols>
  <sheetData>
    <row r="1" spans="1:17" ht="18" x14ac:dyDescent="0.25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17" ht="18" x14ac:dyDescent="0.25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8.75" thickBot="1" x14ac:dyDescent="0.3">
      <c r="A3" s="152" t="s">
        <v>2599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6" t="str">
        <f>VLOOKUP(E5,'LISTADO ATM'!$A$2:$C$898,3,0)</f>
        <v>DISTRITO NACIONAL</v>
      </c>
      <c r="B5" s="132">
        <v>3335945574</v>
      </c>
      <c r="C5" s="101">
        <v>44383.896944444445</v>
      </c>
      <c r="D5" s="101" t="s">
        <v>2180</v>
      </c>
      <c r="E5" s="127">
        <v>87</v>
      </c>
      <c r="F5" s="136" t="str">
        <f>VLOOKUP(E5,VIP!$A$2:$O14111,2,0)</f>
        <v>DRBR087</v>
      </c>
      <c r="G5" s="136" t="str">
        <f>VLOOKUP(E5,'LISTADO ATM'!$A$2:$B$897,2,0)</f>
        <v xml:space="preserve">ATM Autoservicio Sarasota </v>
      </c>
      <c r="H5" s="136" t="str">
        <f>VLOOKUP(E5,VIP!$A$2:$O19072,7,FALSE)</f>
        <v>Si</v>
      </c>
      <c r="I5" s="136" t="str">
        <f>VLOOKUP(E5,VIP!$A$2:$O11037,8,FALSE)</f>
        <v>Si</v>
      </c>
      <c r="J5" s="136" t="str">
        <f>VLOOKUP(E5,VIP!$A$2:$O10987,8,FALSE)</f>
        <v>Si</v>
      </c>
      <c r="K5" s="136" t="str">
        <f>VLOOKUP(E5,VIP!$A$2:$O14561,6,0)</f>
        <v>NO</v>
      </c>
      <c r="L5" s="138" t="s">
        <v>2219</v>
      </c>
      <c r="M5" s="145" t="s">
        <v>2545</v>
      </c>
      <c r="N5" s="100" t="s">
        <v>2452</v>
      </c>
      <c r="O5" s="136" t="s">
        <v>2454</v>
      </c>
      <c r="P5" s="136"/>
      <c r="Q5" s="144">
        <v>44386.420138888891</v>
      </c>
    </row>
    <row r="6" spans="1:17" ht="18" x14ac:dyDescent="0.25">
      <c r="A6" s="136" t="str">
        <f>VLOOKUP(E6,'LISTADO ATM'!$A$2:$C$898,3,0)</f>
        <v>ESTE</v>
      </c>
      <c r="B6" s="132">
        <v>3335947442</v>
      </c>
      <c r="C6" s="101">
        <v>44385.446539351855</v>
      </c>
      <c r="D6" s="101" t="s">
        <v>2180</v>
      </c>
      <c r="E6" s="127">
        <v>631</v>
      </c>
      <c r="F6" s="136" t="str">
        <f>VLOOKUP(E6,VIP!$A$2:$O14153,2,0)</f>
        <v>DRBR417</v>
      </c>
      <c r="G6" s="136" t="str">
        <f>VLOOKUP(E6,'LISTADO ATM'!$A$2:$B$897,2,0)</f>
        <v xml:space="preserve">ATM ASOCODEQUI (San Pedro) </v>
      </c>
      <c r="H6" s="136" t="str">
        <f>VLOOKUP(E6,VIP!$A$2:$O19114,7,FALSE)</f>
        <v>Si</v>
      </c>
      <c r="I6" s="136" t="str">
        <f>VLOOKUP(E6,VIP!$A$2:$O11079,8,FALSE)</f>
        <v>Si</v>
      </c>
      <c r="J6" s="136" t="str">
        <f>VLOOKUP(E6,VIP!$A$2:$O11029,8,FALSE)</f>
        <v>Si</v>
      </c>
      <c r="K6" s="136" t="str">
        <f>VLOOKUP(E6,VIP!$A$2:$O14603,6,0)</f>
        <v>NO</v>
      </c>
      <c r="L6" s="138" t="s">
        <v>2219</v>
      </c>
      <c r="M6" s="145" t="s">
        <v>2545</v>
      </c>
      <c r="N6" s="100" t="s">
        <v>2452</v>
      </c>
      <c r="O6" s="136" t="s">
        <v>2454</v>
      </c>
      <c r="P6" s="136"/>
      <c r="Q6" s="144">
        <v>44386.55</v>
      </c>
    </row>
    <row r="7" spans="1:17" ht="18" x14ac:dyDescent="0.25">
      <c r="A7" s="136" t="str">
        <f>VLOOKUP(E7,'LISTADO ATM'!$A$2:$C$898,3,0)</f>
        <v>DISTRITO NACIONAL</v>
      </c>
      <c r="B7" s="132">
        <v>3335947445</v>
      </c>
      <c r="C7" s="101">
        <v>44385.447106481479</v>
      </c>
      <c r="D7" s="101" t="s">
        <v>2180</v>
      </c>
      <c r="E7" s="127">
        <v>281</v>
      </c>
      <c r="F7" s="136" t="str">
        <f>VLOOKUP(E7,VIP!$A$2:$O14152,2,0)</f>
        <v>DRBR737</v>
      </c>
      <c r="G7" s="136" t="str">
        <f>VLOOKUP(E7,'LISTADO ATM'!$A$2:$B$897,2,0)</f>
        <v xml:space="preserve">ATM S/M Pola Independencia </v>
      </c>
      <c r="H7" s="136" t="str">
        <f>VLOOKUP(E7,VIP!$A$2:$O19113,7,FALSE)</f>
        <v>Si</v>
      </c>
      <c r="I7" s="136" t="str">
        <f>VLOOKUP(E7,VIP!$A$2:$O11078,8,FALSE)</f>
        <v>Si</v>
      </c>
      <c r="J7" s="136" t="str">
        <f>VLOOKUP(E7,VIP!$A$2:$O11028,8,FALSE)</f>
        <v>Si</v>
      </c>
      <c r="K7" s="136" t="str">
        <f>VLOOKUP(E7,VIP!$A$2:$O14602,6,0)</f>
        <v>NO</v>
      </c>
      <c r="L7" s="138" t="s">
        <v>2219</v>
      </c>
      <c r="M7" s="145" t="s">
        <v>2545</v>
      </c>
      <c r="N7" s="100" t="s">
        <v>2452</v>
      </c>
      <c r="O7" s="136" t="s">
        <v>2454</v>
      </c>
      <c r="P7" s="136"/>
      <c r="Q7" s="144">
        <v>44386.54791666667</v>
      </c>
    </row>
    <row r="8" spans="1:17" ht="18" x14ac:dyDescent="0.25">
      <c r="A8" s="136" t="str">
        <f>VLOOKUP(E8,'LISTADO ATM'!$A$2:$C$898,3,0)</f>
        <v>DISTRITO NACIONAL</v>
      </c>
      <c r="B8" s="132">
        <v>3335948157</v>
      </c>
      <c r="C8" s="101">
        <v>44385.686203703706</v>
      </c>
      <c r="D8" s="101" t="s">
        <v>2180</v>
      </c>
      <c r="E8" s="127">
        <v>149</v>
      </c>
      <c r="F8" s="136" t="str">
        <f>VLOOKUP(E8,VIP!$A$2:$O14160,2,0)</f>
        <v>DRBR149</v>
      </c>
      <c r="G8" s="136" t="str">
        <f>VLOOKUP(E8,'LISTADO ATM'!$A$2:$B$897,2,0)</f>
        <v>ATM Estación Metro Concepción</v>
      </c>
      <c r="H8" s="136" t="str">
        <f>VLOOKUP(E8,VIP!$A$2:$O19121,7,FALSE)</f>
        <v>N/A</v>
      </c>
      <c r="I8" s="136" t="str">
        <f>VLOOKUP(E8,VIP!$A$2:$O11086,8,FALSE)</f>
        <v>N/A</v>
      </c>
      <c r="J8" s="136" t="str">
        <f>VLOOKUP(E8,VIP!$A$2:$O11036,8,FALSE)</f>
        <v>N/A</v>
      </c>
      <c r="K8" s="136" t="str">
        <f>VLOOKUP(E8,VIP!$A$2:$O14610,6,0)</f>
        <v>N/A</v>
      </c>
      <c r="L8" s="138" t="s">
        <v>2219</v>
      </c>
      <c r="M8" s="145" t="s">
        <v>2545</v>
      </c>
      <c r="N8" s="100" t="s">
        <v>2452</v>
      </c>
      <c r="O8" s="136" t="s">
        <v>2454</v>
      </c>
      <c r="P8" s="136"/>
      <c r="Q8" s="144">
        <v>44386.382638888892</v>
      </c>
    </row>
    <row r="9" spans="1:17" ht="18" x14ac:dyDescent="0.25">
      <c r="A9" s="136" t="str">
        <f>VLOOKUP(E9,'LISTADO ATM'!$A$2:$C$898,3,0)</f>
        <v>DISTRITO NACIONAL</v>
      </c>
      <c r="B9" s="132">
        <v>3335948249</v>
      </c>
      <c r="C9" s="101">
        <v>44385.729456018518</v>
      </c>
      <c r="D9" s="101" t="s">
        <v>2180</v>
      </c>
      <c r="E9" s="127">
        <v>755</v>
      </c>
      <c r="F9" s="136" t="str">
        <f>VLOOKUP(E9,VIP!$A$2:$O14155,2,0)</f>
        <v>DRBR755</v>
      </c>
      <c r="G9" s="136" t="str">
        <f>VLOOKUP(E9,'LISTADO ATM'!$A$2:$B$897,2,0)</f>
        <v xml:space="preserve">ATM Oficina Galería del Este (Plaza) </v>
      </c>
      <c r="H9" s="136" t="str">
        <f>VLOOKUP(E9,VIP!$A$2:$O19116,7,FALSE)</f>
        <v>Si</v>
      </c>
      <c r="I9" s="136" t="str">
        <f>VLOOKUP(E9,VIP!$A$2:$O11081,8,FALSE)</f>
        <v>Si</v>
      </c>
      <c r="J9" s="136" t="str">
        <f>VLOOKUP(E9,VIP!$A$2:$O11031,8,FALSE)</f>
        <v>Si</v>
      </c>
      <c r="K9" s="136" t="str">
        <f>VLOOKUP(E9,VIP!$A$2:$O14605,6,0)</f>
        <v>NO</v>
      </c>
      <c r="L9" s="138" t="s">
        <v>2219</v>
      </c>
      <c r="M9" s="145" t="s">
        <v>2545</v>
      </c>
      <c r="N9" s="100" t="s">
        <v>2452</v>
      </c>
      <c r="O9" s="136" t="s">
        <v>2454</v>
      </c>
      <c r="P9" s="136"/>
      <c r="Q9" s="144">
        <v>44386.553472222222</v>
      </c>
    </row>
    <row r="10" spans="1:17" ht="18" x14ac:dyDescent="0.25">
      <c r="A10" s="136" t="str">
        <f>VLOOKUP(E10,'LISTADO ATM'!$A$2:$C$898,3,0)</f>
        <v>NORTE</v>
      </c>
      <c r="B10" s="132" t="s">
        <v>2600</v>
      </c>
      <c r="C10" s="101">
        <v>44386.03597222222</v>
      </c>
      <c r="D10" s="101" t="s">
        <v>2181</v>
      </c>
      <c r="E10" s="127">
        <v>872</v>
      </c>
      <c r="F10" s="136" t="str">
        <f>VLOOKUP(E10,VIP!$A$2:$O14159,2,0)</f>
        <v>DRBR872</v>
      </c>
      <c r="G10" s="136" t="str">
        <f>VLOOKUP(E10,'LISTADO ATM'!$A$2:$B$897,2,0)</f>
        <v xml:space="preserve">ATM Zona Franca Pisano II (Santiago) </v>
      </c>
      <c r="H10" s="136" t="str">
        <f>VLOOKUP(E10,VIP!$A$2:$O19120,7,FALSE)</f>
        <v>Si</v>
      </c>
      <c r="I10" s="136" t="str">
        <f>VLOOKUP(E10,VIP!$A$2:$O11085,8,FALSE)</f>
        <v>Si</v>
      </c>
      <c r="J10" s="136" t="str">
        <f>VLOOKUP(E10,VIP!$A$2:$O11035,8,FALSE)</f>
        <v>Si</v>
      </c>
      <c r="K10" s="136" t="str">
        <f>VLOOKUP(E10,VIP!$A$2:$O14609,6,0)</f>
        <v>NO</v>
      </c>
      <c r="L10" s="138" t="s">
        <v>2219</v>
      </c>
      <c r="M10" s="145" t="s">
        <v>2545</v>
      </c>
      <c r="N10" s="100" t="s">
        <v>2452</v>
      </c>
      <c r="O10" s="136" t="s">
        <v>2604</v>
      </c>
      <c r="P10" s="136"/>
      <c r="Q10" s="144">
        <v>44386.423611111109</v>
      </c>
    </row>
    <row r="11" spans="1:17" ht="18" x14ac:dyDescent="0.25">
      <c r="A11" s="136" t="str">
        <f>VLOOKUP(E11,'LISTADO ATM'!$A$2:$C$898,3,0)</f>
        <v>DISTRITO NACIONAL</v>
      </c>
      <c r="B11" s="132">
        <v>3335948326</v>
      </c>
      <c r="C11" s="101">
        <v>44386.036921296298</v>
      </c>
      <c r="D11" s="101" t="s">
        <v>2180</v>
      </c>
      <c r="E11" s="127">
        <v>858</v>
      </c>
      <c r="F11" s="136" t="str">
        <f>VLOOKUP(E11,VIP!$A$2:$O14160,2,0)</f>
        <v>DRBR858</v>
      </c>
      <c r="G11" s="136" t="str">
        <f>VLOOKUP(E11,'LISTADO ATM'!$A$2:$B$897,2,0)</f>
        <v xml:space="preserve">ATM Cooperativa Maestros (COOPNAMA) </v>
      </c>
      <c r="H11" s="136" t="str">
        <f>VLOOKUP(E11,VIP!$A$2:$O19121,7,FALSE)</f>
        <v>Si</v>
      </c>
      <c r="I11" s="136" t="str">
        <f>VLOOKUP(E11,VIP!$A$2:$O11086,8,FALSE)</f>
        <v>No</v>
      </c>
      <c r="J11" s="136" t="str">
        <f>VLOOKUP(E11,VIP!$A$2:$O11036,8,FALSE)</f>
        <v>No</v>
      </c>
      <c r="K11" s="136" t="str">
        <f>VLOOKUP(E11,VIP!$A$2:$O14610,6,0)</f>
        <v>NO</v>
      </c>
      <c r="L11" s="138" t="s">
        <v>2219</v>
      </c>
      <c r="M11" s="145" t="s">
        <v>2545</v>
      </c>
      <c r="N11" s="100" t="s">
        <v>2452</v>
      </c>
      <c r="O11" s="136" t="s">
        <v>2454</v>
      </c>
      <c r="P11" s="136"/>
      <c r="Q11" s="144">
        <v>44386.539583333331</v>
      </c>
    </row>
    <row r="12" spans="1:17" ht="18" x14ac:dyDescent="0.25">
      <c r="A12" s="136" t="str">
        <f>VLOOKUP(E12,'LISTADO ATM'!$A$2:$C$898,3,0)</f>
        <v>DISTRITO NACIONAL</v>
      </c>
      <c r="B12" s="132" t="s">
        <v>2601</v>
      </c>
      <c r="C12" s="101">
        <v>44386.213090277779</v>
      </c>
      <c r="D12" s="101" t="s">
        <v>2180</v>
      </c>
      <c r="E12" s="127">
        <v>841</v>
      </c>
      <c r="F12" s="136" t="str">
        <f>VLOOKUP(E12,VIP!$A$2:$O14163,2,0)</f>
        <v>DRBR841</v>
      </c>
      <c r="G12" s="136" t="str">
        <f>VLOOKUP(E12,'LISTADO ATM'!$A$2:$B$897,2,0)</f>
        <v xml:space="preserve">ATM CEA </v>
      </c>
      <c r="H12" s="136" t="str">
        <f>VLOOKUP(E12,VIP!$A$2:$O19124,7,FALSE)</f>
        <v>Si</v>
      </c>
      <c r="I12" s="136" t="str">
        <f>VLOOKUP(E12,VIP!$A$2:$O11089,8,FALSE)</f>
        <v>No</v>
      </c>
      <c r="J12" s="136" t="str">
        <f>VLOOKUP(E12,VIP!$A$2:$O11039,8,FALSE)</f>
        <v>No</v>
      </c>
      <c r="K12" s="136" t="str">
        <f>VLOOKUP(E12,VIP!$A$2:$O14613,6,0)</f>
        <v>NO</v>
      </c>
      <c r="L12" s="138" t="s">
        <v>2219</v>
      </c>
      <c r="M12" s="145" t="s">
        <v>2545</v>
      </c>
      <c r="N12" s="100" t="s">
        <v>2452</v>
      </c>
      <c r="O12" s="136" t="s">
        <v>2454</v>
      </c>
      <c r="P12" s="136"/>
      <c r="Q12" s="144">
        <v>44386.421527777777</v>
      </c>
    </row>
    <row r="13" spans="1:17" ht="18" x14ac:dyDescent="0.25">
      <c r="A13" s="136" t="str">
        <f>VLOOKUP(E13,'LISTADO ATM'!$A$2:$C$898,3,0)</f>
        <v>DISTRITO NACIONAL</v>
      </c>
      <c r="B13" s="132" t="s">
        <v>2603</v>
      </c>
      <c r="C13" s="101">
        <v>44386.234270833331</v>
      </c>
      <c r="D13" s="101" t="s">
        <v>2180</v>
      </c>
      <c r="E13" s="127">
        <v>708</v>
      </c>
      <c r="F13" s="136" t="str">
        <f>VLOOKUP(E13,VIP!$A$2:$O14170,2,0)</f>
        <v>DRBR505</v>
      </c>
      <c r="G13" s="136" t="str">
        <f>VLOOKUP(E13,'LISTADO ATM'!$A$2:$B$897,2,0)</f>
        <v xml:space="preserve">ATM El Vestir De Hoy </v>
      </c>
      <c r="H13" s="136" t="str">
        <f>VLOOKUP(E13,VIP!$A$2:$O19131,7,FALSE)</f>
        <v>Si</v>
      </c>
      <c r="I13" s="136" t="str">
        <f>VLOOKUP(E13,VIP!$A$2:$O11096,8,FALSE)</f>
        <v>Si</v>
      </c>
      <c r="J13" s="136" t="str">
        <f>VLOOKUP(E13,VIP!$A$2:$O11046,8,FALSE)</f>
        <v>Si</v>
      </c>
      <c r="K13" s="136" t="str">
        <f>VLOOKUP(E13,VIP!$A$2:$O14620,6,0)</f>
        <v>NO</v>
      </c>
      <c r="L13" s="138" t="s">
        <v>2219</v>
      </c>
      <c r="M13" s="145" t="s">
        <v>2545</v>
      </c>
      <c r="N13" s="100" t="s">
        <v>2452</v>
      </c>
      <c r="O13" s="136" t="s">
        <v>2454</v>
      </c>
      <c r="P13" s="136"/>
      <c r="Q13" s="144">
        <v>44386.423611111109</v>
      </c>
    </row>
    <row r="14" spans="1:17" ht="18" x14ac:dyDescent="0.25">
      <c r="A14" s="136" t="str">
        <f>VLOOKUP(E14,'LISTADO ATM'!$A$2:$C$898,3,0)</f>
        <v>SUR</v>
      </c>
      <c r="B14" s="132">
        <v>3335948424</v>
      </c>
      <c r="C14" s="101">
        <v>44386.347800925927</v>
      </c>
      <c r="D14" s="101" t="s">
        <v>2180</v>
      </c>
      <c r="E14" s="127">
        <v>33</v>
      </c>
      <c r="F14" s="136" t="str">
        <f>VLOOKUP(E14,VIP!$A$2:$O14183,2,0)</f>
        <v>DRBR033</v>
      </c>
      <c r="G14" s="136" t="str">
        <f>VLOOKUP(E14,'LISTADO ATM'!$A$2:$B$897,2,0)</f>
        <v xml:space="preserve">ATM UNP Juan de Herrera </v>
      </c>
      <c r="H14" s="136" t="str">
        <f>VLOOKUP(E14,VIP!$A$2:$O19144,7,FALSE)</f>
        <v>Si</v>
      </c>
      <c r="I14" s="136" t="str">
        <f>VLOOKUP(E14,VIP!$A$2:$O11109,8,FALSE)</f>
        <v>Si</v>
      </c>
      <c r="J14" s="136" t="str">
        <f>VLOOKUP(E14,VIP!$A$2:$O11059,8,FALSE)</f>
        <v>Si</v>
      </c>
      <c r="K14" s="136" t="str">
        <f>VLOOKUP(E14,VIP!$A$2:$O14633,6,0)</f>
        <v>NO</v>
      </c>
      <c r="L14" s="138" t="s">
        <v>2219</v>
      </c>
      <c r="M14" s="145" t="s">
        <v>2545</v>
      </c>
      <c r="N14" s="100" t="s">
        <v>2553</v>
      </c>
      <c r="O14" s="136" t="s">
        <v>2454</v>
      </c>
      <c r="P14" s="136"/>
      <c r="Q14" s="144">
        <v>44386.395138888889</v>
      </c>
    </row>
    <row r="15" spans="1:17" ht="18" x14ac:dyDescent="0.25">
      <c r="A15" s="136" t="str">
        <f>VLOOKUP(E15,'LISTADO ATM'!$A$2:$C$898,3,0)</f>
        <v>DISTRITO NACIONAL</v>
      </c>
      <c r="B15" s="132">
        <v>3335948711</v>
      </c>
      <c r="C15" s="101">
        <v>44386.421006944445</v>
      </c>
      <c r="D15" s="101" t="s">
        <v>2180</v>
      </c>
      <c r="E15" s="127">
        <v>961</v>
      </c>
      <c r="F15" s="136" t="str">
        <f>VLOOKUP(E15,VIP!$A$2:$O14179,2,0)</f>
        <v>DRBR03H</v>
      </c>
      <c r="G15" s="136" t="str">
        <f>VLOOKUP(E15,'LISTADO ATM'!$A$2:$B$897,2,0)</f>
        <v xml:space="preserve">ATM Listín Diario </v>
      </c>
      <c r="H15" s="136" t="str">
        <f>VLOOKUP(E15,VIP!$A$2:$O19140,7,FALSE)</f>
        <v>Si</v>
      </c>
      <c r="I15" s="136" t="str">
        <f>VLOOKUP(E15,VIP!$A$2:$O11105,8,FALSE)</f>
        <v>Si</v>
      </c>
      <c r="J15" s="136" t="str">
        <f>VLOOKUP(E15,VIP!$A$2:$O11055,8,FALSE)</f>
        <v>Si</v>
      </c>
      <c r="K15" s="136" t="str">
        <f>VLOOKUP(E15,VIP!$A$2:$O14629,6,0)</f>
        <v>NO</v>
      </c>
      <c r="L15" s="138" t="s">
        <v>2219</v>
      </c>
      <c r="M15" s="145" t="s">
        <v>2545</v>
      </c>
      <c r="N15" s="100" t="s">
        <v>2553</v>
      </c>
      <c r="O15" s="136" t="s">
        <v>2454</v>
      </c>
      <c r="P15" s="136"/>
      <c r="Q15" s="144">
        <v>44386.450694444444</v>
      </c>
    </row>
    <row r="16" spans="1:17" ht="18" x14ac:dyDescent="0.25">
      <c r="A16" s="136" t="str">
        <f>VLOOKUP(E16,'LISTADO ATM'!$A$2:$C$898,3,0)</f>
        <v>DISTRITO NACIONAL</v>
      </c>
      <c r="B16" s="132">
        <v>3335947263</v>
      </c>
      <c r="C16" s="101">
        <v>44385.393310185187</v>
      </c>
      <c r="D16" s="101" t="s">
        <v>2180</v>
      </c>
      <c r="E16" s="127">
        <v>865</v>
      </c>
      <c r="F16" s="136" t="str">
        <f>VLOOKUP(E16,VIP!$A$2:$O14161,2,0)</f>
        <v>DRBR865</v>
      </c>
      <c r="G16" s="136" t="str">
        <f>VLOOKUP(E16,'LISTADO ATM'!$A$2:$B$897,2,0)</f>
        <v xml:space="preserve">ATM Club Naco </v>
      </c>
      <c r="H16" s="136" t="str">
        <f>VLOOKUP(E16,VIP!$A$2:$O19122,7,FALSE)</f>
        <v>Si</v>
      </c>
      <c r="I16" s="136" t="str">
        <f>VLOOKUP(E16,VIP!$A$2:$O11087,8,FALSE)</f>
        <v>Si</v>
      </c>
      <c r="J16" s="136" t="str">
        <f>VLOOKUP(E16,VIP!$A$2:$O11037,8,FALSE)</f>
        <v>Si</v>
      </c>
      <c r="K16" s="136" t="str">
        <f>VLOOKUP(E16,VIP!$A$2:$O14611,6,0)</f>
        <v>NO</v>
      </c>
      <c r="L16" s="138" t="s">
        <v>2245</v>
      </c>
      <c r="M16" s="145" t="s">
        <v>2545</v>
      </c>
      <c r="N16" s="100" t="s">
        <v>2553</v>
      </c>
      <c r="O16" s="136" t="s">
        <v>2454</v>
      </c>
      <c r="P16" s="136"/>
      <c r="Q16" s="144">
        <v>44386.430555555555</v>
      </c>
    </row>
    <row r="17" spans="1:17" ht="18" x14ac:dyDescent="0.25">
      <c r="A17" s="136" t="str">
        <f>VLOOKUP(E17,'LISTADO ATM'!$A$2:$C$898,3,0)</f>
        <v>DISTRITO NACIONAL</v>
      </c>
      <c r="B17" s="132">
        <v>3335947407</v>
      </c>
      <c r="C17" s="101">
        <v>44385.433530092596</v>
      </c>
      <c r="D17" s="101" t="s">
        <v>2180</v>
      </c>
      <c r="E17" s="127">
        <v>629</v>
      </c>
      <c r="F17" s="136" t="str">
        <f>VLOOKUP(E17,VIP!$A$2:$O14155,2,0)</f>
        <v>DRBR24M</v>
      </c>
      <c r="G17" s="136" t="str">
        <f>VLOOKUP(E17,'LISTADO ATM'!$A$2:$B$897,2,0)</f>
        <v xml:space="preserve">ATM Oficina Americana Independencia I </v>
      </c>
      <c r="H17" s="136" t="str">
        <f>VLOOKUP(E17,VIP!$A$2:$O19116,7,FALSE)</f>
        <v>Si</v>
      </c>
      <c r="I17" s="136" t="str">
        <f>VLOOKUP(E17,VIP!$A$2:$O11081,8,FALSE)</f>
        <v>Si</v>
      </c>
      <c r="J17" s="136" t="str">
        <f>VLOOKUP(E17,VIP!$A$2:$O11031,8,FALSE)</f>
        <v>Si</v>
      </c>
      <c r="K17" s="136" t="str">
        <f>VLOOKUP(E17,VIP!$A$2:$O14605,6,0)</f>
        <v>SI</v>
      </c>
      <c r="L17" s="138" t="s">
        <v>2245</v>
      </c>
      <c r="M17" s="145" t="s">
        <v>2545</v>
      </c>
      <c r="N17" s="100" t="s">
        <v>2452</v>
      </c>
      <c r="O17" s="136" t="s">
        <v>2454</v>
      </c>
      <c r="P17" s="136"/>
      <c r="Q17" s="144">
        <v>44386.553472222222</v>
      </c>
    </row>
    <row r="18" spans="1:17" ht="18" x14ac:dyDescent="0.25">
      <c r="A18" s="136" t="str">
        <f>VLOOKUP(E18,'LISTADO ATM'!$A$2:$C$898,3,0)</f>
        <v>DISTRITO NACIONAL</v>
      </c>
      <c r="B18" s="132">
        <v>3335947849</v>
      </c>
      <c r="C18" s="101">
        <v>44385.576701388891</v>
      </c>
      <c r="D18" s="101" t="s">
        <v>2180</v>
      </c>
      <c r="E18" s="127">
        <v>672</v>
      </c>
      <c r="F18" s="136" t="str">
        <f>VLOOKUP(E18,VIP!$A$2:$O14160,2,0)</f>
        <v>DRBR672</v>
      </c>
      <c r="G18" s="136" t="str">
        <f>VLOOKUP(E18,'LISTADO ATM'!$A$2:$B$897,2,0)</f>
        <v>ATM Destacamento Policía Nacional La Victoria</v>
      </c>
      <c r="H18" s="136" t="str">
        <f>VLOOKUP(E18,VIP!$A$2:$O19121,7,FALSE)</f>
        <v>Si</v>
      </c>
      <c r="I18" s="136" t="str">
        <f>VLOOKUP(E18,VIP!$A$2:$O11086,8,FALSE)</f>
        <v>Si</v>
      </c>
      <c r="J18" s="136" t="str">
        <f>VLOOKUP(E18,VIP!$A$2:$O11036,8,FALSE)</f>
        <v>Si</v>
      </c>
      <c r="K18" s="136" t="str">
        <f>VLOOKUP(E18,VIP!$A$2:$O14610,6,0)</f>
        <v>SI</v>
      </c>
      <c r="L18" s="138" t="s">
        <v>2245</v>
      </c>
      <c r="M18" s="145" t="s">
        <v>2545</v>
      </c>
      <c r="N18" s="100" t="s">
        <v>2452</v>
      </c>
      <c r="O18" s="136" t="s">
        <v>2454</v>
      </c>
      <c r="P18" s="136"/>
      <c r="Q18" s="144">
        <v>44386.422222222223</v>
      </c>
    </row>
    <row r="19" spans="1:17" ht="18" x14ac:dyDescent="0.25">
      <c r="A19" s="136" t="str">
        <f>VLOOKUP(E19,'LISTADO ATM'!$A$2:$C$898,3,0)</f>
        <v>SUR</v>
      </c>
      <c r="B19" s="132">
        <v>3335947990</v>
      </c>
      <c r="C19" s="101">
        <v>44385.633993055555</v>
      </c>
      <c r="D19" s="101" t="s">
        <v>2180</v>
      </c>
      <c r="E19" s="127">
        <v>615</v>
      </c>
      <c r="F19" s="136" t="str">
        <f>VLOOKUP(E19,VIP!$A$2:$O14156,2,0)</f>
        <v>DRBR418</v>
      </c>
      <c r="G19" s="136" t="str">
        <f>VLOOKUP(E19,'LISTADO ATM'!$A$2:$B$897,2,0)</f>
        <v xml:space="preserve">ATM Estación Sunix Cabral (Barahona) </v>
      </c>
      <c r="H19" s="136" t="str">
        <f>VLOOKUP(E19,VIP!$A$2:$O19117,7,FALSE)</f>
        <v>Si</v>
      </c>
      <c r="I19" s="136" t="str">
        <f>VLOOKUP(E19,VIP!$A$2:$O11082,8,FALSE)</f>
        <v>Si</v>
      </c>
      <c r="J19" s="136" t="str">
        <f>VLOOKUP(E19,VIP!$A$2:$O11032,8,FALSE)</f>
        <v>Si</v>
      </c>
      <c r="K19" s="136" t="str">
        <f>VLOOKUP(E19,VIP!$A$2:$O14606,6,0)</f>
        <v>NO</v>
      </c>
      <c r="L19" s="138" t="s">
        <v>2245</v>
      </c>
      <c r="M19" s="145" t="s">
        <v>2545</v>
      </c>
      <c r="N19" s="100" t="s">
        <v>2452</v>
      </c>
      <c r="O19" s="136" t="s">
        <v>2454</v>
      </c>
      <c r="P19" s="136"/>
      <c r="Q19" s="144">
        <v>44386.425000000003</v>
      </c>
    </row>
    <row r="20" spans="1:17" ht="18" x14ac:dyDescent="0.25">
      <c r="A20" s="136" t="str">
        <f>VLOOKUP(E20,'LISTADO ATM'!$A$2:$C$898,3,0)</f>
        <v>DISTRITO NACIONAL</v>
      </c>
      <c r="B20" s="132">
        <v>3335948283</v>
      </c>
      <c r="C20" s="101">
        <v>44385.759050925924</v>
      </c>
      <c r="D20" s="101" t="s">
        <v>2180</v>
      </c>
      <c r="E20" s="127">
        <v>678</v>
      </c>
      <c r="F20" s="136" t="str">
        <f>VLOOKUP(E20,VIP!$A$2:$O14159,2,0)</f>
        <v>DRBR678</v>
      </c>
      <c r="G20" s="136" t="str">
        <f>VLOOKUP(E20,'LISTADO ATM'!$A$2:$B$897,2,0)</f>
        <v>ATM Eco Petroleo San Isidro</v>
      </c>
      <c r="H20" s="136" t="str">
        <f>VLOOKUP(E20,VIP!$A$2:$O19120,7,FALSE)</f>
        <v>Si</v>
      </c>
      <c r="I20" s="136" t="str">
        <f>VLOOKUP(E20,VIP!$A$2:$O11085,8,FALSE)</f>
        <v>Si</v>
      </c>
      <c r="J20" s="136" t="str">
        <f>VLOOKUP(E20,VIP!$A$2:$O11035,8,FALSE)</f>
        <v>Si</v>
      </c>
      <c r="K20" s="136" t="str">
        <f>VLOOKUP(E20,VIP!$A$2:$O14609,6,0)</f>
        <v>NO</v>
      </c>
      <c r="L20" s="138" t="s">
        <v>2245</v>
      </c>
      <c r="M20" s="145" t="s">
        <v>2545</v>
      </c>
      <c r="N20" s="100" t="s">
        <v>2452</v>
      </c>
      <c r="O20" s="136" t="s">
        <v>2454</v>
      </c>
      <c r="P20" s="136"/>
      <c r="Q20" s="144">
        <v>44386.553472222222</v>
      </c>
    </row>
    <row r="21" spans="1:17" ht="18" x14ac:dyDescent="0.25">
      <c r="A21" s="136" t="str">
        <f>VLOOKUP(E21,'LISTADO ATM'!$A$2:$C$898,3,0)</f>
        <v>ESTE</v>
      </c>
      <c r="B21" s="132">
        <v>3335948285</v>
      </c>
      <c r="C21" s="101">
        <v>44385.761319444442</v>
      </c>
      <c r="D21" s="101" t="s">
        <v>2180</v>
      </c>
      <c r="E21" s="127">
        <v>309</v>
      </c>
      <c r="F21" s="136" t="str">
        <f>VLOOKUP(E21,VIP!$A$2:$O14158,2,0)</f>
        <v>DRBR309</v>
      </c>
      <c r="G21" s="136" t="str">
        <f>VLOOKUP(E21,'LISTADO ATM'!$A$2:$B$897,2,0)</f>
        <v xml:space="preserve">ATM Secrets Cap Cana I </v>
      </c>
      <c r="H21" s="136" t="str">
        <f>VLOOKUP(E21,VIP!$A$2:$O19119,7,FALSE)</f>
        <v>Si</v>
      </c>
      <c r="I21" s="136" t="str">
        <f>VLOOKUP(E21,VIP!$A$2:$O11084,8,FALSE)</f>
        <v>Si</v>
      </c>
      <c r="J21" s="136" t="str">
        <f>VLOOKUP(E21,VIP!$A$2:$O11034,8,FALSE)</f>
        <v>Si</v>
      </c>
      <c r="K21" s="136" t="str">
        <f>VLOOKUP(E21,VIP!$A$2:$O14608,6,0)</f>
        <v>NO</v>
      </c>
      <c r="L21" s="138" t="s">
        <v>2245</v>
      </c>
      <c r="M21" s="145" t="s">
        <v>2545</v>
      </c>
      <c r="N21" s="100" t="s">
        <v>2452</v>
      </c>
      <c r="O21" s="136" t="s">
        <v>2454</v>
      </c>
      <c r="P21" s="136"/>
      <c r="Q21" s="144">
        <v>44386.527083333334</v>
      </c>
    </row>
    <row r="22" spans="1:17" ht="18" x14ac:dyDescent="0.25">
      <c r="A22" s="136" t="str">
        <f>VLOOKUP(E22,'LISTADO ATM'!$A$2:$C$898,3,0)</f>
        <v>ESTE</v>
      </c>
      <c r="B22" s="132">
        <v>3335948310</v>
      </c>
      <c r="C22" s="101">
        <v>44385.862476851849</v>
      </c>
      <c r="D22" s="101" t="s">
        <v>2180</v>
      </c>
      <c r="E22" s="127">
        <v>345</v>
      </c>
      <c r="F22" s="136" t="str">
        <f>VLOOKUP(E22,VIP!$A$2:$O14162,2,0)</f>
        <v>DRBR345</v>
      </c>
      <c r="G22" s="136" t="str">
        <f>VLOOKUP(E22,'LISTADO ATM'!$A$2:$B$897,2,0)</f>
        <v>ATM Oficina Yamasá  II</v>
      </c>
      <c r="H22" s="136" t="str">
        <f>VLOOKUP(E22,VIP!$A$2:$O19123,7,FALSE)</f>
        <v>N/A</v>
      </c>
      <c r="I22" s="136" t="str">
        <f>VLOOKUP(E22,VIP!$A$2:$O11088,8,FALSE)</f>
        <v>N/A</v>
      </c>
      <c r="J22" s="136" t="str">
        <f>VLOOKUP(E22,VIP!$A$2:$O11038,8,FALSE)</f>
        <v>N/A</v>
      </c>
      <c r="K22" s="136" t="str">
        <f>VLOOKUP(E22,VIP!$A$2:$O14612,6,0)</f>
        <v>N/A</v>
      </c>
      <c r="L22" s="138" t="s">
        <v>2245</v>
      </c>
      <c r="M22" s="145" t="s">
        <v>2545</v>
      </c>
      <c r="N22" s="100" t="s">
        <v>2452</v>
      </c>
      <c r="O22" s="136" t="s">
        <v>2454</v>
      </c>
      <c r="P22" s="136"/>
      <c r="Q22" s="144">
        <v>44386.427083333336</v>
      </c>
    </row>
    <row r="23" spans="1:17" ht="18" x14ac:dyDescent="0.25">
      <c r="A23" s="136" t="str">
        <f>VLOOKUP(E23,'LISTADO ATM'!$A$2:$C$898,3,0)</f>
        <v>NORTE</v>
      </c>
      <c r="B23" s="132">
        <v>3335948314</v>
      </c>
      <c r="C23" s="101">
        <v>44385.885370370372</v>
      </c>
      <c r="D23" s="101" t="s">
        <v>2181</v>
      </c>
      <c r="E23" s="127">
        <v>198</v>
      </c>
      <c r="F23" s="136" t="str">
        <f>VLOOKUP(E23,VIP!$A$2:$O14158,2,0)</f>
        <v>DRBR198</v>
      </c>
      <c r="G23" s="136" t="str">
        <f>VLOOKUP(E23,'LISTADO ATM'!$A$2:$B$897,2,0)</f>
        <v xml:space="preserve">ATM Almacenes El Encanto  (Santiago) </v>
      </c>
      <c r="H23" s="136" t="str">
        <f>VLOOKUP(E23,VIP!$A$2:$O19119,7,FALSE)</f>
        <v>NO</v>
      </c>
      <c r="I23" s="136" t="str">
        <f>VLOOKUP(E23,VIP!$A$2:$O11084,8,FALSE)</f>
        <v>NO</v>
      </c>
      <c r="J23" s="136" t="str">
        <f>VLOOKUP(E23,VIP!$A$2:$O11034,8,FALSE)</f>
        <v>NO</v>
      </c>
      <c r="K23" s="136" t="str">
        <f>VLOOKUP(E23,VIP!$A$2:$O14608,6,0)</f>
        <v>NO</v>
      </c>
      <c r="L23" s="138" t="s">
        <v>2245</v>
      </c>
      <c r="M23" s="145" t="s">
        <v>2545</v>
      </c>
      <c r="N23" s="100" t="s">
        <v>2452</v>
      </c>
      <c r="O23" s="136" t="s">
        <v>2587</v>
      </c>
      <c r="P23" s="136"/>
      <c r="Q23" s="144">
        <v>44386.425000000003</v>
      </c>
    </row>
    <row r="24" spans="1:17" ht="18" x14ac:dyDescent="0.25">
      <c r="A24" s="136" t="str">
        <f>VLOOKUP(E24,'LISTADO ATM'!$A$2:$C$898,3,0)</f>
        <v>ESTE</v>
      </c>
      <c r="B24" s="132">
        <v>3335948328</v>
      </c>
      <c r="C24" s="101">
        <v>44386.038715277777</v>
      </c>
      <c r="D24" s="101" t="s">
        <v>2180</v>
      </c>
      <c r="E24" s="127">
        <v>213</v>
      </c>
      <c r="F24" s="136" t="str">
        <f>VLOOKUP(E24,VIP!$A$2:$O14162,2,0)</f>
        <v>DRBR213</v>
      </c>
      <c r="G24" s="136" t="str">
        <f>VLOOKUP(E24,'LISTADO ATM'!$A$2:$B$897,2,0)</f>
        <v xml:space="preserve">ATM Almacenes Iberia (La Romana) </v>
      </c>
      <c r="H24" s="136" t="str">
        <f>VLOOKUP(E24,VIP!$A$2:$O19123,7,FALSE)</f>
        <v>Si</v>
      </c>
      <c r="I24" s="136" t="str">
        <f>VLOOKUP(E24,VIP!$A$2:$O11088,8,FALSE)</f>
        <v>Si</v>
      </c>
      <c r="J24" s="136" t="str">
        <f>VLOOKUP(E24,VIP!$A$2:$O11038,8,FALSE)</f>
        <v>Si</v>
      </c>
      <c r="K24" s="136" t="str">
        <f>VLOOKUP(E24,VIP!$A$2:$O14612,6,0)</f>
        <v>NO</v>
      </c>
      <c r="L24" s="138" t="s">
        <v>2245</v>
      </c>
      <c r="M24" s="145" t="s">
        <v>2545</v>
      </c>
      <c r="N24" s="100" t="s">
        <v>2452</v>
      </c>
      <c r="O24" s="136" t="s">
        <v>2454</v>
      </c>
      <c r="P24" s="136"/>
      <c r="Q24" s="144">
        <v>44386.045138888891</v>
      </c>
    </row>
    <row r="25" spans="1:17" ht="18" x14ac:dyDescent="0.25">
      <c r="A25" s="136" t="str">
        <f>VLOOKUP(E25,'LISTADO ATM'!$A$2:$C$898,3,0)</f>
        <v>DISTRITO NACIONAL</v>
      </c>
      <c r="B25" s="132">
        <v>3335946299</v>
      </c>
      <c r="C25" s="101">
        <v>44384.501932870371</v>
      </c>
      <c r="D25" s="101" t="s">
        <v>2448</v>
      </c>
      <c r="E25" s="127">
        <v>87</v>
      </c>
      <c r="F25" s="136" t="str">
        <f>VLOOKUP(E25,VIP!$A$2:$O14139,2,0)</f>
        <v>DRBR087</v>
      </c>
      <c r="G25" s="136" t="str">
        <f>VLOOKUP(E25,'LISTADO ATM'!$A$2:$B$897,2,0)</f>
        <v xml:space="preserve">ATM Autoservicio Sarasota </v>
      </c>
      <c r="H25" s="136" t="str">
        <f>VLOOKUP(E25,VIP!$A$2:$O19100,7,FALSE)</f>
        <v>Si</v>
      </c>
      <c r="I25" s="136" t="str">
        <f>VLOOKUP(E25,VIP!$A$2:$O11065,8,FALSE)</f>
        <v>Si</v>
      </c>
      <c r="J25" s="136" t="str">
        <f>VLOOKUP(E25,VIP!$A$2:$O11015,8,FALSE)</f>
        <v>Si</v>
      </c>
      <c r="K25" s="136" t="str">
        <f>VLOOKUP(E25,VIP!$A$2:$O14589,6,0)</f>
        <v>NO</v>
      </c>
      <c r="L25" s="138" t="s">
        <v>2562</v>
      </c>
      <c r="M25" s="145" t="s">
        <v>2545</v>
      </c>
      <c r="N25" s="100" t="s">
        <v>2452</v>
      </c>
      <c r="O25" s="136" t="s">
        <v>2453</v>
      </c>
      <c r="P25" s="136"/>
      <c r="Q25" s="144">
        <v>44386.430555555555</v>
      </c>
    </row>
    <row r="26" spans="1:17" ht="18" x14ac:dyDescent="0.25">
      <c r="A26" s="136" t="str">
        <f>VLOOKUP(E26,'LISTADO ATM'!$A$2:$C$898,3,0)</f>
        <v>DISTRITO NACIONAL</v>
      </c>
      <c r="B26" s="132">
        <v>3335946770</v>
      </c>
      <c r="C26" s="101">
        <v>44384.68378472222</v>
      </c>
      <c r="D26" s="101" t="s">
        <v>2469</v>
      </c>
      <c r="E26" s="127">
        <v>755</v>
      </c>
      <c r="F26" s="136" t="str">
        <f>VLOOKUP(E26,VIP!$A$2:$O14142,2,0)</f>
        <v>DRBR755</v>
      </c>
      <c r="G26" s="136" t="str">
        <f>VLOOKUP(E26,'LISTADO ATM'!$A$2:$B$897,2,0)</f>
        <v xml:space="preserve">ATM Oficina Galería del Este (Plaza) </v>
      </c>
      <c r="H26" s="136" t="str">
        <f>VLOOKUP(E26,VIP!$A$2:$O19103,7,FALSE)</f>
        <v>Si</v>
      </c>
      <c r="I26" s="136" t="str">
        <f>VLOOKUP(E26,VIP!$A$2:$O11068,8,FALSE)</f>
        <v>Si</v>
      </c>
      <c r="J26" s="136" t="str">
        <f>VLOOKUP(E26,VIP!$A$2:$O11018,8,FALSE)</f>
        <v>Si</v>
      </c>
      <c r="K26" s="136" t="str">
        <f>VLOOKUP(E26,VIP!$A$2:$O14592,6,0)</f>
        <v>NO</v>
      </c>
      <c r="L26" s="138" t="s">
        <v>2562</v>
      </c>
      <c r="M26" s="145" t="s">
        <v>2545</v>
      </c>
      <c r="N26" s="100" t="s">
        <v>2452</v>
      </c>
      <c r="O26" s="136" t="s">
        <v>2470</v>
      </c>
      <c r="P26" s="136"/>
      <c r="Q26" s="144">
        <v>44386.560416666667</v>
      </c>
    </row>
    <row r="27" spans="1:17" ht="18" x14ac:dyDescent="0.25">
      <c r="A27" s="136" t="str">
        <f>VLOOKUP(E27,'LISTADO ATM'!$A$2:$C$898,3,0)</f>
        <v>DISTRITO NACIONAL</v>
      </c>
      <c r="B27" s="132">
        <v>3335947111</v>
      </c>
      <c r="C27" s="101">
        <v>44385.364293981482</v>
      </c>
      <c r="D27" s="101" t="s">
        <v>2469</v>
      </c>
      <c r="E27" s="127">
        <v>946</v>
      </c>
      <c r="F27" s="136" t="str">
        <f>VLOOKUP(E27,VIP!$A$2:$O14166,2,0)</f>
        <v>DRBR24R</v>
      </c>
      <c r="G27" s="136" t="str">
        <f>VLOOKUP(E27,'LISTADO ATM'!$A$2:$B$897,2,0)</f>
        <v xml:space="preserve">ATM Oficina Núñez de Cáceres I </v>
      </c>
      <c r="H27" s="136" t="str">
        <f>VLOOKUP(E27,VIP!$A$2:$O19127,7,FALSE)</f>
        <v>Si</v>
      </c>
      <c r="I27" s="136" t="str">
        <f>VLOOKUP(E27,VIP!$A$2:$O11092,8,FALSE)</f>
        <v>Si</v>
      </c>
      <c r="J27" s="136" t="str">
        <f>VLOOKUP(E27,VIP!$A$2:$O11042,8,FALSE)</f>
        <v>Si</v>
      </c>
      <c r="K27" s="136" t="str">
        <f>VLOOKUP(E27,VIP!$A$2:$O14616,6,0)</f>
        <v>NO</v>
      </c>
      <c r="L27" s="138" t="s">
        <v>2562</v>
      </c>
      <c r="M27" s="145" t="s">
        <v>2545</v>
      </c>
      <c r="N27" s="100" t="s">
        <v>2452</v>
      </c>
      <c r="O27" s="136" t="s">
        <v>2470</v>
      </c>
      <c r="P27" s="136"/>
      <c r="Q27" s="144">
        <v>44386.559027777781</v>
      </c>
    </row>
    <row r="28" spans="1:17" ht="18" x14ac:dyDescent="0.25">
      <c r="A28" s="136" t="str">
        <f>VLOOKUP(E28,'LISTADO ATM'!$A$2:$C$898,3,0)</f>
        <v>DISTRITO NACIONAL</v>
      </c>
      <c r="B28" s="132">
        <v>3335947198</v>
      </c>
      <c r="C28" s="101">
        <v>44385.380023148151</v>
      </c>
      <c r="D28" s="101" t="s">
        <v>2469</v>
      </c>
      <c r="E28" s="127">
        <v>743</v>
      </c>
      <c r="F28" s="136" t="str">
        <f>VLOOKUP(E28,VIP!$A$2:$O14163,2,0)</f>
        <v>DRBR287</v>
      </c>
      <c r="G28" s="136" t="str">
        <f>VLOOKUP(E28,'LISTADO ATM'!$A$2:$B$897,2,0)</f>
        <v xml:space="preserve">ATM Oficina Los Frailes </v>
      </c>
      <c r="H28" s="136" t="str">
        <f>VLOOKUP(E28,VIP!$A$2:$O19124,7,FALSE)</f>
        <v>Si</v>
      </c>
      <c r="I28" s="136" t="str">
        <f>VLOOKUP(E28,VIP!$A$2:$O11089,8,FALSE)</f>
        <v>Si</v>
      </c>
      <c r="J28" s="136" t="str">
        <f>VLOOKUP(E28,VIP!$A$2:$O11039,8,FALSE)</f>
        <v>Si</v>
      </c>
      <c r="K28" s="136" t="str">
        <f>VLOOKUP(E28,VIP!$A$2:$O14613,6,0)</f>
        <v>SI</v>
      </c>
      <c r="L28" s="138" t="s">
        <v>2562</v>
      </c>
      <c r="M28" s="145" t="s">
        <v>2545</v>
      </c>
      <c r="N28" s="100" t="s">
        <v>2452</v>
      </c>
      <c r="O28" s="136" t="s">
        <v>2470</v>
      </c>
      <c r="P28" s="136"/>
      <c r="Q28" s="144">
        <v>44386.436805555553</v>
      </c>
    </row>
    <row r="29" spans="1:17" ht="18" x14ac:dyDescent="0.25">
      <c r="A29" s="136" t="str">
        <f>VLOOKUP(E29,'LISTADO ATM'!$A$2:$C$898,3,0)</f>
        <v>NORTE</v>
      </c>
      <c r="B29" s="132">
        <v>3335948282</v>
      </c>
      <c r="C29" s="101">
        <v>44385.75886574074</v>
      </c>
      <c r="D29" s="101" t="s">
        <v>2469</v>
      </c>
      <c r="E29" s="127">
        <v>497</v>
      </c>
      <c r="F29" s="136" t="str">
        <f>VLOOKUP(E29,VIP!$A$2:$O14160,2,0)</f>
        <v>DRBR497</v>
      </c>
      <c r="G29" s="136" t="str">
        <f>VLOOKUP(E29,'LISTADO ATM'!$A$2:$B$897,2,0)</f>
        <v xml:space="preserve">ATM Oficina El Portal II (Santiago) </v>
      </c>
      <c r="H29" s="136" t="str">
        <f>VLOOKUP(E29,VIP!$A$2:$O19121,7,FALSE)</f>
        <v>Si</v>
      </c>
      <c r="I29" s="136" t="str">
        <f>VLOOKUP(E29,VIP!$A$2:$O11086,8,FALSE)</f>
        <v>Si</v>
      </c>
      <c r="J29" s="136" t="str">
        <f>VLOOKUP(E29,VIP!$A$2:$O11036,8,FALSE)</f>
        <v>Si</v>
      </c>
      <c r="K29" s="136" t="str">
        <f>VLOOKUP(E29,VIP!$A$2:$O14610,6,0)</f>
        <v>SI</v>
      </c>
      <c r="L29" s="138" t="s">
        <v>2561</v>
      </c>
      <c r="M29" s="145" t="s">
        <v>2545</v>
      </c>
      <c r="N29" s="100" t="s">
        <v>2452</v>
      </c>
      <c r="O29" s="136" t="s">
        <v>2470</v>
      </c>
      <c r="P29" s="136"/>
      <c r="Q29" s="144">
        <v>44386.436111111114</v>
      </c>
    </row>
    <row r="30" spans="1:17" ht="18" x14ac:dyDescent="0.25">
      <c r="A30" s="136" t="str">
        <f>VLOOKUP(E30,'LISTADO ATM'!$A$2:$C$898,3,0)</f>
        <v>NORTE</v>
      </c>
      <c r="B30" s="132">
        <v>3335948333</v>
      </c>
      <c r="C30" s="101">
        <v>44386.222800925927</v>
      </c>
      <c r="D30" s="101" t="s">
        <v>2469</v>
      </c>
      <c r="E30" s="127">
        <v>985</v>
      </c>
      <c r="F30" s="136" t="str">
        <f>VLOOKUP(E30,VIP!$A$2:$O14167,2,0)</f>
        <v>DRBR985</v>
      </c>
      <c r="G30" s="136" t="str">
        <f>VLOOKUP(E30,'LISTADO ATM'!$A$2:$B$897,2,0)</f>
        <v xml:space="preserve">ATM Oficina Dajabón II </v>
      </c>
      <c r="H30" s="136" t="str">
        <f>VLOOKUP(E30,VIP!$A$2:$O19128,7,FALSE)</f>
        <v>Si</v>
      </c>
      <c r="I30" s="136" t="str">
        <f>VLOOKUP(E30,VIP!$A$2:$O11093,8,FALSE)</f>
        <v>Si</v>
      </c>
      <c r="J30" s="136" t="str">
        <f>VLOOKUP(E30,VIP!$A$2:$O11043,8,FALSE)</f>
        <v>Si</v>
      </c>
      <c r="K30" s="136" t="str">
        <f>VLOOKUP(E30,VIP!$A$2:$O14617,6,0)</f>
        <v>NO</v>
      </c>
      <c r="L30" s="138" t="s">
        <v>2561</v>
      </c>
      <c r="M30" s="145" t="s">
        <v>2545</v>
      </c>
      <c r="N30" s="100" t="s">
        <v>2452</v>
      </c>
      <c r="O30" s="136" t="s">
        <v>2470</v>
      </c>
      <c r="P30" s="136"/>
      <c r="Q30" s="144">
        <v>44386.558333333334</v>
      </c>
    </row>
    <row r="31" spans="1:17" ht="18" x14ac:dyDescent="0.25">
      <c r="A31" s="136" t="str">
        <f>VLOOKUP(E31,'LISTADO ATM'!$A$2:$C$898,3,0)</f>
        <v>DISTRITO NACIONAL</v>
      </c>
      <c r="B31" s="132">
        <v>3335946577</v>
      </c>
      <c r="C31" s="101">
        <v>44384.618657407409</v>
      </c>
      <c r="D31" s="101" t="s">
        <v>2448</v>
      </c>
      <c r="E31" s="127">
        <v>563</v>
      </c>
      <c r="F31" s="136" t="str">
        <f>VLOOKUP(E31,VIP!$A$2:$O14147,2,0)</f>
        <v>DRBR233</v>
      </c>
      <c r="G31" s="136" t="str">
        <f>VLOOKUP(E31,'LISTADO ATM'!$A$2:$B$897,2,0)</f>
        <v xml:space="preserve">ATM Base Aérea San Isidro </v>
      </c>
      <c r="H31" s="136" t="str">
        <f>VLOOKUP(E31,VIP!$A$2:$O19108,7,FALSE)</f>
        <v>Si</v>
      </c>
      <c r="I31" s="136" t="str">
        <f>VLOOKUP(E31,VIP!$A$2:$O11073,8,FALSE)</f>
        <v>Si</v>
      </c>
      <c r="J31" s="136" t="str">
        <f>VLOOKUP(E31,VIP!$A$2:$O11023,8,FALSE)</f>
        <v>Si</v>
      </c>
      <c r="K31" s="136" t="str">
        <f>VLOOKUP(E31,VIP!$A$2:$O14597,6,0)</f>
        <v>NO</v>
      </c>
      <c r="L31" s="138" t="s">
        <v>2441</v>
      </c>
      <c r="M31" s="145" t="s">
        <v>2545</v>
      </c>
      <c r="N31" s="100" t="s">
        <v>2452</v>
      </c>
      <c r="O31" s="136" t="s">
        <v>2453</v>
      </c>
      <c r="P31" s="136"/>
      <c r="Q31" s="144">
        <v>44386.436805555553</v>
      </c>
    </row>
    <row r="32" spans="1:17" ht="18" x14ac:dyDescent="0.25">
      <c r="A32" s="136" t="str">
        <f>VLOOKUP(E32,'LISTADO ATM'!$A$2:$C$898,3,0)</f>
        <v>DISTRITO NACIONAL</v>
      </c>
      <c r="B32" s="132">
        <v>3335947146</v>
      </c>
      <c r="C32" s="101">
        <v>44385.37226851852</v>
      </c>
      <c r="D32" s="101" t="s">
        <v>2448</v>
      </c>
      <c r="E32" s="127">
        <v>321</v>
      </c>
      <c r="F32" s="136" t="str">
        <f>VLOOKUP(E32,VIP!$A$2:$O14164,2,0)</f>
        <v>DRBR321</v>
      </c>
      <c r="G32" s="136" t="str">
        <f>VLOOKUP(E32,'LISTADO ATM'!$A$2:$B$897,2,0)</f>
        <v xml:space="preserve">ATM Oficina Jiménez Moya I </v>
      </c>
      <c r="H32" s="136" t="str">
        <f>VLOOKUP(E32,VIP!$A$2:$O19125,7,FALSE)</f>
        <v>Si</v>
      </c>
      <c r="I32" s="136" t="str">
        <f>VLOOKUP(E32,VIP!$A$2:$O11090,8,FALSE)</f>
        <v>Si</v>
      </c>
      <c r="J32" s="136" t="str">
        <f>VLOOKUP(E32,VIP!$A$2:$O11040,8,FALSE)</f>
        <v>Si</v>
      </c>
      <c r="K32" s="136" t="str">
        <f>VLOOKUP(E32,VIP!$A$2:$O14614,6,0)</f>
        <v>NO</v>
      </c>
      <c r="L32" s="138" t="s">
        <v>2441</v>
      </c>
      <c r="M32" s="145" t="s">
        <v>2545</v>
      </c>
      <c r="N32" s="100" t="s">
        <v>2452</v>
      </c>
      <c r="O32" s="136" t="s">
        <v>2453</v>
      </c>
      <c r="P32" s="136"/>
      <c r="Q32" s="144">
        <v>44386.438888888886</v>
      </c>
    </row>
    <row r="33" spans="1:17" ht="18" x14ac:dyDescent="0.25">
      <c r="A33" s="136" t="str">
        <f>VLOOKUP(E33,'LISTADO ATM'!$A$2:$C$898,3,0)</f>
        <v>ESTE</v>
      </c>
      <c r="B33" s="132">
        <v>3335948297</v>
      </c>
      <c r="C33" s="101">
        <v>44385.785416666666</v>
      </c>
      <c r="D33" s="101" t="s">
        <v>2469</v>
      </c>
      <c r="E33" s="127">
        <v>912</v>
      </c>
      <c r="F33" s="136" t="str">
        <f>VLOOKUP(E33,VIP!$A$2:$O14157,2,0)</f>
        <v>DRBR973</v>
      </c>
      <c r="G33" s="136" t="str">
        <f>VLOOKUP(E33,'LISTADO ATM'!$A$2:$B$897,2,0)</f>
        <v xml:space="preserve">ATM Oficina San Pedro II </v>
      </c>
      <c r="H33" s="136" t="str">
        <f>VLOOKUP(E33,VIP!$A$2:$O19118,7,FALSE)</f>
        <v>Si</v>
      </c>
      <c r="I33" s="136" t="str">
        <f>VLOOKUP(E33,VIP!$A$2:$O11083,8,FALSE)</f>
        <v>Si</v>
      </c>
      <c r="J33" s="136" t="str">
        <f>VLOOKUP(E33,VIP!$A$2:$O11033,8,FALSE)</f>
        <v>Si</v>
      </c>
      <c r="K33" s="136" t="str">
        <f>VLOOKUP(E33,VIP!$A$2:$O14607,6,0)</f>
        <v>SI</v>
      </c>
      <c r="L33" s="138" t="s">
        <v>2441</v>
      </c>
      <c r="M33" s="145" t="s">
        <v>2545</v>
      </c>
      <c r="N33" s="100" t="s">
        <v>2452</v>
      </c>
      <c r="O33" s="136" t="s">
        <v>2470</v>
      </c>
      <c r="P33" s="136"/>
      <c r="Q33" s="144">
        <v>44386.438888888886</v>
      </c>
    </row>
    <row r="34" spans="1:17" ht="18" x14ac:dyDescent="0.25">
      <c r="A34" s="136" t="str">
        <f>VLOOKUP(E34,'LISTADO ATM'!$A$2:$C$898,3,0)</f>
        <v>ESTE</v>
      </c>
      <c r="B34" s="132" t="s">
        <v>2602</v>
      </c>
      <c r="C34" s="101">
        <v>44386.21802083333</v>
      </c>
      <c r="D34" s="101" t="s">
        <v>2448</v>
      </c>
      <c r="E34" s="127">
        <v>111</v>
      </c>
      <c r="F34" s="136" t="str">
        <f>VLOOKUP(E34,VIP!$A$2:$O14164,2,0)</f>
        <v>DRBR111</v>
      </c>
      <c r="G34" s="136" t="str">
        <f>VLOOKUP(E34,'LISTADO ATM'!$A$2:$B$897,2,0)</f>
        <v xml:space="preserve">ATM Oficina San Pedro </v>
      </c>
      <c r="H34" s="136" t="str">
        <f>VLOOKUP(E34,VIP!$A$2:$O19125,7,FALSE)</f>
        <v>Si</v>
      </c>
      <c r="I34" s="136" t="str">
        <f>VLOOKUP(E34,VIP!$A$2:$O11090,8,FALSE)</f>
        <v>Si</v>
      </c>
      <c r="J34" s="136" t="str">
        <f>VLOOKUP(E34,VIP!$A$2:$O11040,8,FALSE)</f>
        <v>Si</v>
      </c>
      <c r="K34" s="136" t="str">
        <f>VLOOKUP(E34,VIP!$A$2:$O14614,6,0)</f>
        <v>SI</v>
      </c>
      <c r="L34" s="138" t="s">
        <v>2441</v>
      </c>
      <c r="M34" s="145" t="s">
        <v>2545</v>
      </c>
      <c r="N34" s="100" t="s">
        <v>2452</v>
      </c>
      <c r="O34" s="136" t="s">
        <v>2453</v>
      </c>
      <c r="P34" s="136"/>
      <c r="Q34" s="144">
        <v>44386.436805555553</v>
      </c>
    </row>
    <row r="35" spans="1:17" ht="18" x14ac:dyDescent="0.25">
      <c r="A35" s="136" t="str">
        <f>VLOOKUP(E35,'LISTADO ATM'!$A$2:$C$898,3,0)</f>
        <v>NORTE</v>
      </c>
      <c r="B35" s="132">
        <v>3335948331</v>
      </c>
      <c r="C35" s="101">
        <v>44386.220069444447</v>
      </c>
      <c r="D35" s="101" t="s">
        <v>2469</v>
      </c>
      <c r="E35" s="127">
        <v>411</v>
      </c>
      <c r="F35" s="136" t="str">
        <f>VLOOKUP(E35,VIP!$A$2:$O14165,2,0)</f>
        <v>DRBR411</v>
      </c>
      <c r="G35" s="136" t="str">
        <f>VLOOKUP(E35,'LISTADO ATM'!$A$2:$B$897,2,0)</f>
        <v xml:space="preserve">ATM UNP Piedra Blanca </v>
      </c>
      <c r="H35" s="136" t="str">
        <f>VLOOKUP(E35,VIP!$A$2:$O19126,7,FALSE)</f>
        <v>Si</v>
      </c>
      <c r="I35" s="136" t="str">
        <f>VLOOKUP(E35,VIP!$A$2:$O11091,8,FALSE)</f>
        <v>Si</v>
      </c>
      <c r="J35" s="136" t="str">
        <f>VLOOKUP(E35,VIP!$A$2:$O11041,8,FALSE)</f>
        <v>Si</v>
      </c>
      <c r="K35" s="136" t="str">
        <f>VLOOKUP(E35,VIP!$A$2:$O14615,6,0)</f>
        <v>NO</v>
      </c>
      <c r="L35" s="138" t="s">
        <v>2441</v>
      </c>
      <c r="M35" s="145" t="s">
        <v>2545</v>
      </c>
      <c r="N35" s="100" t="s">
        <v>2452</v>
      </c>
      <c r="O35" s="136" t="s">
        <v>2470</v>
      </c>
      <c r="P35" s="136"/>
      <c r="Q35" s="144">
        <v>44386.561111111114</v>
      </c>
    </row>
    <row r="36" spans="1:17" ht="18" x14ac:dyDescent="0.25">
      <c r="A36" s="136" t="str">
        <f>VLOOKUP(E36,'LISTADO ATM'!$A$2:$C$898,3,0)</f>
        <v>ESTE</v>
      </c>
      <c r="B36" s="132">
        <v>3335948332</v>
      </c>
      <c r="C36" s="101">
        <v>44386.22111111111</v>
      </c>
      <c r="D36" s="101" t="s">
        <v>2448</v>
      </c>
      <c r="E36" s="127">
        <v>867</v>
      </c>
      <c r="F36" s="136" t="str">
        <f>VLOOKUP(E36,VIP!$A$2:$O14166,2,0)</f>
        <v>DRBR867</v>
      </c>
      <c r="G36" s="136" t="str">
        <f>VLOOKUP(E36,'LISTADO ATM'!$A$2:$B$897,2,0)</f>
        <v xml:space="preserve">ATM Estación Combustible Autopista El Coral </v>
      </c>
      <c r="H36" s="136" t="str">
        <f>VLOOKUP(E36,VIP!$A$2:$O19127,7,FALSE)</f>
        <v>Si</v>
      </c>
      <c r="I36" s="136" t="str">
        <f>VLOOKUP(E36,VIP!$A$2:$O11092,8,FALSE)</f>
        <v>Si</v>
      </c>
      <c r="J36" s="136" t="str">
        <f>VLOOKUP(E36,VIP!$A$2:$O11042,8,FALSE)</f>
        <v>Si</v>
      </c>
      <c r="K36" s="136" t="str">
        <f>VLOOKUP(E36,VIP!$A$2:$O14616,6,0)</f>
        <v>NO</v>
      </c>
      <c r="L36" s="138" t="s">
        <v>2441</v>
      </c>
      <c r="M36" s="145" t="s">
        <v>2545</v>
      </c>
      <c r="N36" s="100" t="s">
        <v>2452</v>
      </c>
      <c r="O36" s="136" t="s">
        <v>2453</v>
      </c>
      <c r="P36" s="136"/>
      <c r="Q36" s="144">
        <v>44386.541666666664</v>
      </c>
    </row>
    <row r="37" spans="1:17" ht="18" x14ac:dyDescent="0.25">
      <c r="A37" s="136" t="str">
        <f>VLOOKUP(E37,'LISTADO ATM'!$A$2:$C$898,3,0)</f>
        <v>DISTRITO NACIONAL</v>
      </c>
      <c r="B37" s="132">
        <v>3335948787</v>
      </c>
      <c r="C37" s="101">
        <v>44386.441886574074</v>
      </c>
      <c r="D37" s="101" t="s">
        <v>2469</v>
      </c>
      <c r="E37" s="127">
        <v>85</v>
      </c>
      <c r="F37" s="136" t="str">
        <f>VLOOKUP(E37,VIP!$A$2:$O14175,2,0)</f>
        <v>DRBR085</v>
      </c>
      <c r="G37" s="136" t="str">
        <f>VLOOKUP(E37,'LISTADO ATM'!$A$2:$B$897,2,0)</f>
        <v xml:space="preserve">ATM Oficina San Isidro (Fuerza Aérea) </v>
      </c>
      <c r="H37" s="136" t="str">
        <f>VLOOKUP(E37,VIP!$A$2:$O19136,7,FALSE)</f>
        <v>Si</v>
      </c>
      <c r="I37" s="136" t="str">
        <f>VLOOKUP(E37,VIP!$A$2:$O11101,8,FALSE)</f>
        <v>Si</v>
      </c>
      <c r="J37" s="136" t="str">
        <f>VLOOKUP(E37,VIP!$A$2:$O11051,8,FALSE)</f>
        <v>Si</v>
      </c>
      <c r="K37" s="136" t="str">
        <f>VLOOKUP(E37,VIP!$A$2:$O14625,6,0)</f>
        <v>NO</v>
      </c>
      <c r="L37" s="138" t="s">
        <v>2441</v>
      </c>
      <c r="M37" s="145" t="s">
        <v>2545</v>
      </c>
      <c r="N37" s="100" t="s">
        <v>2452</v>
      </c>
      <c r="O37" s="136" t="s">
        <v>2605</v>
      </c>
      <c r="P37" s="136"/>
      <c r="Q37" s="144">
        <v>44386.5625</v>
      </c>
    </row>
    <row r="38" spans="1:17" ht="18" x14ac:dyDescent="0.25">
      <c r="A38" s="136" t="str">
        <f>VLOOKUP(E38,'LISTADO ATM'!$A$2:$C$898,3,0)</f>
        <v>DISTRITO NACIONAL</v>
      </c>
      <c r="B38" s="132">
        <v>3335947476</v>
      </c>
      <c r="C38" s="101">
        <v>44385.451608796298</v>
      </c>
      <c r="D38" s="101" t="s">
        <v>2180</v>
      </c>
      <c r="E38" s="127">
        <v>585</v>
      </c>
      <c r="F38" s="136" t="str">
        <f>VLOOKUP(E38,VIP!$A$2:$O14149,2,0)</f>
        <v>DRBR083</v>
      </c>
      <c r="G38" s="136" t="str">
        <f>VLOOKUP(E38,'LISTADO ATM'!$A$2:$B$897,2,0)</f>
        <v xml:space="preserve">ATM Oficina Haina Oriental </v>
      </c>
      <c r="H38" s="136" t="str">
        <f>VLOOKUP(E38,VIP!$A$2:$O19110,7,FALSE)</f>
        <v>Si</v>
      </c>
      <c r="I38" s="136" t="str">
        <f>VLOOKUP(E38,VIP!$A$2:$O11075,8,FALSE)</f>
        <v>Si</v>
      </c>
      <c r="J38" s="136" t="str">
        <f>VLOOKUP(E38,VIP!$A$2:$O11025,8,FALSE)</f>
        <v>Si</v>
      </c>
      <c r="K38" s="136" t="str">
        <f>VLOOKUP(E38,VIP!$A$2:$O14599,6,0)</f>
        <v>NO</v>
      </c>
      <c r="L38" s="138" t="s">
        <v>2597</v>
      </c>
      <c r="M38" s="145" t="s">
        <v>2545</v>
      </c>
      <c r="N38" s="100" t="s">
        <v>2452</v>
      </c>
      <c r="O38" s="136" t="s">
        <v>2454</v>
      </c>
      <c r="P38" s="100" t="s">
        <v>2596</v>
      </c>
      <c r="Q38" s="144">
        <v>44386.431944444441</v>
      </c>
    </row>
    <row r="39" spans="1:17" ht="18" x14ac:dyDescent="0.25">
      <c r="A39" s="136" t="str">
        <f>VLOOKUP(E39,'LISTADO ATM'!$A$2:$C$898,3,0)</f>
        <v>DISTRITO NACIONAL</v>
      </c>
      <c r="B39" s="132">
        <v>3335947841</v>
      </c>
      <c r="C39" s="101">
        <v>44385.569456018522</v>
      </c>
      <c r="D39" s="101" t="s">
        <v>2180</v>
      </c>
      <c r="E39" s="127">
        <v>335</v>
      </c>
      <c r="F39" s="136" t="str">
        <f>VLOOKUP(E39,VIP!$A$2:$O14161,2,0)</f>
        <v>DRBR335</v>
      </c>
      <c r="G39" s="136" t="str">
        <f>VLOOKUP(E39,'LISTADO ATM'!$A$2:$B$897,2,0)</f>
        <v>ATM Edificio Aster</v>
      </c>
      <c r="H39" s="136" t="str">
        <f>VLOOKUP(E39,VIP!$A$2:$O19122,7,FALSE)</f>
        <v>Si</v>
      </c>
      <c r="I39" s="136" t="str">
        <f>VLOOKUP(E39,VIP!$A$2:$O11087,8,FALSE)</f>
        <v>Si</v>
      </c>
      <c r="J39" s="136" t="str">
        <f>VLOOKUP(E39,VIP!$A$2:$O11037,8,FALSE)</f>
        <v>Si</v>
      </c>
      <c r="K39" s="136" t="str">
        <f>VLOOKUP(E39,VIP!$A$2:$O14611,6,0)</f>
        <v>NO</v>
      </c>
      <c r="L39" s="138" t="s">
        <v>2597</v>
      </c>
      <c r="M39" s="145" t="s">
        <v>2545</v>
      </c>
      <c r="N39" s="100" t="s">
        <v>2553</v>
      </c>
      <c r="O39" s="136" t="s">
        <v>2454</v>
      </c>
      <c r="P39" s="136"/>
      <c r="Q39" s="144">
        <v>44386.431944444441</v>
      </c>
    </row>
    <row r="40" spans="1:17" ht="18" x14ac:dyDescent="0.25">
      <c r="A40" s="136" t="str">
        <f>VLOOKUP(E40,'LISTADO ATM'!$A$2:$C$898,3,0)</f>
        <v>NORTE</v>
      </c>
      <c r="B40" s="132">
        <v>3335948296</v>
      </c>
      <c r="C40" s="101">
        <v>44385.781990740739</v>
      </c>
      <c r="D40" s="101" t="s">
        <v>2469</v>
      </c>
      <c r="E40" s="127">
        <v>903</v>
      </c>
      <c r="F40" s="136" t="str">
        <f>VLOOKUP(E40,VIP!$A$2:$O14158,2,0)</f>
        <v>DRBR903</v>
      </c>
      <c r="G40" s="136" t="str">
        <f>VLOOKUP(E40,'LISTADO ATM'!$A$2:$B$897,2,0)</f>
        <v xml:space="preserve">ATM Oficina La Vega Real I </v>
      </c>
      <c r="H40" s="136" t="str">
        <f>VLOOKUP(E40,VIP!$A$2:$O19119,7,FALSE)</f>
        <v>Si</v>
      </c>
      <c r="I40" s="136" t="str">
        <f>VLOOKUP(E40,VIP!$A$2:$O11084,8,FALSE)</f>
        <v>Si</v>
      </c>
      <c r="J40" s="136" t="str">
        <f>VLOOKUP(E40,VIP!$A$2:$O11034,8,FALSE)</f>
        <v>Si</v>
      </c>
      <c r="K40" s="136" t="str">
        <f>VLOOKUP(E40,VIP!$A$2:$O14608,6,0)</f>
        <v>NO</v>
      </c>
      <c r="L40" s="138" t="s">
        <v>2417</v>
      </c>
      <c r="M40" s="145" t="s">
        <v>2545</v>
      </c>
      <c r="N40" s="100" t="s">
        <v>2452</v>
      </c>
      <c r="O40" s="136" t="s">
        <v>2470</v>
      </c>
      <c r="P40" s="136"/>
      <c r="Q40" s="144">
        <v>44386.425694444442</v>
      </c>
    </row>
    <row r="41" spans="1:17" ht="18" x14ac:dyDescent="0.25">
      <c r="A41" s="136" t="str">
        <f>VLOOKUP(E41,'LISTADO ATM'!$A$2:$C$898,3,0)</f>
        <v>DISTRITO NACIONAL</v>
      </c>
      <c r="B41" s="132">
        <v>3335948402</v>
      </c>
      <c r="C41" s="101">
        <v>44386.341192129628</v>
      </c>
      <c r="D41" s="101" t="s">
        <v>2448</v>
      </c>
      <c r="E41" s="127">
        <v>596</v>
      </c>
      <c r="F41" s="136" t="str">
        <f>VLOOKUP(E41,VIP!$A$2:$O14184,2,0)</f>
        <v>DRBR274</v>
      </c>
      <c r="G41" s="136" t="str">
        <f>VLOOKUP(E41,'LISTADO ATM'!$A$2:$B$897,2,0)</f>
        <v xml:space="preserve">ATM Autobanco Malecón Center </v>
      </c>
      <c r="H41" s="136" t="str">
        <f>VLOOKUP(E41,VIP!$A$2:$O19145,7,FALSE)</f>
        <v>Si</v>
      </c>
      <c r="I41" s="136" t="str">
        <f>VLOOKUP(E41,VIP!$A$2:$O11110,8,FALSE)</f>
        <v>Si</v>
      </c>
      <c r="J41" s="136" t="str">
        <f>VLOOKUP(E41,VIP!$A$2:$O11060,8,FALSE)</f>
        <v>Si</v>
      </c>
      <c r="K41" s="136" t="str">
        <f>VLOOKUP(E41,VIP!$A$2:$O14634,6,0)</f>
        <v>NO</v>
      </c>
      <c r="L41" s="138" t="s">
        <v>2417</v>
      </c>
      <c r="M41" s="145" t="s">
        <v>2545</v>
      </c>
      <c r="N41" s="100" t="s">
        <v>2452</v>
      </c>
      <c r="O41" s="136" t="s">
        <v>2453</v>
      </c>
      <c r="P41" s="136"/>
      <c r="Q41" s="144">
        <v>44386.436805555553</v>
      </c>
    </row>
    <row r="42" spans="1:17" ht="18" x14ac:dyDescent="0.25">
      <c r="A42" s="136" t="str">
        <f>VLOOKUP(E42,'LISTADO ATM'!$A$2:$C$898,3,0)</f>
        <v>ESTE</v>
      </c>
      <c r="B42" s="132">
        <v>3335948721</v>
      </c>
      <c r="C42" s="101">
        <v>44386.424050925925</v>
      </c>
      <c r="D42" s="101" t="s">
        <v>2469</v>
      </c>
      <c r="E42" s="127">
        <v>219</v>
      </c>
      <c r="F42" s="136" t="str">
        <f>VLOOKUP(E42,VIP!$A$2:$O14178,2,0)</f>
        <v>DRBR219</v>
      </c>
      <c r="G42" s="136" t="str">
        <f>VLOOKUP(E42,'LISTADO ATM'!$A$2:$B$897,2,0)</f>
        <v xml:space="preserve">ATM Oficina La Altagracia (Higuey) </v>
      </c>
      <c r="H42" s="136" t="str">
        <f>VLOOKUP(E42,VIP!$A$2:$O19139,7,FALSE)</f>
        <v>Si</v>
      </c>
      <c r="I42" s="136" t="str">
        <f>VLOOKUP(E42,VIP!$A$2:$O11104,8,FALSE)</f>
        <v>Si</v>
      </c>
      <c r="J42" s="136" t="str">
        <f>VLOOKUP(E42,VIP!$A$2:$O11054,8,FALSE)</f>
        <v>Si</v>
      </c>
      <c r="K42" s="136" t="str">
        <f>VLOOKUP(E42,VIP!$A$2:$O14628,6,0)</f>
        <v>NO</v>
      </c>
      <c r="L42" s="138" t="s">
        <v>2417</v>
      </c>
      <c r="M42" s="145" t="s">
        <v>2545</v>
      </c>
      <c r="N42" s="100" t="s">
        <v>2452</v>
      </c>
      <c r="O42" s="136" t="s">
        <v>2605</v>
      </c>
      <c r="P42" s="136"/>
      <c r="Q42" s="144">
        <v>44386.5625</v>
      </c>
    </row>
    <row r="43" spans="1:17" ht="18" x14ac:dyDescent="0.25">
      <c r="A43" s="136" t="str">
        <f>VLOOKUP(E43,'LISTADO ATM'!$A$2:$C$898,3,0)</f>
        <v>NORTE</v>
      </c>
      <c r="B43" s="132">
        <v>3335949038</v>
      </c>
      <c r="C43" s="101">
        <v>44386.505590277775</v>
      </c>
      <c r="D43" s="101" t="s">
        <v>2469</v>
      </c>
      <c r="E43" s="127">
        <v>119</v>
      </c>
      <c r="F43" s="136" t="str">
        <f>VLOOKUP(E43,VIP!$A$2:$O14194,2,0)</f>
        <v>DRBR119</v>
      </c>
      <c r="G43" s="136" t="str">
        <f>VLOOKUP(E43,'LISTADO ATM'!$A$2:$B$897,2,0)</f>
        <v>ATM Oficina La Barranquita</v>
      </c>
      <c r="H43" s="136" t="str">
        <f>VLOOKUP(E43,VIP!$A$2:$O19155,7,FALSE)</f>
        <v>N/A</v>
      </c>
      <c r="I43" s="136" t="str">
        <f>VLOOKUP(E43,VIP!$A$2:$O11120,8,FALSE)</f>
        <v>N/A</v>
      </c>
      <c r="J43" s="136" t="str">
        <f>VLOOKUP(E43,VIP!$A$2:$O11070,8,FALSE)</f>
        <v>N/A</v>
      </c>
      <c r="K43" s="136" t="str">
        <f>VLOOKUP(E43,VIP!$A$2:$O14644,6,0)</f>
        <v>N/A</v>
      </c>
      <c r="L43" s="138" t="s">
        <v>2417</v>
      </c>
      <c r="M43" s="145" t="s">
        <v>2545</v>
      </c>
      <c r="N43" s="100" t="s">
        <v>2452</v>
      </c>
      <c r="O43" s="136" t="s">
        <v>2605</v>
      </c>
      <c r="P43" s="136"/>
      <c r="Q43" s="144">
        <v>44386.592361111114</v>
      </c>
    </row>
    <row r="44" spans="1:17" ht="18" x14ac:dyDescent="0.25">
      <c r="A44" s="136" t="str">
        <f>VLOOKUP(E44,'LISTADO ATM'!$A$2:$C$898,3,0)</f>
        <v>ESTE</v>
      </c>
      <c r="B44" s="132">
        <v>3335948837</v>
      </c>
      <c r="C44" s="101">
        <v>44386.457881944443</v>
      </c>
      <c r="D44" s="101" t="s">
        <v>2469</v>
      </c>
      <c r="E44" s="127">
        <v>121</v>
      </c>
      <c r="F44" s="136" t="str">
        <f>VLOOKUP(E44,VIP!$A$2:$O14201,2,0)</f>
        <v>DRBR121</v>
      </c>
      <c r="G44" s="136" t="str">
        <f>VLOOKUP(E44,'LISTADO ATM'!$A$2:$B$897,2,0)</f>
        <v xml:space="preserve">ATM Oficina Bayaguana </v>
      </c>
      <c r="H44" s="136" t="str">
        <f>VLOOKUP(E44,VIP!$A$2:$O19162,7,FALSE)</f>
        <v>Si</v>
      </c>
      <c r="I44" s="136" t="str">
        <f>VLOOKUP(E44,VIP!$A$2:$O11127,8,FALSE)</f>
        <v>Si</v>
      </c>
      <c r="J44" s="136" t="str">
        <f>VLOOKUP(E44,VIP!$A$2:$O11077,8,FALSE)</f>
        <v>Si</v>
      </c>
      <c r="K44" s="136" t="str">
        <f>VLOOKUP(E44,VIP!$A$2:$O14651,6,0)</f>
        <v>SI</v>
      </c>
      <c r="L44" s="138" t="s">
        <v>2417</v>
      </c>
      <c r="M44" s="145" t="s">
        <v>2545</v>
      </c>
      <c r="N44" s="100" t="s">
        <v>2452</v>
      </c>
      <c r="O44" s="136" t="s">
        <v>2605</v>
      </c>
      <c r="P44" s="136"/>
      <c r="Q44" s="144">
        <v>44386.593055555553</v>
      </c>
    </row>
    <row r="45" spans="1:17" ht="18" x14ac:dyDescent="0.25">
      <c r="A45" s="136" t="str">
        <f>VLOOKUP(E45,'LISTADO ATM'!$A$2:$C$898,3,0)</f>
        <v>ESTE</v>
      </c>
      <c r="B45" s="132">
        <v>3335948586</v>
      </c>
      <c r="C45" s="101">
        <v>44386.388298611113</v>
      </c>
      <c r="D45" s="101" t="s">
        <v>2469</v>
      </c>
      <c r="E45" s="127">
        <v>268</v>
      </c>
      <c r="F45" s="136" t="str">
        <f>VLOOKUP(E45,VIP!$A$2:$O14181,2,0)</f>
        <v>DRBR268</v>
      </c>
      <c r="G45" s="136" t="str">
        <f>VLOOKUP(E45,'LISTADO ATM'!$A$2:$B$897,2,0)</f>
        <v xml:space="preserve">ATM Autobanco La Altagracia (Higuey) </v>
      </c>
      <c r="H45" s="136" t="str">
        <f>VLOOKUP(E45,VIP!$A$2:$O19142,7,FALSE)</f>
        <v>Si</v>
      </c>
      <c r="I45" s="136" t="str">
        <f>VLOOKUP(E45,VIP!$A$2:$O11107,8,FALSE)</f>
        <v>Si</v>
      </c>
      <c r="J45" s="136" t="str">
        <f>VLOOKUP(E45,VIP!$A$2:$O11057,8,FALSE)</f>
        <v>Si</v>
      </c>
      <c r="K45" s="136" t="str">
        <f>VLOOKUP(E45,VIP!$A$2:$O14631,6,0)</f>
        <v>NO</v>
      </c>
      <c r="L45" s="138" t="s">
        <v>2606</v>
      </c>
      <c r="M45" s="145" t="s">
        <v>2545</v>
      </c>
      <c r="N45" s="100" t="s">
        <v>2452</v>
      </c>
      <c r="O45" s="136" t="s">
        <v>2605</v>
      </c>
      <c r="P45" s="136"/>
      <c r="Q45" s="144">
        <v>44386.561805555553</v>
      </c>
    </row>
    <row r="46" spans="1:17" ht="18" x14ac:dyDescent="0.25">
      <c r="A46" s="136" t="str">
        <f>VLOOKUP(E46,'LISTADO ATM'!$A$2:$C$898,3,0)</f>
        <v>ESTE</v>
      </c>
      <c r="B46" s="132">
        <v>3335948727</v>
      </c>
      <c r="C46" s="101">
        <v>44386.425902777781</v>
      </c>
      <c r="D46" s="101" t="s">
        <v>2448</v>
      </c>
      <c r="E46" s="127">
        <v>427</v>
      </c>
      <c r="F46" s="136" t="str">
        <f>VLOOKUP(E46,VIP!$A$2:$O14177,2,0)</f>
        <v>DRBR427</v>
      </c>
      <c r="G46" s="136" t="str">
        <f>VLOOKUP(E46,'LISTADO ATM'!$A$2:$B$897,2,0)</f>
        <v xml:space="preserve">ATM Almacenes Iberia (Hato Mayor) </v>
      </c>
      <c r="H46" s="136" t="str">
        <f>VLOOKUP(E46,VIP!$A$2:$O19138,7,FALSE)</f>
        <v>Si</v>
      </c>
      <c r="I46" s="136" t="str">
        <f>VLOOKUP(E46,VIP!$A$2:$O11103,8,FALSE)</f>
        <v>Si</v>
      </c>
      <c r="J46" s="136" t="str">
        <f>VLOOKUP(E46,VIP!$A$2:$O11053,8,FALSE)</f>
        <v>Si</v>
      </c>
      <c r="K46" s="136" t="str">
        <f>VLOOKUP(E46,VIP!$A$2:$O14627,6,0)</f>
        <v>NO</v>
      </c>
      <c r="L46" s="138" t="s">
        <v>2606</v>
      </c>
      <c r="M46" s="145" t="s">
        <v>2545</v>
      </c>
      <c r="N46" s="100" t="s">
        <v>2452</v>
      </c>
      <c r="O46" s="136" t="s">
        <v>2453</v>
      </c>
      <c r="P46" s="136"/>
      <c r="Q46" s="144">
        <v>44386.555555555555</v>
      </c>
    </row>
    <row r="47" spans="1:17" ht="18" x14ac:dyDescent="0.25">
      <c r="A47" s="136" t="str">
        <f>VLOOKUP(E47,'LISTADO ATM'!$A$2:$C$898,3,0)</f>
        <v>NORTE</v>
      </c>
      <c r="B47" s="132">
        <v>3335945969</v>
      </c>
      <c r="C47" s="101">
        <v>44384.417881944442</v>
      </c>
      <c r="D47" s="101" t="s">
        <v>2180</v>
      </c>
      <c r="E47" s="127">
        <v>3</v>
      </c>
      <c r="F47" s="136" t="str">
        <f>VLOOKUP(E47,VIP!$A$2:$O14118,2,0)</f>
        <v>DRBR003</v>
      </c>
      <c r="G47" s="136" t="str">
        <f>VLOOKUP(E47,'LISTADO ATM'!$A$2:$B$897,2,0)</f>
        <v>ATM Autoservicio La Vega Real</v>
      </c>
      <c r="H47" s="136" t="str">
        <f>VLOOKUP(E47,VIP!$A$2:$O19079,7,FALSE)</f>
        <v>Si</v>
      </c>
      <c r="I47" s="136" t="str">
        <f>VLOOKUP(E47,VIP!$A$2:$O11044,8,FALSE)</f>
        <v>Si</v>
      </c>
      <c r="J47" s="136" t="str">
        <f>VLOOKUP(E47,VIP!$A$2:$O10994,8,FALSE)</f>
        <v>Si</v>
      </c>
      <c r="K47" s="136" t="str">
        <f>VLOOKUP(E47,VIP!$A$2:$O14568,6,0)</f>
        <v>NO</v>
      </c>
      <c r="L47" s="138" t="s">
        <v>2465</v>
      </c>
      <c r="M47" s="145" t="s">
        <v>2545</v>
      </c>
      <c r="N47" s="100" t="s">
        <v>2452</v>
      </c>
      <c r="O47" s="136" t="s">
        <v>2454</v>
      </c>
      <c r="P47" s="136"/>
      <c r="Q47" s="144">
        <v>44386.566666666666</v>
      </c>
    </row>
    <row r="48" spans="1:17" ht="18" x14ac:dyDescent="0.25">
      <c r="A48" s="136" t="str">
        <f>VLOOKUP(E48,'LISTADO ATM'!$A$2:$C$898,3,0)</f>
        <v>DISTRITO NACIONAL</v>
      </c>
      <c r="B48" s="132">
        <v>3335948004</v>
      </c>
      <c r="C48" s="101">
        <v>44385.637233796297</v>
      </c>
      <c r="D48" s="101" t="s">
        <v>2180</v>
      </c>
      <c r="E48" s="127">
        <v>957</v>
      </c>
      <c r="F48" s="136" t="str">
        <f>VLOOKUP(E48,VIP!$A$2:$O14153,2,0)</f>
        <v>DRBR23F</v>
      </c>
      <c r="G48" s="136" t="str">
        <f>VLOOKUP(E48,'LISTADO ATM'!$A$2:$B$897,2,0)</f>
        <v xml:space="preserve">ATM Oficina Venezuela </v>
      </c>
      <c r="H48" s="136" t="str">
        <f>VLOOKUP(E48,VIP!$A$2:$O19114,7,FALSE)</f>
        <v>Si</v>
      </c>
      <c r="I48" s="136" t="str">
        <f>VLOOKUP(E48,VIP!$A$2:$O11079,8,FALSE)</f>
        <v>Si</v>
      </c>
      <c r="J48" s="136" t="str">
        <f>VLOOKUP(E48,VIP!$A$2:$O11029,8,FALSE)</f>
        <v>Si</v>
      </c>
      <c r="K48" s="136" t="str">
        <f>VLOOKUP(E48,VIP!$A$2:$O14603,6,0)</f>
        <v>SI</v>
      </c>
      <c r="L48" s="138" t="s">
        <v>2465</v>
      </c>
      <c r="M48" s="145" t="s">
        <v>2545</v>
      </c>
      <c r="N48" s="100" t="s">
        <v>2452</v>
      </c>
      <c r="O48" s="136" t="s">
        <v>2454</v>
      </c>
      <c r="P48" s="136"/>
      <c r="Q48" s="144">
        <v>44386.438888888886</v>
      </c>
    </row>
    <row r="49" spans="1:17" ht="18" x14ac:dyDescent="0.25">
      <c r="A49" s="136" t="str">
        <f>VLOOKUP(E49,'LISTADO ATM'!$A$2:$C$898,3,0)</f>
        <v>NORTE</v>
      </c>
      <c r="B49" s="132">
        <v>3335948244</v>
      </c>
      <c r="C49" s="101">
        <v>44385.724374999998</v>
      </c>
      <c r="D49" s="101" t="s">
        <v>2181</v>
      </c>
      <c r="E49" s="127">
        <v>315</v>
      </c>
      <c r="F49" s="136" t="str">
        <f>VLOOKUP(E49,VIP!$A$2:$O14157,2,0)</f>
        <v>DRBR315</v>
      </c>
      <c r="G49" s="136" t="str">
        <f>VLOOKUP(E49,'LISTADO ATM'!$A$2:$B$897,2,0)</f>
        <v xml:space="preserve">ATM Oficina Estrella Sadalá </v>
      </c>
      <c r="H49" s="136" t="str">
        <f>VLOOKUP(E49,VIP!$A$2:$O19118,7,FALSE)</f>
        <v>Si</v>
      </c>
      <c r="I49" s="136" t="str">
        <f>VLOOKUP(E49,VIP!$A$2:$O11083,8,FALSE)</f>
        <v>Si</v>
      </c>
      <c r="J49" s="136" t="str">
        <f>VLOOKUP(E49,VIP!$A$2:$O11033,8,FALSE)</f>
        <v>Si</v>
      </c>
      <c r="K49" s="136" t="str">
        <f>VLOOKUP(E49,VIP!$A$2:$O14607,6,0)</f>
        <v>NO</v>
      </c>
      <c r="L49" s="138" t="s">
        <v>2465</v>
      </c>
      <c r="M49" s="145" t="s">
        <v>2545</v>
      </c>
      <c r="N49" s="100" t="s">
        <v>2452</v>
      </c>
      <c r="O49" s="136" t="s">
        <v>2587</v>
      </c>
      <c r="P49" s="136"/>
      <c r="Q49" s="144">
        <v>44386.570138888892</v>
      </c>
    </row>
    <row r="50" spans="1:17" ht="18" x14ac:dyDescent="0.25">
      <c r="A50" s="136" t="str">
        <f>VLOOKUP(E50,'LISTADO ATM'!$A$2:$C$898,3,0)</f>
        <v>DISTRITO NACIONAL</v>
      </c>
      <c r="B50" s="132">
        <v>3335948247</v>
      </c>
      <c r="C50" s="101">
        <v>44385.726840277777</v>
      </c>
      <c r="D50" s="101" t="s">
        <v>2180</v>
      </c>
      <c r="E50" s="127">
        <v>879</v>
      </c>
      <c r="F50" s="136" t="str">
        <f>VLOOKUP(E50,VIP!$A$2:$O14156,2,0)</f>
        <v>DRBR879</v>
      </c>
      <c r="G50" s="136" t="str">
        <f>VLOOKUP(E50,'LISTADO ATM'!$A$2:$B$897,2,0)</f>
        <v xml:space="preserve">ATM Plaza Metropolitana </v>
      </c>
      <c r="H50" s="136" t="str">
        <f>VLOOKUP(E50,VIP!$A$2:$O19117,7,FALSE)</f>
        <v>Si</v>
      </c>
      <c r="I50" s="136" t="str">
        <f>VLOOKUP(E50,VIP!$A$2:$O11082,8,FALSE)</f>
        <v>Si</v>
      </c>
      <c r="J50" s="136" t="str">
        <f>VLOOKUP(E50,VIP!$A$2:$O11032,8,FALSE)</f>
        <v>Si</v>
      </c>
      <c r="K50" s="136" t="str">
        <f>VLOOKUP(E50,VIP!$A$2:$O14606,6,0)</f>
        <v>NO</v>
      </c>
      <c r="L50" s="138" t="s">
        <v>2465</v>
      </c>
      <c r="M50" s="145" t="s">
        <v>2545</v>
      </c>
      <c r="N50" s="100" t="s">
        <v>2452</v>
      </c>
      <c r="O50" s="136" t="s">
        <v>2454</v>
      </c>
      <c r="P50" s="136"/>
      <c r="Q50" s="144">
        <v>44386.570138888892</v>
      </c>
    </row>
    <row r="51" spans="1:17" ht="18" x14ac:dyDescent="0.25">
      <c r="A51" s="136" t="str">
        <f>VLOOKUP(E51,'LISTADO ATM'!$A$2:$C$898,3,0)</f>
        <v>DISTRITO NACIONAL</v>
      </c>
      <c r="B51" s="132">
        <v>3335948265</v>
      </c>
      <c r="C51" s="101">
        <v>44385.735439814816</v>
      </c>
      <c r="D51" s="101" t="s">
        <v>2180</v>
      </c>
      <c r="E51" s="127">
        <v>302</v>
      </c>
      <c r="F51" s="136" t="str">
        <f>VLOOKUP(E51,VIP!$A$2:$O14161,2,0)</f>
        <v>DRBR302</v>
      </c>
      <c r="G51" s="136" t="str">
        <f>VLOOKUP(E51,'LISTADO ATM'!$A$2:$B$897,2,0)</f>
        <v xml:space="preserve">ATM S/M Aprezio Los Mameyes  </v>
      </c>
      <c r="H51" s="136" t="str">
        <f>VLOOKUP(E51,VIP!$A$2:$O19122,7,FALSE)</f>
        <v>Si</v>
      </c>
      <c r="I51" s="136" t="str">
        <f>VLOOKUP(E51,VIP!$A$2:$O11087,8,FALSE)</f>
        <v>Si</v>
      </c>
      <c r="J51" s="136" t="str">
        <f>VLOOKUP(E51,VIP!$A$2:$O11037,8,FALSE)</f>
        <v>Si</v>
      </c>
      <c r="K51" s="136" t="str">
        <f>VLOOKUP(E51,VIP!$A$2:$O14611,6,0)</f>
        <v>NO</v>
      </c>
      <c r="L51" s="138" t="s">
        <v>2465</v>
      </c>
      <c r="M51" s="145" t="s">
        <v>2545</v>
      </c>
      <c r="N51" s="100" t="s">
        <v>2452</v>
      </c>
      <c r="O51" s="136" t="s">
        <v>2454</v>
      </c>
      <c r="P51" s="136"/>
      <c r="Q51" s="144">
        <v>44386.570833333331</v>
      </c>
    </row>
    <row r="52" spans="1:17" ht="18" x14ac:dyDescent="0.25">
      <c r="A52" s="136" t="str">
        <f>VLOOKUP(E52,'LISTADO ATM'!$A$2:$C$898,3,0)</f>
        <v>NORTE</v>
      </c>
      <c r="B52" s="132">
        <v>3335948292</v>
      </c>
      <c r="C52" s="101">
        <v>44385.771805555552</v>
      </c>
      <c r="D52" s="101" t="s">
        <v>2181</v>
      </c>
      <c r="E52" s="127">
        <v>796</v>
      </c>
      <c r="F52" s="136" t="str">
        <f>VLOOKUP(E52,VIP!$A$2:$O14156,2,0)</f>
        <v>DRBR155</v>
      </c>
      <c r="G52" s="136" t="str">
        <f>VLOOKUP(E52,'LISTADO ATM'!$A$2:$B$897,2,0)</f>
        <v xml:space="preserve">ATM Oficina Plaza Ventura (Nagua) </v>
      </c>
      <c r="H52" s="136" t="str">
        <f>VLOOKUP(E52,VIP!$A$2:$O19117,7,FALSE)</f>
        <v>Si</v>
      </c>
      <c r="I52" s="136" t="str">
        <f>VLOOKUP(E52,VIP!$A$2:$O11082,8,FALSE)</f>
        <v>Si</v>
      </c>
      <c r="J52" s="136" t="str">
        <f>VLOOKUP(E52,VIP!$A$2:$O11032,8,FALSE)</f>
        <v>Si</v>
      </c>
      <c r="K52" s="136" t="str">
        <f>VLOOKUP(E52,VIP!$A$2:$O14606,6,0)</f>
        <v>SI</v>
      </c>
      <c r="L52" s="138" t="s">
        <v>2465</v>
      </c>
      <c r="M52" s="145" t="s">
        <v>2545</v>
      </c>
      <c r="N52" s="100" t="s">
        <v>2452</v>
      </c>
      <c r="O52" s="136" t="s">
        <v>2587</v>
      </c>
      <c r="P52" s="136"/>
      <c r="Q52" s="144">
        <v>44386.43472222222</v>
      </c>
    </row>
    <row r="53" spans="1:17" ht="18" x14ac:dyDescent="0.25">
      <c r="A53" s="136" t="str">
        <f>VLOOKUP(E53,'LISTADO ATM'!$A$2:$C$898,3,0)</f>
        <v>DISTRITO NACIONAL</v>
      </c>
      <c r="B53" s="132">
        <v>3335948302</v>
      </c>
      <c r="C53" s="101">
        <v>44385.807557870372</v>
      </c>
      <c r="D53" s="101" t="s">
        <v>2180</v>
      </c>
      <c r="E53" s="127">
        <v>932</v>
      </c>
      <c r="F53" s="136" t="str">
        <f>VLOOKUP(E53,VIP!$A$2:$O14167,2,0)</f>
        <v>DRBR01E</v>
      </c>
      <c r="G53" s="136" t="str">
        <f>VLOOKUP(E53,'LISTADO ATM'!$A$2:$B$897,2,0)</f>
        <v xml:space="preserve">ATM Banco Agrícola </v>
      </c>
      <c r="H53" s="136" t="str">
        <f>VLOOKUP(E53,VIP!$A$2:$O19128,7,FALSE)</f>
        <v>Si</v>
      </c>
      <c r="I53" s="136" t="str">
        <f>VLOOKUP(E53,VIP!$A$2:$O11093,8,FALSE)</f>
        <v>Si</v>
      </c>
      <c r="J53" s="136" t="str">
        <f>VLOOKUP(E53,VIP!$A$2:$O11043,8,FALSE)</f>
        <v>Si</v>
      </c>
      <c r="K53" s="136" t="str">
        <f>VLOOKUP(E53,VIP!$A$2:$O14617,6,0)</f>
        <v>NO</v>
      </c>
      <c r="L53" s="138" t="s">
        <v>2465</v>
      </c>
      <c r="M53" s="145" t="s">
        <v>2545</v>
      </c>
      <c r="N53" s="100" t="s">
        <v>2452</v>
      </c>
      <c r="O53" s="136" t="s">
        <v>2454</v>
      </c>
      <c r="P53" s="136"/>
      <c r="Q53" s="144">
        <v>44386.566666666666</v>
      </c>
    </row>
    <row r="54" spans="1:17" ht="18" x14ac:dyDescent="0.25">
      <c r="A54" s="136" t="str">
        <f>VLOOKUP(E54,'LISTADO ATM'!$A$2:$C$898,3,0)</f>
        <v>DISTRITO NACIONAL</v>
      </c>
      <c r="B54" s="132">
        <v>3335948303</v>
      </c>
      <c r="C54" s="101">
        <v>44385.809953703705</v>
      </c>
      <c r="D54" s="101" t="s">
        <v>2180</v>
      </c>
      <c r="E54" s="127">
        <v>272</v>
      </c>
      <c r="F54" s="136" t="str">
        <f>VLOOKUP(E54,VIP!$A$2:$O14166,2,0)</f>
        <v>DRBR272</v>
      </c>
      <c r="G54" s="136" t="str">
        <f>VLOOKUP(E54,'LISTADO ATM'!$A$2:$B$897,2,0)</f>
        <v xml:space="preserve">ATM Cámara de Diputados </v>
      </c>
      <c r="H54" s="136" t="str">
        <f>VLOOKUP(E54,VIP!$A$2:$O19127,7,FALSE)</f>
        <v>Si</v>
      </c>
      <c r="I54" s="136" t="str">
        <f>VLOOKUP(E54,VIP!$A$2:$O11092,8,FALSE)</f>
        <v>Si</v>
      </c>
      <c r="J54" s="136" t="str">
        <f>VLOOKUP(E54,VIP!$A$2:$O11042,8,FALSE)</f>
        <v>Si</v>
      </c>
      <c r="K54" s="136" t="str">
        <f>VLOOKUP(E54,VIP!$A$2:$O14616,6,0)</f>
        <v>NO</v>
      </c>
      <c r="L54" s="138" t="s">
        <v>2465</v>
      </c>
      <c r="M54" s="145" t="s">
        <v>2545</v>
      </c>
      <c r="N54" s="100" t="s">
        <v>2452</v>
      </c>
      <c r="O54" s="136" t="s">
        <v>2454</v>
      </c>
      <c r="P54" s="136"/>
      <c r="Q54" s="144">
        <v>44386.570138888892</v>
      </c>
    </row>
    <row r="55" spans="1:17" ht="18" x14ac:dyDescent="0.25">
      <c r="A55" s="136" t="str">
        <f>VLOOKUP(E55,'LISTADO ATM'!$A$2:$C$898,3,0)</f>
        <v>NORTE</v>
      </c>
      <c r="B55" s="132">
        <v>3335948306</v>
      </c>
      <c r="C55" s="101">
        <v>44385.853981481479</v>
      </c>
      <c r="D55" s="101" t="s">
        <v>2180</v>
      </c>
      <c r="E55" s="127">
        <v>8</v>
      </c>
      <c r="F55" s="136" t="str">
        <f>VLOOKUP(E55,VIP!$A$2:$O14165,2,0)</f>
        <v>DRBR008</v>
      </c>
      <c r="G55" s="136" t="str">
        <f>VLOOKUP(E55,'LISTADO ATM'!$A$2:$B$897,2,0)</f>
        <v>ATM Autoservicio Yaque</v>
      </c>
      <c r="H55" s="136" t="str">
        <f>VLOOKUP(E55,VIP!$A$2:$O19126,7,FALSE)</f>
        <v>Si</v>
      </c>
      <c r="I55" s="136" t="str">
        <f>VLOOKUP(E55,VIP!$A$2:$O11091,8,FALSE)</f>
        <v>Si</v>
      </c>
      <c r="J55" s="136" t="str">
        <f>VLOOKUP(E55,VIP!$A$2:$O11041,8,FALSE)</f>
        <v>Si</v>
      </c>
      <c r="K55" s="136" t="str">
        <f>VLOOKUP(E55,VIP!$A$2:$O14615,6,0)</f>
        <v>NO</v>
      </c>
      <c r="L55" s="138" t="s">
        <v>2465</v>
      </c>
      <c r="M55" s="145" t="s">
        <v>2545</v>
      </c>
      <c r="N55" s="100" t="s">
        <v>2452</v>
      </c>
      <c r="O55" s="136" t="s">
        <v>2454</v>
      </c>
      <c r="P55" s="136"/>
      <c r="Q55" s="144">
        <v>44386.427083333336</v>
      </c>
    </row>
    <row r="56" spans="1:17" ht="18" x14ac:dyDescent="0.25">
      <c r="A56" s="136" t="str">
        <f>VLOOKUP(E56,'LISTADO ATM'!$A$2:$C$898,3,0)</f>
        <v>DISTRITO NACIONAL</v>
      </c>
      <c r="B56" s="132">
        <v>3335948307</v>
      </c>
      <c r="C56" s="101">
        <v>44385.855509259258</v>
      </c>
      <c r="D56" s="101" t="s">
        <v>2180</v>
      </c>
      <c r="E56" s="127">
        <v>836</v>
      </c>
      <c r="F56" s="136" t="str">
        <f>VLOOKUP(E56,VIP!$A$2:$O14164,2,0)</f>
        <v>DRBR836</v>
      </c>
      <c r="G56" s="136" t="str">
        <f>VLOOKUP(E56,'LISTADO ATM'!$A$2:$B$897,2,0)</f>
        <v xml:space="preserve">ATM UNP Plaza Luperón </v>
      </c>
      <c r="H56" s="136" t="str">
        <f>VLOOKUP(E56,VIP!$A$2:$O19125,7,FALSE)</f>
        <v>Si</v>
      </c>
      <c r="I56" s="136" t="str">
        <f>VLOOKUP(E56,VIP!$A$2:$O11090,8,FALSE)</f>
        <v>Si</v>
      </c>
      <c r="J56" s="136" t="str">
        <f>VLOOKUP(E56,VIP!$A$2:$O11040,8,FALSE)</f>
        <v>Si</v>
      </c>
      <c r="K56" s="136" t="str">
        <f>VLOOKUP(E56,VIP!$A$2:$O14614,6,0)</f>
        <v>NO</v>
      </c>
      <c r="L56" s="138" t="s">
        <v>2465</v>
      </c>
      <c r="M56" s="145" t="s">
        <v>2545</v>
      </c>
      <c r="N56" s="100" t="s">
        <v>2452</v>
      </c>
      <c r="O56" s="136" t="s">
        <v>2454</v>
      </c>
      <c r="P56" s="136"/>
      <c r="Q56" s="144">
        <v>44386.568749999999</v>
      </c>
    </row>
    <row r="57" spans="1:17" ht="18" x14ac:dyDescent="0.25">
      <c r="A57" s="136" t="str">
        <f>VLOOKUP(E57,'LISTADO ATM'!$A$2:$C$898,3,0)</f>
        <v>DISTRITO NACIONAL</v>
      </c>
      <c r="B57" s="132">
        <v>3335948309</v>
      </c>
      <c r="C57" s="101">
        <v>44385.860277777778</v>
      </c>
      <c r="D57" s="101" t="s">
        <v>2180</v>
      </c>
      <c r="E57" s="127">
        <v>13</v>
      </c>
      <c r="F57" s="136" t="str">
        <f>VLOOKUP(E57,VIP!$A$2:$O14163,2,0)</f>
        <v>DRBR013</v>
      </c>
      <c r="G57" s="136" t="str">
        <f>VLOOKUP(E57,'LISTADO ATM'!$A$2:$B$897,2,0)</f>
        <v xml:space="preserve">ATM CDEEE </v>
      </c>
      <c r="H57" s="136" t="str">
        <f>VLOOKUP(E57,VIP!$A$2:$O19124,7,FALSE)</f>
        <v>Si</v>
      </c>
      <c r="I57" s="136" t="str">
        <f>VLOOKUP(E57,VIP!$A$2:$O11089,8,FALSE)</f>
        <v>Si</v>
      </c>
      <c r="J57" s="136" t="str">
        <f>VLOOKUP(E57,VIP!$A$2:$O11039,8,FALSE)</f>
        <v>Si</v>
      </c>
      <c r="K57" s="136" t="str">
        <f>VLOOKUP(E57,VIP!$A$2:$O14613,6,0)</f>
        <v>NO</v>
      </c>
      <c r="L57" s="138" t="s">
        <v>2465</v>
      </c>
      <c r="M57" s="145" t="s">
        <v>2545</v>
      </c>
      <c r="N57" s="100" t="s">
        <v>2452</v>
      </c>
      <c r="O57" s="136" t="s">
        <v>2454</v>
      </c>
      <c r="P57" s="136"/>
      <c r="Q57" s="144">
        <v>44386.56527777778</v>
      </c>
    </row>
    <row r="58" spans="1:17" ht="18" x14ac:dyDescent="0.25">
      <c r="A58" s="136" t="str">
        <f>VLOOKUP(E58,'LISTADO ATM'!$A$2:$C$898,3,0)</f>
        <v>NORTE</v>
      </c>
      <c r="B58" s="132">
        <v>3335948312</v>
      </c>
      <c r="C58" s="101">
        <v>44385.866157407407</v>
      </c>
      <c r="D58" s="101" t="s">
        <v>2181</v>
      </c>
      <c r="E58" s="127">
        <v>965</v>
      </c>
      <c r="F58" s="136" t="str">
        <f>VLOOKUP(E58,VIP!$A$2:$O14160,2,0)</f>
        <v>DRBR965</v>
      </c>
      <c r="G58" s="136" t="str">
        <f>VLOOKUP(E58,'LISTADO ATM'!$A$2:$B$897,2,0)</f>
        <v xml:space="preserve">ATM S/M La Fuente FUN (Santiago) </v>
      </c>
      <c r="H58" s="136" t="str">
        <f>VLOOKUP(E58,VIP!$A$2:$O19121,7,FALSE)</f>
        <v>Si</v>
      </c>
      <c r="I58" s="136" t="str">
        <f>VLOOKUP(E58,VIP!$A$2:$O11086,8,FALSE)</f>
        <v>Si</v>
      </c>
      <c r="J58" s="136" t="str">
        <f>VLOOKUP(E58,VIP!$A$2:$O11036,8,FALSE)</f>
        <v>Si</v>
      </c>
      <c r="K58" s="136" t="str">
        <f>VLOOKUP(E58,VIP!$A$2:$O14610,6,0)</f>
        <v>NO</v>
      </c>
      <c r="L58" s="138" t="s">
        <v>2465</v>
      </c>
      <c r="M58" s="145" t="s">
        <v>2545</v>
      </c>
      <c r="N58" s="100" t="s">
        <v>2452</v>
      </c>
      <c r="O58" s="136" t="s">
        <v>2587</v>
      </c>
      <c r="P58" s="136"/>
      <c r="Q58" s="144">
        <v>44386.571527777778</v>
      </c>
    </row>
    <row r="59" spans="1:17" ht="18" x14ac:dyDescent="0.25">
      <c r="A59" s="136" t="str">
        <f>VLOOKUP(E59,'LISTADO ATM'!$A$2:$C$898,3,0)</f>
        <v>NORTE</v>
      </c>
      <c r="B59" s="132">
        <v>3335948313</v>
      </c>
      <c r="C59" s="101">
        <v>44385.867106481484</v>
      </c>
      <c r="D59" s="101" t="s">
        <v>2181</v>
      </c>
      <c r="E59" s="127">
        <v>283</v>
      </c>
      <c r="F59" s="136" t="str">
        <f>VLOOKUP(E59,VIP!$A$2:$O14159,2,0)</f>
        <v>DRBR283</v>
      </c>
      <c r="G59" s="136" t="str">
        <f>VLOOKUP(E59,'LISTADO ATM'!$A$2:$B$897,2,0)</f>
        <v xml:space="preserve">ATM Oficina Nibaje </v>
      </c>
      <c r="H59" s="136" t="str">
        <f>VLOOKUP(E59,VIP!$A$2:$O19120,7,FALSE)</f>
        <v>Si</v>
      </c>
      <c r="I59" s="136" t="str">
        <f>VLOOKUP(E59,VIP!$A$2:$O11085,8,FALSE)</f>
        <v>Si</v>
      </c>
      <c r="J59" s="136" t="str">
        <f>VLOOKUP(E59,VIP!$A$2:$O11035,8,FALSE)</f>
        <v>Si</v>
      </c>
      <c r="K59" s="136" t="str">
        <f>VLOOKUP(E59,VIP!$A$2:$O14609,6,0)</f>
        <v>NO</v>
      </c>
      <c r="L59" s="138" t="s">
        <v>2465</v>
      </c>
      <c r="M59" s="145" t="s">
        <v>2545</v>
      </c>
      <c r="N59" s="100" t="s">
        <v>2452</v>
      </c>
      <c r="O59" s="136" t="s">
        <v>2587</v>
      </c>
      <c r="P59" s="136"/>
      <c r="Q59" s="144">
        <v>44386.566666666666</v>
      </c>
    </row>
    <row r="60" spans="1:17" ht="18" x14ac:dyDescent="0.25">
      <c r="A60" s="136" t="str">
        <f>VLOOKUP(E60,'LISTADO ATM'!$A$2:$C$898,3,0)</f>
        <v>SUR</v>
      </c>
      <c r="B60" s="132">
        <v>3335949174</v>
      </c>
      <c r="C60" s="101">
        <v>44386.549791666665</v>
      </c>
      <c r="D60" s="101" t="s">
        <v>2180</v>
      </c>
      <c r="E60" s="127">
        <v>968</v>
      </c>
      <c r="F60" s="136" t="str">
        <f>VLOOKUP(E60,VIP!$A$2:$O14193,2,0)</f>
        <v>DRBR24I</v>
      </c>
      <c r="G60" s="136" t="str">
        <f>VLOOKUP(E60,'LISTADO ATM'!$A$2:$B$897,2,0)</f>
        <v xml:space="preserve">ATM UNP Mercado Baní </v>
      </c>
      <c r="H60" s="136" t="str">
        <f>VLOOKUP(E60,VIP!$A$2:$O19154,7,FALSE)</f>
        <v>Si</v>
      </c>
      <c r="I60" s="136" t="str">
        <f>VLOOKUP(E60,VIP!$A$2:$O11119,8,FALSE)</f>
        <v>Si</v>
      </c>
      <c r="J60" s="136" t="str">
        <f>VLOOKUP(E60,VIP!$A$2:$O11069,8,FALSE)</f>
        <v>Si</v>
      </c>
      <c r="K60" s="136" t="str">
        <f>VLOOKUP(E60,VIP!$A$2:$O14643,6,0)</f>
        <v>SI</v>
      </c>
      <c r="L60" s="138" t="s">
        <v>2465</v>
      </c>
      <c r="M60" s="145" t="s">
        <v>2545</v>
      </c>
      <c r="N60" s="100" t="s">
        <v>2452</v>
      </c>
      <c r="O60" s="136" t="s">
        <v>2454</v>
      </c>
      <c r="P60" s="136"/>
      <c r="Q60" s="144">
        <v>44386.593055555553</v>
      </c>
    </row>
    <row r="61" spans="1:17" ht="18" x14ac:dyDescent="0.25">
      <c r="A61" s="136" t="str">
        <f>VLOOKUP(E61,'LISTADO ATM'!$A$2:$C$898,3,0)</f>
        <v>NORTE</v>
      </c>
      <c r="B61" s="132">
        <v>3335948927</v>
      </c>
      <c r="C61" s="101">
        <v>44386.481076388889</v>
      </c>
      <c r="D61" s="101" t="s">
        <v>2181</v>
      </c>
      <c r="E61" s="127">
        <v>256</v>
      </c>
      <c r="F61" s="136" t="str">
        <f>VLOOKUP(E61,VIP!$A$2:$O14200,2,0)</f>
        <v>DRBR256</v>
      </c>
      <c r="G61" s="136" t="str">
        <f>VLOOKUP(E61,'LISTADO ATM'!$A$2:$B$897,2,0)</f>
        <v xml:space="preserve">ATM Oficina Licey Al Medio </v>
      </c>
      <c r="H61" s="136" t="str">
        <f>VLOOKUP(E61,VIP!$A$2:$O19161,7,FALSE)</f>
        <v>Si</v>
      </c>
      <c r="I61" s="136" t="str">
        <f>VLOOKUP(E61,VIP!$A$2:$O11126,8,FALSE)</f>
        <v>Si</v>
      </c>
      <c r="J61" s="136" t="str">
        <f>VLOOKUP(E61,VIP!$A$2:$O11076,8,FALSE)</f>
        <v>Si</v>
      </c>
      <c r="K61" s="136" t="str">
        <f>VLOOKUP(E61,VIP!$A$2:$O14650,6,0)</f>
        <v>NO</v>
      </c>
      <c r="L61" s="138" t="s">
        <v>2465</v>
      </c>
      <c r="M61" s="145" t="s">
        <v>2545</v>
      </c>
      <c r="N61" s="100" t="s">
        <v>2452</v>
      </c>
      <c r="O61" s="136" t="s">
        <v>2604</v>
      </c>
      <c r="P61" s="136"/>
      <c r="Q61" s="144">
        <v>44386.59375</v>
      </c>
    </row>
    <row r="62" spans="1:17" ht="18" x14ac:dyDescent="0.25">
      <c r="A62" s="136" t="str">
        <f>VLOOKUP(E62,'LISTADO ATM'!$A$2:$C$898,3,0)</f>
        <v>DISTRITO NACIONAL</v>
      </c>
      <c r="B62" s="132">
        <v>3335944399</v>
      </c>
      <c r="C62" s="101">
        <v>44383.450983796298</v>
      </c>
      <c r="D62" s="101" t="s">
        <v>2180</v>
      </c>
      <c r="E62" s="127">
        <v>314</v>
      </c>
      <c r="F62" s="136" t="str">
        <f>VLOOKUP(E62,VIP!$A$2:$O14080,2,0)</f>
        <v>DRBR314</v>
      </c>
      <c r="G62" s="136" t="str">
        <f>VLOOKUP(E62,'LISTADO ATM'!$A$2:$B$897,2,0)</f>
        <v xml:space="preserve">ATM UNP Cambita Garabito (San Cristóbal) </v>
      </c>
      <c r="H62" s="136" t="str">
        <f>VLOOKUP(E62,VIP!$A$2:$O19041,7,FALSE)</f>
        <v>Si</v>
      </c>
      <c r="I62" s="136" t="str">
        <f>VLOOKUP(E62,VIP!$A$2:$O11006,8,FALSE)</f>
        <v>Si</v>
      </c>
      <c r="J62" s="136" t="str">
        <f>VLOOKUP(E62,VIP!$A$2:$O10956,8,FALSE)</f>
        <v>Si</v>
      </c>
      <c r="K62" s="136" t="str">
        <f>VLOOKUP(E62,VIP!$A$2:$O14530,6,0)</f>
        <v>NO</v>
      </c>
      <c r="L62" s="138" t="s">
        <v>2219</v>
      </c>
      <c r="M62" s="100" t="s">
        <v>2445</v>
      </c>
      <c r="N62" s="100" t="s">
        <v>2452</v>
      </c>
      <c r="O62" s="136" t="s">
        <v>2454</v>
      </c>
      <c r="P62" s="136"/>
      <c r="Q62" s="100" t="s">
        <v>2219</v>
      </c>
    </row>
    <row r="63" spans="1:17" ht="18" x14ac:dyDescent="0.25">
      <c r="A63" s="136" t="str">
        <f>VLOOKUP(E63,'LISTADO ATM'!$A$2:$C$898,3,0)</f>
        <v>DISTRITO NACIONAL</v>
      </c>
      <c r="B63" s="132">
        <v>3335945153</v>
      </c>
      <c r="C63" s="101">
        <v>44383.601168981484</v>
      </c>
      <c r="D63" s="101" t="s">
        <v>2180</v>
      </c>
      <c r="E63" s="127">
        <v>425</v>
      </c>
      <c r="F63" s="136" t="str">
        <f>VLOOKUP(E63,VIP!$A$2:$O14079,2,0)</f>
        <v>DRBR425</v>
      </c>
      <c r="G63" s="136" t="str">
        <f>VLOOKUP(E63,'LISTADO ATM'!$A$2:$B$897,2,0)</f>
        <v xml:space="preserve">ATM UNP Jumbo Luperón II </v>
      </c>
      <c r="H63" s="136" t="str">
        <f>VLOOKUP(E63,VIP!$A$2:$O19040,7,FALSE)</f>
        <v>Si</v>
      </c>
      <c r="I63" s="136" t="str">
        <f>VLOOKUP(E63,VIP!$A$2:$O11005,8,FALSE)</f>
        <v>Si</v>
      </c>
      <c r="J63" s="136" t="str">
        <f>VLOOKUP(E63,VIP!$A$2:$O10955,8,FALSE)</f>
        <v>Si</v>
      </c>
      <c r="K63" s="136" t="str">
        <f>VLOOKUP(E63,VIP!$A$2:$O14529,6,0)</f>
        <v>NO</v>
      </c>
      <c r="L63" s="138" t="s">
        <v>2219</v>
      </c>
      <c r="M63" s="100" t="s">
        <v>2445</v>
      </c>
      <c r="N63" s="100" t="s">
        <v>2452</v>
      </c>
      <c r="O63" s="136" t="s">
        <v>2454</v>
      </c>
      <c r="P63" s="136"/>
      <c r="Q63" s="100" t="s">
        <v>2219</v>
      </c>
    </row>
    <row r="64" spans="1:17" ht="18" x14ac:dyDescent="0.25">
      <c r="A64" s="136" t="str">
        <f>VLOOKUP(E64,'LISTADO ATM'!$A$2:$C$898,3,0)</f>
        <v>NORTE</v>
      </c>
      <c r="B64" s="132">
        <v>3335946664</v>
      </c>
      <c r="C64" s="101">
        <v>44384.65425925926</v>
      </c>
      <c r="D64" s="101" t="s">
        <v>2180</v>
      </c>
      <c r="E64" s="127">
        <v>266</v>
      </c>
      <c r="F64" s="136" t="str">
        <f>VLOOKUP(E64,VIP!$A$2:$O14145,2,0)</f>
        <v>DRBR266</v>
      </c>
      <c r="G64" s="136" t="str">
        <f>VLOOKUP(E64,'LISTADO ATM'!$A$2:$B$897,2,0)</f>
        <v xml:space="preserve">ATM Oficina Villa Francisca </v>
      </c>
      <c r="H64" s="136" t="str">
        <f>VLOOKUP(E64,VIP!$A$2:$O19106,7,FALSE)</f>
        <v>Si</v>
      </c>
      <c r="I64" s="136" t="str">
        <f>VLOOKUP(E64,VIP!$A$2:$O11071,8,FALSE)</f>
        <v>Si</v>
      </c>
      <c r="J64" s="136" t="str">
        <f>VLOOKUP(E64,VIP!$A$2:$O11021,8,FALSE)</f>
        <v>Si</v>
      </c>
      <c r="K64" s="136" t="str">
        <f>VLOOKUP(E64,VIP!$A$2:$O14595,6,0)</f>
        <v>NO</v>
      </c>
      <c r="L64" s="138" t="s">
        <v>2219</v>
      </c>
      <c r="M64" s="100" t="s">
        <v>2445</v>
      </c>
      <c r="N64" s="100" t="s">
        <v>2452</v>
      </c>
      <c r="O64" s="136" t="s">
        <v>2454</v>
      </c>
      <c r="P64" s="136"/>
      <c r="Q64" s="100" t="s">
        <v>2219</v>
      </c>
    </row>
    <row r="65" spans="1:17" ht="18" x14ac:dyDescent="0.25">
      <c r="A65" s="136" t="str">
        <f>VLOOKUP(E65,'LISTADO ATM'!$A$2:$C$898,3,0)</f>
        <v>DISTRITO NACIONAL</v>
      </c>
      <c r="B65" s="132">
        <v>3335947341</v>
      </c>
      <c r="C65" s="101">
        <v>44385.415277777778</v>
      </c>
      <c r="D65" s="101" t="s">
        <v>2180</v>
      </c>
      <c r="E65" s="127">
        <v>623</v>
      </c>
      <c r="F65" s="136" t="str">
        <f>VLOOKUP(E65,VIP!$A$2:$O14173,2,0)</f>
        <v>DRBR623</v>
      </c>
      <c r="G65" s="136" t="str">
        <f>VLOOKUP(E65,'LISTADO ATM'!$A$2:$B$897,2,0)</f>
        <v xml:space="preserve">ATM Operaciones Especiales (Manoguayabo) </v>
      </c>
      <c r="H65" s="136" t="str">
        <f>VLOOKUP(E65,VIP!$A$2:$O19134,7,FALSE)</f>
        <v>Si</v>
      </c>
      <c r="I65" s="136" t="str">
        <f>VLOOKUP(E65,VIP!$A$2:$O11099,8,FALSE)</f>
        <v>Si</v>
      </c>
      <c r="J65" s="136" t="str">
        <f>VLOOKUP(E65,VIP!$A$2:$O11049,8,FALSE)</f>
        <v>Si</v>
      </c>
      <c r="K65" s="136" t="str">
        <f>VLOOKUP(E65,VIP!$A$2:$O14623,6,0)</f>
        <v>No</v>
      </c>
      <c r="L65" s="138" t="s">
        <v>2219</v>
      </c>
      <c r="M65" s="100" t="s">
        <v>2445</v>
      </c>
      <c r="N65" s="100" t="s">
        <v>2452</v>
      </c>
      <c r="O65" s="136" t="s">
        <v>2454</v>
      </c>
      <c r="P65" s="136"/>
      <c r="Q65" s="100" t="s">
        <v>2598</v>
      </c>
    </row>
    <row r="66" spans="1:17" ht="18" x14ac:dyDescent="0.25">
      <c r="A66" s="136" t="str">
        <f>VLOOKUP(E66,'LISTADO ATM'!$A$2:$C$898,3,0)</f>
        <v>SUR</v>
      </c>
      <c r="B66" s="132">
        <v>3335948002</v>
      </c>
      <c r="C66" s="101">
        <v>44385.63690972222</v>
      </c>
      <c r="D66" s="101" t="s">
        <v>2180</v>
      </c>
      <c r="E66" s="127">
        <v>616</v>
      </c>
      <c r="F66" s="136" t="str">
        <f>VLOOKUP(E66,VIP!$A$2:$O14154,2,0)</f>
        <v>DRBR187</v>
      </c>
      <c r="G66" s="136" t="str">
        <f>VLOOKUP(E66,'LISTADO ATM'!$A$2:$B$897,2,0)</f>
        <v xml:space="preserve">ATM 5ta. Brigada Barahona </v>
      </c>
      <c r="H66" s="136" t="str">
        <f>VLOOKUP(E66,VIP!$A$2:$O19115,7,FALSE)</f>
        <v>Si</v>
      </c>
      <c r="I66" s="136" t="str">
        <f>VLOOKUP(E66,VIP!$A$2:$O11080,8,FALSE)</f>
        <v>Si</v>
      </c>
      <c r="J66" s="136" t="str">
        <f>VLOOKUP(E66,VIP!$A$2:$O11030,8,FALSE)</f>
        <v>Si</v>
      </c>
      <c r="K66" s="136" t="str">
        <f>VLOOKUP(E66,VIP!$A$2:$O14604,6,0)</f>
        <v>NO</v>
      </c>
      <c r="L66" s="138" t="s">
        <v>2219</v>
      </c>
      <c r="M66" s="100" t="s">
        <v>2445</v>
      </c>
      <c r="N66" s="100" t="s">
        <v>2452</v>
      </c>
      <c r="O66" s="136" t="s">
        <v>2454</v>
      </c>
      <c r="P66" s="136"/>
      <c r="Q66" s="100" t="s">
        <v>2219</v>
      </c>
    </row>
    <row r="67" spans="1:17" ht="18" x14ac:dyDescent="0.25">
      <c r="A67" s="136" t="str">
        <f>VLOOKUP(E67,'LISTADO ATM'!$A$2:$C$898,3,0)</f>
        <v>DISTRITO NACIONAL</v>
      </c>
      <c r="B67" s="132">
        <v>3335948147</v>
      </c>
      <c r="C67" s="101">
        <v>44385.68310185185</v>
      </c>
      <c r="D67" s="101" t="s">
        <v>2180</v>
      </c>
      <c r="E67" s="127">
        <v>244</v>
      </c>
      <c r="F67" s="136" t="str">
        <f>VLOOKUP(E67,VIP!$A$2:$O14162,2,0)</f>
        <v>DRBR244</v>
      </c>
      <c r="G67" s="136" t="str">
        <f>VLOOKUP(E67,'LISTADO ATM'!$A$2:$B$897,2,0)</f>
        <v xml:space="preserve">ATM Ministerio de Hacienda (antiguo Finanzas) </v>
      </c>
      <c r="H67" s="136" t="str">
        <f>VLOOKUP(E67,VIP!$A$2:$O19123,7,FALSE)</f>
        <v>Si</v>
      </c>
      <c r="I67" s="136" t="str">
        <f>VLOOKUP(E67,VIP!$A$2:$O11088,8,FALSE)</f>
        <v>Si</v>
      </c>
      <c r="J67" s="136" t="str">
        <f>VLOOKUP(E67,VIP!$A$2:$O11038,8,FALSE)</f>
        <v>Si</v>
      </c>
      <c r="K67" s="136" t="str">
        <f>VLOOKUP(E67,VIP!$A$2:$O14612,6,0)</f>
        <v>NO</v>
      </c>
      <c r="L67" s="138" t="s">
        <v>2219</v>
      </c>
      <c r="M67" s="100" t="s">
        <v>2445</v>
      </c>
      <c r="N67" s="100" t="s">
        <v>2452</v>
      </c>
      <c r="O67" s="136" t="s">
        <v>2454</v>
      </c>
      <c r="P67" s="136"/>
      <c r="Q67" s="100" t="s">
        <v>2219</v>
      </c>
    </row>
    <row r="68" spans="1:17" ht="18" x14ac:dyDescent="0.25">
      <c r="A68" s="136" t="str">
        <f>VLOOKUP(E68,'LISTADO ATM'!$A$2:$C$898,3,0)</f>
        <v>DISTRITO NACIONAL</v>
      </c>
      <c r="B68" s="132">
        <v>3335948150</v>
      </c>
      <c r="C68" s="101">
        <v>44385.683993055558</v>
      </c>
      <c r="D68" s="101" t="s">
        <v>2180</v>
      </c>
      <c r="E68" s="127">
        <v>37</v>
      </c>
      <c r="F68" s="136" t="str">
        <f>VLOOKUP(E68,VIP!$A$2:$O14161,2,0)</f>
        <v>DRBR037</v>
      </c>
      <c r="G68" s="136" t="str">
        <f>VLOOKUP(E68,'LISTADO ATM'!$A$2:$B$897,2,0)</f>
        <v xml:space="preserve">ATM Oficina Villa Mella </v>
      </c>
      <c r="H68" s="136" t="str">
        <f>VLOOKUP(E68,VIP!$A$2:$O19122,7,FALSE)</f>
        <v>Si</v>
      </c>
      <c r="I68" s="136" t="str">
        <f>VLOOKUP(E68,VIP!$A$2:$O11087,8,FALSE)</f>
        <v>Si</v>
      </c>
      <c r="J68" s="136" t="str">
        <f>VLOOKUP(E68,VIP!$A$2:$O11037,8,FALSE)</f>
        <v>Si</v>
      </c>
      <c r="K68" s="136" t="str">
        <f>VLOOKUP(E68,VIP!$A$2:$O14611,6,0)</f>
        <v>SI</v>
      </c>
      <c r="L68" s="138" t="s">
        <v>2219</v>
      </c>
      <c r="M68" s="100" t="s">
        <v>2445</v>
      </c>
      <c r="N68" s="100" t="s">
        <v>2452</v>
      </c>
      <c r="O68" s="136" t="s">
        <v>2454</v>
      </c>
      <c r="P68" s="136"/>
      <c r="Q68" s="100" t="s">
        <v>2219</v>
      </c>
    </row>
    <row r="69" spans="1:17" ht="18" x14ac:dyDescent="0.25">
      <c r="A69" s="136" t="str">
        <f>VLOOKUP(E69,'LISTADO ATM'!$A$2:$C$898,3,0)</f>
        <v>NORTE</v>
      </c>
      <c r="B69" s="132">
        <v>3335948264</v>
      </c>
      <c r="C69" s="101">
        <v>44385.733680555553</v>
      </c>
      <c r="D69" s="101" t="s">
        <v>2181</v>
      </c>
      <c r="E69" s="127">
        <v>633</v>
      </c>
      <c r="F69" s="136" t="str">
        <f>VLOOKUP(E69,VIP!$A$2:$O14162,2,0)</f>
        <v>DRBR260</v>
      </c>
      <c r="G69" s="136" t="str">
        <f>VLOOKUP(E69,'LISTADO ATM'!$A$2:$B$897,2,0)</f>
        <v xml:space="preserve">ATM Autobanco Las Colinas </v>
      </c>
      <c r="H69" s="136" t="str">
        <f>VLOOKUP(E69,VIP!$A$2:$O19123,7,FALSE)</f>
        <v>Si</v>
      </c>
      <c r="I69" s="136" t="str">
        <f>VLOOKUP(E69,VIP!$A$2:$O11088,8,FALSE)</f>
        <v>Si</v>
      </c>
      <c r="J69" s="136" t="str">
        <f>VLOOKUP(E69,VIP!$A$2:$O11038,8,FALSE)</f>
        <v>Si</v>
      </c>
      <c r="K69" s="136" t="str">
        <f>VLOOKUP(E69,VIP!$A$2:$O14612,6,0)</f>
        <v>SI</v>
      </c>
      <c r="L69" s="138" t="s">
        <v>2219</v>
      </c>
      <c r="M69" s="100" t="s">
        <v>2445</v>
      </c>
      <c r="N69" s="100" t="s">
        <v>2452</v>
      </c>
      <c r="O69" s="136" t="s">
        <v>2587</v>
      </c>
      <c r="P69" s="136"/>
      <c r="Q69" s="100" t="s">
        <v>2219</v>
      </c>
    </row>
    <row r="70" spans="1:17" ht="18" x14ac:dyDescent="0.25">
      <c r="A70" s="136" t="str">
        <f>VLOOKUP(E70,'LISTADO ATM'!$A$2:$C$898,3,0)</f>
        <v>DISTRITO NACIONAL</v>
      </c>
      <c r="B70" s="132">
        <v>3335948289</v>
      </c>
      <c r="C70" s="101">
        <v>44385.767314814817</v>
      </c>
      <c r="D70" s="101" t="s">
        <v>2180</v>
      </c>
      <c r="E70" s="127">
        <v>815</v>
      </c>
      <c r="F70" s="136" t="str">
        <f>VLOOKUP(E70,VIP!$A$2:$O14157,2,0)</f>
        <v>DRBR24A</v>
      </c>
      <c r="G70" s="136" t="str">
        <f>VLOOKUP(E70,'LISTADO ATM'!$A$2:$B$897,2,0)</f>
        <v xml:space="preserve">ATM Oficina Atalaya del Mar </v>
      </c>
      <c r="H70" s="136" t="str">
        <f>VLOOKUP(E70,VIP!$A$2:$O19118,7,FALSE)</f>
        <v>Si</v>
      </c>
      <c r="I70" s="136" t="str">
        <f>VLOOKUP(E70,VIP!$A$2:$O11083,8,FALSE)</f>
        <v>Si</v>
      </c>
      <c r="J70" s="136" t="str">
        <f>VLOOKUP(E70,VIP!$A$2:$O11033,8,FALSE)</f>
        <v>Si</v>
      </c>
      <c r="K70" s="136" t="str">
        <f>VLOOKUP(E70,VIP!$A$2:$O14607,6,0)</f>
        <v>SI</v>
      </c>
      <c r="L70" s="138" t="s">
        <v>2219</v>
      </c>
      <c r="M70" s="100" t="s">
        <v>2445</v>
      </c>
      <c r="N70" s="100" t="s">
        <v>2452</v>
      </c>
      <c r="O70" s="136" t="s">
        <v>2454</v>
      </c>
      <c r="P70" s="136"/>
      <c r="Q70" s="100" t="s">
        <v>2219</v>
      </c>
    </row>
    <row r="71" spans="1:17" ht="18" x14ac:dyDescent="0.25">
      <c r="A71" s="136" t="str">
        <f>VLOOKUP(E71,'LISTADO ATM'!$A$2:$C$898,3,0)</f>
        <v>SUR</v>
      </c>
      <c r="B71" s="132">
        <v>3335948342</v>
      </c>
      <c r="C71" s="101">
        <v>44386.301770833335</v>
      </c>
      <c r="D71" s="101" t="s">
        <v>2180</v>
      </c>
      <c r="E71" s="127">
        <v>403</v>
      </c>
      <c r="F71" s="136" t="str">
        <f>VLOOKUP(E71,VIP!$A$2:$O14172,2,0)</f>
        <v>DRBR403</v>
      </c>
      <c r="G71" s="136" t="str">
        <f>VLOOKUP(E71,'LISTADO ATM'!$A$2:$B$897,2,0)</f>
        <v xml:space="preserve">ATM Oficina Vicente Noble </v>
      </c>
      <c r="H71" s="136" t="str">
        <f>VLOOKUP(E71,VIP!$A$2:$O19133,7,FALSE)</f>
        <v>Si</v>
      </c>
      <c r="I71" s="136" t="str">
        <f>VLOOKUP(E71,VIP!$A$2:$O11098,8,FALSE)</f>
        <v>Si</v>
      </c>
      <c r="J71" s="136" t="str">
        <f>VLOOKUP(E71,VIP!$A$2:$O11048,8,FALSE)</f>
        <v>Si</v>
      </c>
      <c r="K71" s="136" t="str">
        <f>VLOOKUP(E71,VIP!$A$2:$O14622,6,0)</f>
        <v>NO</v>
      </c>
      <c r="L71" s="138" t="s">
        <v>2219</v>
      </c>
      <c r="M71" s="100" t="s">
        <v>2445</v>
      </c>
      <c r="N71" s="100" t="s">
        <v>2452</v>
      </c>
      <c r="O71" s="136" t="s">
        <v>2454</v>
      </c>
      <c r="P71" s="136"/>
      <c r="Q71" s="100" t="s">
        <v>2219</v>
      </c>
    </row>
    <row r="72" spans="1:17" s="111" customFormat="1" ht="18" x14ac:dyDescent="0.25">
      <c r="A72" s="136" t="str">
        <f>VLOOKUP(E72,'LISTADO ATM'!$A$2:$C$898,3,0)</f>
        <v>DISTRITO NACIONAL</v>
      </c>
      <c r="B72" s="132">
        <v>3335948495</v>
      </c>
      <c r="C72" s="101">
        <v>44386.367013888892</v>
      </c>
      <c r="D72" s="101" t="s">
        <v>2180</v>
      </c>
      <c r="E72" s="127">
        <v>575</v>
      </c>
      <c r="F72" s="136" t="str">
        <f>VLOOKUP(E72,VIP!$A$2:$O14182,2,0)</f>
        <v>DRBR16P</v>
      </c>
      <c r="G72" s="136" t="str">
        <f>VLOOKUP(E72,'LISTADO ATM'!$A$2:$B$897,2,0)</f>
        <v xml:space="preserve">ATM EDESUR Tiradentes </v>
      </c>
      <c r="H72" s="136" t="str">
        <f>VLOOKUP(E72,VIP!$A$2:$O19143,7,FALSE)</f>
        <v>Si</v>
      </c>
      <c r="I72" s="136" t="str">
        <f>VLOOKUP(E72,VIP!$A$2:$O11108,8,FALSE)</f>
        <v>Si</v>
      </c>
      <c r="J72" s="136" t="str">
        <f>VLOOKUP(E72,VIP!$A$2:$O11058,8,FALSE)</f>
        <v>Si</v>
      </c>
      <c r="K72" s="136" t="str">
        <f>VLOOKUP(E72,VIP!$A$2:$O14632,6,0)</f>
        <v>NO</v>
      </c>
      <c r="L72" s="138" t="s">
        <v>2219</v>
      </c>
      <c r="M72" s="100" t="s">
        <v>2445</v>
      </c>
      <c r="N72" s="100" t="s">
        <v>2553</v>
      </c>
      <c r="O72" s="136" t="s">
        <v>2454</v>
      </c>
      <c r="P72" s="136"/>
      <c r="Q72" s="100" t="s">
        <v>2219</v>
      </c>
    </row>
    <row r="73" spans="1:17" s="111" customFormat="1" ht="18" x14ac:dyDescent="0.25">
      <c r="A73" s="136" t="str">
        <f>VLOOKUP(E73,'LISTADO ATM'!$A$2:$C$898,3,0)</f>
        <v>SUR</v>
      </c>
      <c r="B73" s="132">
        <v>3335948677</v>
      </c>
      <c r="C73" s="101">
        <v>44386.412951388891</v>
      </c>
      <c r="D73" s="101" t="s">
        <v>2180</v>
      </c>
      <c r="E73" s="127">
        <v>765</v>
      </c>
      <c r="F73" s="136" t="str">
        <f>VLOOKUP(E73,VIP!$A$2:$O14180,2,0)</f>
        <v>DRBR191</v>
      </c>
      <c r="G73" s="136" t="str">
        <f>VLOOKUP(E73,'LISTADO ATM'!$A$2:$B$897,2,0)</f>
        <v xml:space="preserve">ATM Oficina Azua I </v>
      </c>
      <c r="H73" s="136" t="str">
        <f>VLOOKUP(E73,VIP!$A$2:$O19141,7,FALSE)</f>
        <v>Si</v>
      </c>
      <c r="I73" s="136" t="str">
        <f>VLOOKUP(E73,VIP!$A$2:$O11106,8,FALSE)</f>
        <v>Si</v>
      </c>
      <c r="J73" s="136" t="str">
        <f>VLOOKUP(E73,VIP!$A$2:$O11056,8,FALSE)</f>
        <v>Si</v>
      </c>
      <c r="K73" s="136" t="str">
        <f>VLOOKUP(E73,VIP!$A$2:$O14630,6,0)</f>
        <v>NO</v>
      </c>
      <c r="L73" s="138" t="s">
        <v>2219</v>
      </c>
      <c r="M73" s="100" t="s">
        <v>2445</v>
      </c>
      <c r="N73" s="100" t="s">
        <v>2553</v>
      </c>
      <c r="O73" s="136" t="s">
        <v>2454</v>
      </c>
      <c r="P73" s="136"/>
      <c r="Q73" s="100" t="s">
        <v>2219</v>
      </c>
    </row>
    <row r="74" spans="1:17" s="111" customFormat="1" ht="18" x14ac:dyDescent="0.25">
      <c r="A74" s="136" t="str">
        <f>VLOOKUP(E74,'LISTADO ATM'!$A$2:$C$898,3,0)</f>
        <v>DISTRITO NACIONAL</v>
      </c>
      <c r="B74" s="132">
        <v>3335948753</v>
      </c>
      <c r="C74" s="101">
        <v>44386.431701388887</v>
      </c>
      <c r="D74" s="101" t="s">
        <v>2180</v>
      </c>
      <c r="E74" s="127">
        <v>902</v>
      </c>
      <c r="F74" s="136" t="str">
        <f>VLOOKUP(E74,VIP!$A$2:$O14176,2,0)</f>
        <v>DRBR16A</v>
      </c>
      <c r="G74" s="136" t="str">
        <f>VLOOKUP(E74,'LISTADO ATM'!$A$2:$B$897,2,0)</f>
        <v xml:space="preserve">ATM Oficina Plaza Florida </v>
      </c>
      <c r="H74" s="136" t="str">
        <f>VLOOKUP(E74,VIP!$A$2:$O19137,7,FALSE)</f>
        <v>Si</v>
      </c>
      <c r="I74" s="136" t="str">
        <f>VLOOKUP(E74,VIP!$A$2:$O11102,8,FALSE)</f>
        <v>Si</v>
      </c>
      <c r="J74" s="136" t="str">
        <f>VLOOKUP(E74,VIP!$A$2:$O11052,8,FALSE)</f>
        <v>Si</v>
      </c>
      <c r="K74" s="136" t="str">
        <f>VLOOKUP(E74,VIP!$A$2:$O14626,6,0)</f>
        <v>NO</v>
      </c>
      <c r="L74" s="138" t="s">
        <v>2219</v>
      </c>
      <c r="M74" s="100" t="s">
        <v>2445</v>
      </c>
      <c r="N74" s="100" t="s">
        <v>2452</v>
      </c>
      <c r="O74" s="136" t="s">
        <v>2454</v>
      </c>
      <c r="P74" s="136"/>
      <c r="Q74" s="100" t="s">
        <v>2219</v>
      </c>
    </row>
    <row r="75" spans="1:17" s="111" customFormat="1" ht="18" x14ac:dyDescent="0.25">
      <c r="A75" s="136" t="str">
        <f>VLOOKUP(E75,'LISTADO ATM'!$A$2:$C$898,3,0)</f>
        <v>DISTRITO NACIONAL</v>
      </c>
      <c r="B75" s="132">
        <v>3335948793</v>
      </c>
      <c r="C75" s="101">
        <v>44386.445173611108</v>
      </c>
      <c r="D75" s="101" t="s">
        <v>2180</v>
      </c>
      <c r="E75" s="127">
        <v>160</v>
      </c>
      <c r="F75" s="136" t="str">
        <f>VLOOKUP(E75,VIP!$A$2:$O14174,2,0)</f>
        <v>DRBR160</v>
      </c>
      <c r="G75" s="136" t="str">
        <f>VLOOKUP(E75,'LISTADO ATM'!$A$2:$B$897,2,0)</f>
        <v xml:space="preserve">ATM Oficina Herrera </v>
      </c>
      <c r="H75" s="136" t="str">
        <f>VLOOKUP(E75,VIP!$A$2:$O19135,7,FALSE)</f>
        <v>Si</v>
      </c>
      <c r="I75" s="136" t="str">
        <f>VLOOKUP(E75,VIP!$A$2:$O11100,8,FALSE)</f>
        <v>Si</v>
      </c>
      <c r="J75" s="136" t="str">
        <f>VLOOKUP(E75,VIP!$A$2:$O11050,8,FALSE)</f>
        <v>Si</v>
      </c>
      <c r="K75" s="136" t="str">
        <f>VLOOKUP(E75,VIP!$A$2:$O14624,6,0)</f>
        <v>NO</v>
      </c>
      <c r="L75" s="138" t="s">
        <v>2219</v>
      </c>
      <c r="M75" s="100" t="s">
        <v>2445</v>
      </c>
      <c r="N75" s="100" t="s">
        <v>2452</v>
      </c>
      <c r="O75" s="136" t="s">
        <v>2454</v>
      </c>
      <c r="P75" s="136"/>
      <c r="Q75" s="100" t="s">
        <v>2219</v>
      </c>
    </row>
    <row r="76" spans="1:17" s="111" customFormat="1" ht="18" x14ac:dyDescent="0.25">
      <c r="A76" s="136" t="str">
        <f>VLOOKUP(E76,'LISTADO ATM'!$A$2:$C$898,3,0)</f>
        <v>NORTE</v>
      </c>
      <c r="B76" s="132">
        <v>3335949182</v>
      </c>
      <c r="C76" s="101">
        <v>44386.551828703705</v>
      </c>
      <c r="D76" s="101" t="s">
        <v>2181</v>
      </c>
      <c r="E76" s="127">
        <v>806</v>
      </c>
      <c r="F76" s="136" t="str">
        <f>VLOOKUP(E76,VIP!$A$2:$O14192,2,0)</f>
        <v>DRBR806</v>
      </c>
      <c r="G76" s="136" t="str">
        <f>VLOOKUP(E76,'LISTADO ATM'!$A$2:$B$897,2,0)</f>
        <v xml:space="preserve">ATM SEWN (Zona Franca (Santiago)) </v>
      </c>
      <c r="H76" s="136" t="str">
        <f>VLOOKUP(E76,VIP!$A$2:$O19153,7,FALSE)</f>
        <v>Si</v>
      </c>
      <c r="I76" s="136" t="str">
        <f>VLOOKUP(E76,VIP!$A$2:$O11118,8,FALSE)</f>
        <v>Si</v>
      </c>
      <c r="J76" s="136" t="str">
        <f>VLOOKUP(E76,VIP!$A$2:$O11068,8,FALSE)</f>
        <v>Si</v>
      </c>
      <c r="K76" s="136" t="str">
        <f>VLOOKUP(E76,VIP!$A$2:$O14642,6,0)</f>
        <v>NO</v>
      </c>
      <c r="L76" s="138" t="s">
        <v>2219</v>
      </c>
      <c r="M76" s="100" t="s">
        <v>2445</v>
      </c>
      <c r="N76" s="100" t="s">
        <v>2452</v>
      </c>
      <c r="O76" s="136" t="s">
        <v>2604</v>
      </c>
      <c r="P76" s="136"/>
      <c r="Q76" s="100" t="s">
        <v>2219</v>
      </c>
    </row>
    <row r="77" spans="1:17" s="111" customFormat="1" ht="18" x14ac:dyDescent="0.25">
      <c r="A77" s="136" t="str">
        <f>VLOOKUP(E77,'LISTADO ATM'!$A$2:$C$898,3,0)</f>
        <v>DISTRITO NACIONAL</v>
      </c>
      <c r="B77" s="132">
        <v>3335949005</v>
      </c>
      <c r="C77" s="101">
        <v>44386.498738425929</v>
      </c>
      <c r="D77" s="101" t="s">
        <v>2180</v>
      </c>
      <c r="E77" s="127">
        <v>639</v>
      </c>
      <c r="F77" s="136" t="str">
        <f>VLOOKUP(E77,VIP!$A$2:$O14195,2,0)</f>
        <v>DRBR639</v>
      </c>
      <c r="G77" s="136" t="str">
        <f>VLOOKUP(E77,'LISTADO ATM'!$A$2:$B$897,2,0)</f>
        <v xml:space="preserve">ATM Comisión Militar MOPC </v>
      </c>
      <c r="H77" s="136" t="str">
        <f>VLOOKUP(E77,VIP!$A$2:$O19156,7,FALSE)</f>
        <v>Si</v>
      </c>
      <c r="I77" s="136" t="str">
        <f>VLOOKUP(E77,VIP!$A$2:$O11121,8,FALSE)</f>
        <v>Si</v>
      </c>
      <c r="J77" s="136" t="str">
        <f>VLOOKUP(E77,VIP!$A$2:$O11071,8,FALSE)</f>
        <v>Si</v>
      </c>
      <c r="K77" s="136" t="str">
        <f>VLOOKUP(E77,VIP!$A$2:$O14645,6,0)</f>
        <v>NO</v>
      </c>
      <c r="L77" s="138" t="s">
        <v>2219</v>
      </c>
      <c r="M77" s="100" t="s">
        <v>2445</v>
      </c>
      <c r="N77" s="100" t="s">
        <v>2553</v>
      </c>
      <c r="O77" s="136" t="s">
        <v>2454</v>
      </c>
      <c r="P77" s="136"/>
      <c r="Q77" s="100" t="s">
        <v>2219</v>
      </c>
    </row>
    <row r="78" spans="1:17" s="111" customFormat="1" ht="18" x14ac:dyDescent="0.25">
      <c r="A78" s="136" t="str">
        <f>VLOOKUP(E78,'LISTADO ATM'!$A$2:$C$898,3,0)</f>
        <v>DISTRITO NACIONAL</v>
      </c>
      <c r="B78" s="132">
        <v>3335948982</v>
      </c>
      <c r="C78" s="101">
        <v>44386.493657407409</v>
      </c>
      <c r="D78" s="101" t="s">
        <v>2180</v>
      </c>
      <c r="E78" s="127">
        <v>623</v>
      </c>
      <c r="F78" s="136" t="str">
        <f>VLOOKUP(E78,VIP!$A$2:$O14196,2,0)</f>
        <v>DRBR623</v>
      </c>
      <c r="G78" s="136" t="str">
        <f>VLOOKUP(E78,'LISTADO ATM'!$A$2:$B$897,2,0)</f>
        <v xml:space="preserve">ATM Operaciones Especiales (Manoguayabo) </v>
      </c>
      <c r="H78" s="136" t="str">
        <f>VLOOKUP(E78,VIP!$A$2:$O19157,7,FALSE)</f>
        <v>Si</v>
      </c>
      <c r="I78" s="136" t="str">
        <f>VLOOKUP(E78,VIP!$A$2:$O11122,8,FALSE)</f>
        <v>Si</v>
      </c>
      <c r="J78" s="136" t="str">
        <f>VLOOKUP(E78,VIP!$A$2:$O11072,8,FALSE)</f>
        <v>Si</v>
      </c>
      <c r="K78" s="136" t="str">
        <f>VLOOKUP(E78,VIP!$A$2:$O14646,6,0)</f>
        <v>No</v>
      </c>
      <c r="L78" s="138" t="s">
        <v>2219</v>
      </c>
      <c r="M78" s="100" t="s">
        <v>2445</v>
      </c>
      <c r="N78" s="100" t="s">
        <v>2553</v>
      </c>
      <c r="O78" s="136" t="s">
        <v>2454</v>
      </c>
      <c r="P78" s="136"/>
      <c r="Q78" s="100" t="s">
        <v>2219</v>
      </c>
    </row>
    <row r="79" spans="1:17" s="111" customFormat="1" ht="18" x14ac:dyDescent="0.25">
      <c r="A79" s="136" t="str">
        <f>VLOOKUP(E79,'LISTADO ATM'!$A$2:$C$898,3,0)</f>
        <v>SUR</v>
      </c>
      <c r="B79" s="132">
        <v>3335948974</v>
      </c>
      <c r="C79" s="101">
        <v>44386.491898148146</v>
      </c>
      <c r="D79" s="101" t="s">
        <v>2180</v>
      </c>
      <c r="E79" s="127">
        <v>360</v>
      </c>
      <c r="F79" s="136" t="str">
        <f>VLOOKUP(E79,VIP!$A$2:$O14197,2,0)</f>
        <v>DRBR360</v>
      </c>
      <c r="G79" s="136" t="str">
        <f>VLOOKUP(E79,'LISTADO ATM'!$A$2:$B$897,2,0)</f>
        <v>ATM Ayuntamiento Guayabal</v>
      </c>
      <c r="H79" s="136" t="str">
        <f>VLOOKUP(E79,VIP!$A$2:$O19158,7,FALSE)</f>
        <v>si</v>
      </c>
      <c r="I79" s="136" t="str">
        <f>VLOOKUP(E79,VIP!$A$2:$O11123,8,FALSE)</f>
        <v>si</v>
      </c>
      <c r="J79" s="136" t="str">
        <f>VLOOKUP(E79,VIP!$A$2:$O11073,8,FALSE)</f>
        <v>si</v>
      </c>
      <c r="K79" s="136" t="str">
        <f>VLOOKUP(E79,VIP!$A$2:$O14647,6,0)</f>
        <v>NO</v>
      </c>
      <c r="L79" s="138" t="s">
        <v>2219</v>
      </c>
      <c r="M79" s="100" t="s">
        <v>2445</v>
      </c>
      <c r="N79" s="100" t="s">
        <v>2553</v>
      </c>
      <c r="O79" s="136" t="s">
        <v>2454</v>
      </c>
      <c r="P79" s="136"/>
      <c r="Q79" s="100" t="s">
        <v>2219</v>
      </c>
    </row>
    <row r="80" spans="1:17" s="111" customFormat="1" ht="18" x14ac:dyDescent="0.25">
      <c r="A80" s="136" t="str">
        <f>VLOOKUP(E80,'LISTADO ATM'!$A$2:$C$898,3,0)</f>
        <v>DISTRITO NACIONAL</v>
      </c>
      <c r="B80" s="132">
        <v>3335948969</v>
      </c>
      <c r="C80" s="101">
        <v>44386.49082175926</v>
      </c>
      <c r="D80" s="101" t="s">
        <v>2180</v>
      </c>
      <c r="E80" s="127">
        <v>180</v>
      </c>
      <c r="F80" s="136" t="str">
        <f>VLOOKUP(E80,VIP!$A$2:$O14198,2,0)</f>
        <v>DRBR180</v>
      </c>
      <c r="G80" s="136" t="str">
        <f>VLOOKUP(E80,'LISTADO ATM'!$A$2:$B$897,2,0)</f>
        <v xml:space="preserve">ATM Megacentro II </v>
      </c>
      <c r="H80" s="136" t="str">
        <f>VLOOKUP(E80,VIP!$A$2:$O19159,7,FALSE)</f>
        <v>Si</v>
      </c>
      <c r="I80" s="136" t="str">
        <f>VLOOKUP(E80,VIP!$A$2:$O11124,8,FALSE)</f>
        <v>Si</v>
      </c>
      <c r="J80" s="136" t="str">
        <f>VLOOKUP(E80,VIP!$A$2:$O11074,8,FALSE)</f>
        <v>Si</v>
      </c>
      <c r="K80" s="136" t="str">
        <f>VLOOKUP(E80,VIP!$A$2:$O14648,6,0)</f>
        <v>SI</v>
      </c>
      <c r="L80" s="138" t="s">
        <v>2219</v>
      </c>
      <c r="M80" s="100" t="s">
        <v>2445</v>
      </c>
      <c r="N80" s="100" t="s">
        <v>2553</v>
      </c>
      <c r="O80" s="136" t="s">
        <v>2454</v>
      </c>
      <c r="P80" s="136"/>
      <c r="Q80" s="100" t="s">
        <v>2219</v>
      </c>
    </row>
    <row r="81" spans="1:17" s="111" customFormat="1" ht="18" x14ac:dyDescent="0.25">
      <c r="A81" s="136" t="str">
        <f>VLOOKUP(E81,'LISTADO ATM'!$A$2:$C$898,3,0)</f>
        <v>NORTE</v>
      </c>
      <c r="B81" s="132">
        <v>3335948961</v>
      </c>
      <c r="C81" s="101">
        <v>44386.487997685188</v>
      </c>
      <c r="D81" s="101" t="s">
        <v>2181</v>
      </c>
      <c r="E81" s="127">
        <v>62</v>
      </c>
      <c r="F81" s="136" t="str">
        <f>VLOOKUP(E81,VIP!$A$2:$O14199,2,0)</f>
        <v>DRBR062</v>
      </c>
      <c r="G81" s="136" t="str">
        <f>VLOOKUP(E81,'LISTADO ATM'!$A$2:$B$897,2,0)</f>
        <v xml:space="preserve">ATM Oficina Dajabón </v>
      </c>
      <c r="H81" s="136" t="str">
        <f>VLOOKUP(E81,VIP!$A$2:$O19160,7,FALSE)</f>
        <v>Si</v>
      </c>
      <c r="I81" s="136" t="str">
        <f>VLOOKUP(E81,VIP!$A$2:$O11125,8,FALSE)</f>
        <v>Si</v>
      </c>
      <c r="J81" s="136" t="str">
        <f>VLOOKUP(E81,VIP!$A$2:$O11075,8,FALSE)</f>
        <v>Si</v>
      </c>
      <c r="K81" s="136" t="str">
        <f>VLOOKUP(E81,VIP!$A$2:$O14649,6,0)</f>
        <v>SI</v>
      </c>
      <c r="L81" s="138" t="s">
        <v>2219</v>
      </c>
      <c r="M81" s="100" t="s">
        <v>2445</v>
      </c>
      <c r="N81" s="100" t="s">
        <v>2452</v>
      </c>
      <c r="O81" s="136" t="s">
        <v>2604</v>
      </c>
      <c r="P81" s="136"/>
      <c r="Q81" s="100" t="s">
        <v>2219</v>
      </c>
    </row>
    <row r="82" spans="1:17" s="111" customFormat="1" ht="18" x14ac:dyDescent="0.25">
      <c r="A82" s="136" t="str">
        <f>VLOOKUP(E82,'LISTADO ATM'!$A$2:$C$898,3,0)</f>
        <v>NORTE</v>
      </c>
      <c r="B82" s="132">
        <v>3335946878</v>
      </c>
      <c r="C82" s="101">
        <v>44384.7580787037</v>
      </c>
      <c r="D82" s="101" t="s">
        <v>2181</v>
      </c>
      <c r="E82" s="127">
        <v>606</v>
      </c>
      <c r="F82" s="136" t="str">
        <f>VLOOKUP(E82,VIP!$A$2:$O14146,2,0)</f>
        <v>DRBR704</v>
      </c>
      <c r="G82" s="136" t="str">
        <f>VLOOKUP(E82,'LISTADO ATM'!$A$2:$B$897,2,0)</f>
        <v xml:space="preserve">ATM UNP Manolo Tavarez Justo </v>
      </c>
      <c r="H82" s="136" t="str">
        <f>VLOOKUP(E82,VIP!$A$2:$O19107,7,FALSE)</f>
        <v>Si</v>
      </c>
      <c r="I82" s="136" t="str">
        <f>VLOOKUP(E82,VIP!$A$2:$O11072,8,FALSE)</f>
        <v>Si</v>
      </c>
      <c r="J82" s="136" t="str">
        <f>VLOOKUP(E82,VIP!$A$2:$O11022,8,FALSE)</f>
        <v>Si</v>
      </c>
      <c r="K82" s="136" t="str">
        <f>VLOOKUP(E82,VIP!$A$2:$O14596,6,0)</f>
        <v>NO</v>
      </c>
      <c r="L82" s="138" t="s">
        <v>2245</v>
      </c>
      <c r="M82" s="100" t="s">
        <v>2445</v>
      </c>
      <c r="N82" s="100" t="s">
        <v>2452</v>
      </c>
      <c r="O82" s="136" t="s">
        <v>2587</v>
      </c>
      <c r="P82" s="136"/>
      <c r="Q82" s="100" t="s">
        <v>2245</v>
      </c>
    </row>
    <row r="83" spans="1:17" s="111" customFormat="1" ht="18" x14ac:dyDescent="0.25">
      <c r="A83" s="136" t="str">
        <f>VLOOKUP(E83,'LISTADO ATM'!$A$2:$C$898,3,0)</f>
        <v>ESTE</v>
      </c>
      <c r="B83" s="132">
        <v>3335946884</v>
      </c>
      <c r="C83" s="101">
        <v>44384.762037037035</v>
      </c>
      <c r="D83" s="101" t="s">
        <v>2180</v>
      </c>
      <c r="E83" s="127">
        <v>368</v>
      </c>
      <c r="F83" s="136" t="str">
        <f>VLOOKUP(E83,VIP!$A$2:$O14144,2,0)</f>
        <v xml:space="preserve">DRBR368 </v>
      </c>
      <c r="G83" s="136" t="str">
        <f>VLOOKUP(E83,'LISTADO ATM'!$A$2:$B$897,2,0)</f>
        <v>ATM Ayuntamiento Peralvillo</v>
      </c>
      <c r="H83" s="136" t="str">
        <f>VLOOKUP(E83,VIP!$A$2:$O19105,7,FALSE)</f>
        <v>N/A</v>
      </c>
      <c r="I83" s="136" t="str">
        <f>VLOOKUP(E83,VIP!$A$2:$O11070,8,FALSE)</f>
        <v>N/A</v>
      </c>
      <c r="J83" s="136" t="str">
        <f>VLOOKUP(E83,VIP!$A$2:$O11020,8,FALSE)</f>
        <v>N/A</v>
      </c>
      <c r="K83" s="136" t="str">
        <f>VLOOKUP(E83,VIP!$A$2:$O14594,6,0)</f>
        <v>N/A</v>
      </c>
      <c r="L83" s="138" t="s">
        <v>2245</v>
      </c>
      <c r="M83" s="100" t="s">
        <v>2445</v>
      </c>
      <c r="N83" s="100" t="s">
        <v>2452</v>
      </c>
      <c r="O83" s="136" t="s">
        <v>2454</v>
      </c>
      <c r="P83" s="136"/>
      <c r="Q83" s="100" t="s">
        <v>2245</v>
      </c>
    </row>
    <row r="84" spans="1:17" s="111" customFormat="1" ht="18" x14ac:dyDescent="0.25">
      <c r="A84" s="136" t="str">
        <f>VLOOKUP(E84,'LISTADO ATM'!$A$2:$C$898,3,0)</f>
        <v>SUR</v>
      </c>
      <c r="B84" s="132">
        <v>3335947978</v>
      </c>
      <c r="C84" s="101">
        <v>44385.632349537038</v>
      </c>
      <c r="D84" s="101" t="s">
        <v>2180</v>
      </c>
      <c r="E84" s="127">
        <v>360</v>
      </c>
      <c r="F84" s="136" t="str">
        <f>VLOOKUP(E84,VIP!$A$2:$O14157,2,0)</f>
        <v>DRBR360</v>
      </c>
      <c r="G84" s="136" t="str">
        <f>VLOOKUP(E84,'LISTADO ATM'!$A$2:$B$897,2,0)</f>
        <v>ATM Ayuntamiento Guayabal</v>
      </c>
      <c r="H84" s="136" t="str">
        <f>VLOOKUP(E84,VIP!$A$2:$O19118,7,FALSE)</f>
        <v>si</v>
      </c>
      <c r="I84" s="136" t="str">
        <f>VLOOKUP(E84,VIP!$A$2:$O11083,8,FALSE)</f>
        <v>si</v>
      </c>
      <c r="J84" s="136" t="str">
        <f>VLOOKUP(E84,VIP!$A$2:$O11033,8,FALSE)</f>
        <v>si</v>
      </c>
      <c r="K84" s="136" t="str">
        <f>VLOOKUP(E84,VIP!$A$2:$O14607,6,0)</f>
        <v>NO</v>
      </c>
      <c r="L84" s="138" t="s">
        <v>2245</v>
      </c>
      <c r="M84" s="100" t="s">
        <v>2445</v>
      </c>
      <c r="N84" s="100" t="s">
        <v>2452</v>
      </c>
      <c r="O84" s="136" t="s">
        <v>2454</v>
      </c>
      <c r="P84" s="136"/>
      <c r="Q84" s="100" t="s">
        <v>2245</v>
      </c>
    </row>
    <row r="85" spans="1:17" s="111" customFormat="1" ht="18" x14ac:dyDescent="0.25">
      <c r="A85" s="136" t="str">
        <f>VLOOKUP(E85,'LISTADO ATM'!$A$2:$C$898,3,0)</f>
        <v>DISTRITO NACIONAL</v>
      </c>
      <c r="B85" s="132">
        <v>3335948242</v>
      </c>
      <c r="C85" s="101">
        <v>44385.723043981481</v>
      </c>
      <c r="D85" s="101" t="s">
        <v>2180</v>
      </c>
      <c r="E85" s="127">
        <v>710</v>
      </c>
      <c r="F85" s="136" t="str">
        <f>VLOOKUP(E85,VIP!$A$2:$O14158,2,0)</f>
        <v>DRBR506</v>
      </c>
      <c r="G85" s="136" t="str">
        <f>VLOOKUP(E85,'LISTADO ATM'!$A$2:$B$897,2,0)</f>
        <v xml:space="preserve">ATM S/M Soberano </v>
      </c>
      <c r="H85" s="136" t="str">
        <f>VLOOKUP(E85,VIP!$A$2:$O19119,7,FALSE)</f>
        <v>Si</v>
      </c>
      <c r="I85" s="136" t="str">
        <f>VLOOKUP(E85,VIP!$A$2:$O11084,8,FALSE)</f>
        <v>Si</v>
      </c>
      <c r="J85" s="136" t="str">
        <f>VLOOKUP(E85,VIP!$A$2:$O11034,8,FALSE)</f>
        <v>Si</v>
      </c>
      <c r="K85" s="136" t="str">
        <f>VLOOKUP(E85,VIP!$A$2:$O14608,6,0)</f>
        <v>NO</v>
      </c>
      <c r="L85" s="138" t="s">
        <v>2245</v>
      </c>
      <c r="M85" s="100" t="s">
        <v>2445</v>
      </c>
      <c r="N85" s="100" t="s">
        <v>2452</v>
      </c>
      <c r="O85" s="136" t="s">
        <v>2454</v>
      </c>
      <c r="P85" s="136"/>
      <c r="Q85" s="100" t="s">
        <v>2245</v>
      </c>
    </row>
    <row r="86" spans="1:17" s="111" customFormat="1" ht="18" x14ac:dyDescent="0.25">
      <c r="A86" s="136" t="str">
        <f>VLOOKUP(E86,'LISTADO ATM'!$A$2:$C$898,3,0)</f>
        <v>DISTRITO NACIONAL</v>
      </c>
      <c r="B86" s="132">
        <v>3335948327</v>
      </c>
      <c r="C86" s="101">
        <v>44386.038043981483</v>
      </c>
      <c r="D86" s="101" t="s">
        <v>2180</v>
      </c>
      <c r="E86" s="127">
        <v>744</v>
      </c>
      <c r="F86" s="136" t="str">
        <f>VLOOKUP(E86,VIP!$A$2:$O14161,2,0)</f>
        <v>DRBR289</v>
      </c>
      <c r="G86" s="136" t="str">
        <f>VLOOKUP(E86,'LISTADO ATM'!$A$2:$B$897,2,0)</f>
        <v xml:space="preserve">ATM Multicentro La Sirena Venezuela </v>
      </c>
      <c r="H86" s="136" t="str">
        <f>VLOOKUP(E86,VIP!$A$2:$O19122,7,FALSE)</f>
        <v>Si</v>
      </c>
      <c r="I86" s="136" t="str">
        <f>VLOOKUP(E86,VIP!$A$2:$O11087,8,FALSE)</f>
        <v>Si</v>
      </c>
      <c r="J86" s="136" t="str">
        <f>VLOOKUP(E86,VIP!$A$2:$O11037,8,FALSE)</f>
        <v>Si</v>
      </c>
      <c r="K86" s="136" t="str">
        <f>VLOOKUP(E86,VIP!$A$2:$O14611,6,0)</f>
        <v>SI</v>
      </c>
      <c r="L86" s="138" t="s">
        <v>2245</v>
      </c>
      <c r="M86" s="100" t="s">
        <v>2445</v>
      </c>
      <c r="N86" s="100" t="s">
        <v>2452</v>
      </c>
      <c r="O86" s="136" t="s">
        <v>2454</v>
      </c>
      <c r="P86" s="136"/>
      <c r="Q86" s="100" t="s">
        <v>2245</v>
      </c>
    </row>
    <row r="87" spans="1:17" s="111" customFormat="1" ht="18" x14ac:dyDescent="0.25">
      <c r="A87" s="136" t="str">
        <f>VLOOKUP(E87,'LISTADO ATM'!$A$2:$C$898,3,0)</f>
        <v>NORTE</v>
      </c>
      <c r="B87" s="132">
        <v>3335948713</v>
      </c>
      <c r="C87" s="101">
        <v>44386.421793981484</v>
      </c>
      <c r="D87" s="101" t="s">
        <v>2469</v>
      </c>
      <c r="E87" s="127">
        <v>282</v>
      </c>
      <c r="F87" s="136" t="str">
        <f>VLOOKUP(E87,VIP!$A$2:$O14188,2,0)</f>
        <v>DRBR282</v>
      </c>
      <c r="G87" s="136" t="str">
        <f>VLOOKUP(E87,'LISTADO ATM'!$A$2:$B$897,2,0)</f>
        <v xml:space="preserve">ATM Autobanco Nibaje </v>
      </c>
      <c r="H87" s="136" t="str">
        <f>VLOOKUP(E87,VIP!$A$2:$O19149,7,FALSE)</f>
        <v>Si</v>
      </c>
      <c r="I87" s="136" t="str">
        <f>VLOOKUP(E87,VIP!$A$2:$O11114,8,FALSE)</f>
        <v>Si</v>
      </c>
      <c r="J87" s="136" t="str">
        <f>VLOOKUP(E87,VIP!$A$2:$O11064,8,FALSE)</f>
        <v>Si</v>
      </c>
      <c r="K87" s="136" t="str">
        <f>VLOOKUP(E87,VIP!$A$2:$O14638,6,0)</f>
        <v>NO</v>
      </c>
      <c r="L87" s="138" t="s">
        <v>2607</v>
      </c>
      <c r="M87" s="100" t="s">
        <v>2445</v>
      </c>
      <c r="N87" s="100" t="s">
        <v>2608</v>
      </c>
      <c r="O87" s="136" t="s">
        <v>2609</v>
      </c>
      <c r="P87" s="145" t="s">
        <v>2610</v>
      </c>
      <c r="Q87" s="144">
        <v>44386.421527777777</v>
      </c>
    </row>
    <row r="88" spans="1:17" s="111" customFormat="1" ht="18" x14ac:dyDescent="0.25">
      <c r="A88" s="136" t="str">
        <f>VLOOKUP(E88,'LISTADO ATM'!$A$2:$C$898,3,0)</f>
        <v>NORTE</v>
      </c>
      <c r="B88" s="132">
        <v>3335948718</v>
      </c>
      <c r="C88" s="101">
        <v>44386.422800925924</v>
      </c>
      <c r="D88" s="101" t="s">
        <v>2469</v>
      </c>
      <c r="E88" s="127">
        <v>283</v>
      </c>
      <c r="F88" s="136" t="str">
        <f>VLOOKUP(E88,VIP!$A$2:$O14187,2,0)</f>
        <v>DRBR283</v>
      </c>
      <c r="G88" s="136" t="str">
        <f>VLOOKUP(E88,'LISTADO ATM'!$A$2:$B$897,2,0)</f>
        <v xml:space="preserve">ATM Oficina Nibaje </v>
      </c>
      <c r="H88" s="136" t="str">
        <f>VLOOKUP(E88,VIP!$A$2:$O19148,7,FALSE)</f>
        <v>Si</v>
      </c>
      <c r="I88" s="136" t="str">
        <f>VLOOKUP(E88,VIP!$A$2:$O11113,8,FALSE)</f>
        <v>Si</v>
      </c>
      <c r="J88" s="136" t="str">
        <f>VLOOKUP(E88,VIP!$A$2:$O11063,8,FALSE)</f>
        <v>Si</v>
      </c>
      <c r="K88" s="136" t="str">
        <f>VLOOKUP(E88,VIP!$A$2:$O14637,6,0)</f>
        <v>NO</v>
      </c>
      <c r="L88" s="138" t="s">
        <v>2607</v>
      </c>
      <c r="M88" s="100" t="s">
        <v>2445</v>
      </c>
      <c r="N88" s="100" t="s">
        <v>2608</v>
      </c>
      <c r="O88" s="136" t="s">
        <v>2609</v>
      </c>
      <c r="P88" s="145" t="s">
        <v>2610</v>
      </c>
      <c r="Q88" s="144">
        <v>44386.456944444442</v>
      </c>
    </row>
    <row r="89" spans="1:17" s="111" customFormat="1" ht="18" x14ac:dyDescent="0.25">
      <c r="A89" s="136" t="str">
        <f>VLOOKUP(E89,'LISTADO ATM'!$A$2:$C$898,3,0)</f>
        <v>ESTE</v>
      </c>
      <c r="B89" s="132">
        <v>3335948838</v>
      </c>
      <c r="C89" s="101">
        <v>44386.45826388889</v>
      </c>
      <c r="D89" s="101" t="s">
        <v>2469</v>
      </c>
      <c r="E89" s="127">
        <v>912</v>
      </c>
      <c r="F89" s="136" t="str">
        <f>VLOOKUP(E89,VIP!$A$2:$O14186,2,0)</f>
        <v>DRBR973</v>
      </c>
      <c r="G89" s="136" t="str">
        <f>VLOOKUP(E89,'LISTADO ATM'!$A$2:$B$897,2,0)</f>
        <v xml:space="preserve">ATM Oficina San Pedro II </v>
      </c>
      <c r="H89" s="136" t="str">
        <f>VLOOKUP(E89,VIP!$A$2:$O19147,7,FALSE)</f>
        <v>Si</v>
      </c>
      <c r="I89" s="136" t="str">
        <f>VLOOKUP(E89,VIP!$A$2:$O11112,8,FALSE)</f>
        <v>Si</v>
      </c>
      <c r="J89" s="136" t="str">
        <f>VLOOKUP(E89,VIP!$A$2:$O11062,8,FALSE)</f>
        <v>Si</v>
      </c>
      <c r="K89" s="136" t="str">
        <f>VLOOKUP(E89,VIP!$A$2:$O14636,6,0)</f>
        <v>SI</v>
      </c>
      <c r="L89" s="138" t="s">
        <v>2607</v>
      </c>
      <c r="M89" s="100" t="s">
        <v>2445</v>
      </c>
      <c r="N89" s="100" t="s">
        <v>2608</v>
      </c>
      <c r="O89" s="136" t="s">
        <v>2609</v>
      </c>
      <c r="P89" s="145" t="s">
        <v>2610</v>
      </c>
      <c r="Q89" s="144">
        <v>44386.457638888889</v>
      </c>
    </row>
    <row r="90" spans="1:17" s="111" customFormat="1" ht="18" x14ac:dyDescent="0.25">
      <c r="A90" s="136" t="str">
        <f>VLOOKUP(E90,'LISTADO ATM'!$A$2:$C$898,3,0)</f>
        <v>DISTRITO NACIONAL</v>
      </c>
      <c r="B90" s="132">
        <v>3335947094</v>
      </c>
      <c r="C90" s="101">
        <v>44385.361111111109</v>
      </c>
      <c r="D90" s="101" t="s">
        <v>2448</v>
      </c>
      <c r="E90" s="127">
        <v>980</v>
      </c>
      <c r="F90" s="136" t="str">
        <f>VLOOKUP(E90,VIP!$A$2:$O14167,2,0)</f>
        <v>DRBR980</v>
      </c>
      <c r="G90" s="136" t="str">
        <f>VLOOKUP(E90,'LISTADO ATM'!$A$2:$B$897,2,0)</f>
        <v xml:space="preserve">ATM Oficina Bella Vista Mall II </v>
      </c>
      <c r="H90" s="136" t="str">
        <f>VLOOKUP(E90,VIP!$A$2:$O19128,7,FALSE)</f>
        <v>Si</v>
      </c>
      <c r="I90" s="136" t="str">
        <f>VLOOKUP(E90,VIP!$A$2:$O11093,8,FALSE)</f>
        <v>Si</v>
      </c>
      <c r="J90" s="136" t="str">
        <f>VLOOKUP(E90,VIP!$A$2:$O11043,8,FALSE)</f>
        <v>Si</v>
      </c>
      <c r="K90" s="136" t="str">
        <f>VLOOKUP(E90,VIP!$A$2:$O14617,6,0)</f>
        <v>NO</v>
      </c>
      <c r="L90" s="138" t="s">
        <v>2562</v>
      </c>
      <c r="M90" s="100" t="s">
        <v>2445</v>
      </c>
      <c r="N90" s="100" t="s">
        <v>2452</v>
      </c>
      <c r="O90" s="136" t="s">
        <v>2453</v>
      </c>
      <c r="P90" s="136"/>
      <c r="Q90" s="100" t="s">
        <v>2562</v>
      </c>
    </row>
    <row r="91" spans="1:17" s="111" customFormat="1" ht="18" x14ac:dyDescent="0.25">
      <c r="A91" s="136" t="str">
        <f>VLOOKUP(E91,'LISTADO ATM'!$A$2:$C$898,3,0)</f>
        <v>DISTRITO NACIONAL</v>
      </c>
      <c r="B91" s="132">
        <v>3335947313</v>
      </c>
      <c r="C91" s="101">
        <v>44385.408321759256</v>
      </c>
      <c r="D91" s="101" t="s">
        <v>2448</v>
      </c>
      <c r="E91" s="127">
        <v>169</v>
      </c>
      <c r="F91" s="136" t="str">
        <f>VLOOKUP(E91,VIP!$A$2:$O14158,2,0)</f>
        <v>DRBR169</v>
      </c>
      <c r="G91" s="136" t="str">
        <f>VLOOKUP(E91,'LISTADO ATM'!$A$2:$B$897,2,0)</f>
        <v xml:space="preserve">ATM Oficina Caonabo </v>
      </c>
      <c r="H91" s="136" t="str">
        <f>VLOOKUP(E91,VIP!$A$2:$O19119,7,FALSE)</f>
        <v>Si</v>
      </c>
      <c r="I91" s="136" t="str">
        <f>VLOOKUP(E91,VIP!$A$2:$O11084,8,FALSE)</f>
        <v>Si</v>
      </c>
      <c r="J91" s="136" t="str">
        <f>VLOOKUP(E91,VIP!$A$2:$O11034,8,FALSE)</f>
        <v>Si</v>
      </c>
      <c r="K91" s="136" t="str">
        <f>VLOOKUP(E91,VIP!$A$2:$O14608,6,0)</f>
        <v>NO</v>
      </c>
      <c r="L91" s="138" t="s">
        <v>2562</v>
      </c>
      <c r="M91" s="100" t="s">
        <v>2445</v>
      </c>
      <c r="N91" s="100" t="s">
        <v>2452</v>
      </c>
      <c r="O91" s="136" t="s">
        <v>2453</v>
      </c>
      <c r="P91" s="136"/>
      <c r="Q91" s="100" t="s">
        <v>2562</v>
      </c>
    </row>
    <row r="92" spans="1:17" s="111" customFormat="1" ht="18" x14ac:dyDescent="0.25">
      <c r="A92" s="136" t="str">
        <f>VLOOKUP(E92,'LISTADO ATM'!$A$2:$C$898,3,0)</f>
        <v>SUR</v>
      </c>
      <c r="B92" s="132">
        <v>3335947792</v>
      </c>
      <c r="C92" s="101">
        <v>44385.551493055558</v>
      </c>
      <c r="D92" s="101" t="s">
        <v>2448</v>
      </c>
      <c r="E92" s="127">
        <v>880</v>
      </c>
      <c r="F92" s="136" t="str">
        <f>VLOOKUP(E92,VIP!$A$2:$O14162,2,0)</f>
        <v>DRBR880</v>
      </c>
      <c r="G92" s="136" t="str">
        <f>VLOOKUP(E92,'LISTADO ATM'!$A$2:$B$897,2,0)</f>
        <v xml:space="preserve">ATM Autoservicio Barahona II </v>
      </c>
      <c r="H92" s="136" t="str">
        <f>VLOOKUP(E92,VIP!$A$2:$O19123,7,FALSE)</f>
        <v>Si</v>
      </c>
      <c r="I92" s="136" t="str">
        <f>VLOOKUP(E92,VIP!$A$2:$O11088,8,FALSE)</f>
        <v>Si</v>
      </c>
      <c r="J92" s="136" t="str">
        <f>VLOOKUP(E92,VIP!$A$2:$O11038,8,FALSE)</f>
        <v>Si</v>
      </c>
      <c r="K92" s="136" t="str">
        <f>VLOOKUP(E92,VIP!$A$2:$O14612,6,0)</f>
        <v>SI</v>
      </c>
      <c r="L92" s="138" t="s">
        <v>2562</v>
      </c>
      <c r="M92" s="100" t="s">
        <v>2445</v>
      </c>
      <c r="N92" s="100" t="s">
        <v>2452</v>
      </c>
      <c r="O92" s="136" t="s">
        <v>2453</v>
      </c>
      <c r="P92" s="136"/>
      <c r="Q92" s="100" t="s">
        <v>2562</v>
      </c>
    </row>
    <row r="93" spans="1:17" s="111" customFormat="1" ht="18" x14ac:dyDescent="0.25">
      <c r="A93" s="136" t="str">
        <f>VLOOKUP(E93,'LISTADO ATM'!$A$2:$C$898,3,0)</f>
        <v>ESTE</v>
      </c>
      <c r="B93" s="132">
        <v>3335948334</v>
      </c>
      <c r="C93" s="101">
        <v>44386.223912037036</v>
      </c>
      <c r="D93" s="101" t="s">
        <v>2448</v>
      </c>
      <c r="E93" s="127">
        <v>838</v>
      </c>
      <c r="F93" s="136" t="str">
        <f>VLOOKUP(E93,VIP!$A$2:$O14168,2,0)</f>
        <v>DRBR838</v>
      </c>
      <c r="G93" s="136" t="str">
        <f>VLOOKUP(E93,'LISTADO ATM'!$A$2:$B$897,2,0)</f>
        <v xml:space="preserve">ATM UNP Consuelo </v>
      </c>
      <c r="H93" s="136" t="str">
        <f>VLOOKUP(E93,VIP!$A$2:$O19129,7,FALSE)</f>
        <v>Si</v>
      </c>
      <c r="I93" s="136" t="str">
        <f>VLOOKUP(E93,VIP!$A$2:$O11094,8,FALSE)</f>
        <v>Si</v>
      </c>
      <c r="J93" s="136" t="str">
        <f>VLOOKUP(E93,VIP!$A$2:$O11044,8,FALSE)</f>
        <v>Si</v>
      </c>
      <c r="K93" s="136" t="str">
        <f>VLOOKUP(E93,VIP!$A$2:$O14618,6,0)</f>
        <v>NO</v>
      </c>
      <c r="L93" s="138" t="s">
        <v>2562</v>
      </c>
      <c r="M93" s="100" t="s">
        <v>2445</v>
      </c>
      <c r="N93" s="100" t="s">
        <v>2452</v>
      </c>
      <c r="O93" s="136" t="s">
        <v>2453</v>
      </c>
      <c r="P93" s="136"/>
      <c r="Q93" s="100" t="s">
        <v>2562</v>
      </c>
    </row>
    <row r="94" spans="1:17" s="111" customFormat="1" ht="18" x14ac:dyDescent="0.25">
      <c r="A94" s="136" t="str">
        <f>VLOOKUP(E94,'LISTADO ATM'!$A$2:$C$898,3,0)</f>
        <v>NORTE</v>
      </c>
      <c r="B94" s="132">
        <v>3335948335</v>
      </c>
      <c r="C94" s="101">
        <v>44386.225219907406</v>
      </c>
      <c r="D94" s="101" t="s">
        <v>2469</v>
      </c>
      <c r="E94" s="127">
        <v>944</v>
      </c>
      <c r="F94" s="136" t="str">
        <f>VLOOKUP(E94,VIP!$A$2:$O14169,2,0)</f>
        <v>DRBR944</v>
      </c>
      <c r="G94" s="136" t="str">
        <f>VLOOKUP(E94,'LISTADO ATM'!$A$2:$B$897,2,0)</f>
        <v xml:space="preserve">ATM UNP Mao </v>
      </c>
      <c r="H94" s="136" t="str">
        <f>VLOOKUP(E94,VIP!$A$2:$O19130,7,FALSE)</f>
        <v>Si</v>
      </c>
      <c r="I94" s="136" t="str">
        <f>VLOOKUP(E94,VIP!$A$2:$O11095,8,FALSE)</f>
        <v>Si</v>
      </c>
      <c r="J94" s="136" t="str">
        <f>VLOOKUP(E94,VIP!$A$2:$O11045,8,FALSE)</f>
        <v>Si</v>
      </c>
      <c r="K94" s="136" t="str">
        <f>VLOOKUP(E94,VIP!$A$2:$O14619,6,0)</f>
        <v>NO</v>
      </c>
      <c r="L94" s="138" t="s">
        <v>2562</v>
      </c>
      <c r="M94" s="100" t="s">
        <v>2445</v>
      </c>
      <c r="N94" s="100" t="s">
        <v>2452</v>
      </c>
      <c r="O94" s="136" t="s">
        <v>2470</v>
      </c>
      <c r="P94" s="136"/>
      <c r="Q94" s="100" t="s">
        <v>2562</v>
      </c>
    </row>
    <row r="95" spans="1:17" s="111" customFormat="1" ht="18" x14ac:dyDescent="0.25">
      <c r="A95" s="136" t="str">
        <f>VLOOKUP(E95,'LISTADO ATM'!$A$2:$C$898,3,0)</f>
        <v>DISTRITO NACIONAL</v>
      </c>
      <c r="B95" s="132">
        <v>3335946926</v>
      </c>
      <c r="C95" s="101">
        <v>44384.866828703707</v>
      </c>
      <c r="D95" s="101" t="s">
        <v>2448</v>
      </c>
      <c r="E95" s="127">
        <v>238</v>
      </c>
      <c r="F95" s="136" t="str">
        <f>VLOOKUP(E95,VIP!$A$2:$O14145,2,0)</f>
        <v>DRBR238</v>
      </c>
      <c r="G95" s="136" t="str">
        <f>VLOOKUP(E95,'LISTADO ATM'!$A$2:$B$897,2,0)</f>
        <v xml:space="preserve">ATM Multicentro La Sirena Charles de Gaulle </v>
      </c>
      <c r="H95" s="136" t="str">
        <f>VLOOKUP(E95,VIP!$A$2:$O19106,7,FALSE)</f>
        <v>Si</v>
      </c>
      <c r="I95" s="136" t="str">
        <f>VLOOKUP(E95,VIP!$A$2:$O11071,8,FALSE)</f>
        <v>Si</v>
      </c>
      <c r="J95" s="136" t="str">
        <f>VLOOKUP(E95,VIP!$A$2:$O11021,8,FALSE)</f>
        <v>Si</v>
      </c>
      <c r="K95" s="136" t="str">
        <f>VLOOKUP(E95,VIP!$A$2:$O14595,6,0)</f>
        <v>No</v>
      </c>
      <c r="L95" s="138" t="s">
        <v>2561</v>
      </c>
      <c r="M95" s="100" t="s">
        <v>2445</v>
      </c>
      <c r="N95" s="100" t="s">
        <v>2452</v>
      </c>
      <c r="O95" s="136" t="s">
        <v>2453</v>
      </c>
      <c r="P95" s="136"/>
      <c r="Q95" s="100" t="s">
        <v>2561</v>
      </c>
    </row>
    <row r="96" spans="1:17" s="111" customFormat="1" ht="18" x14ac:dyDescent="0.25">
      <c r="A96" s="136" t="str">
        <f>VLOOKUP(E96,'LISTADO ATM'!$A$2:$C$898,3,0)</f>
        <v>DISTRITO NACIONAL</v>
      </c>
      <c r="B96" s="132">
        <v>3335947029</v>
      </c>
      <c r="C96" s="101">
        <v>44385.348796296297</v>
      </c>
      <c r="D96" s="101" t="s">
        <v>2448</v>
      </c>
      <c r="E96" s="127">
        <v>336</v>
      </c>
      <c r="F96" s="136" t="str">
        <f>VLOOKUP(E96,VIP!$A$2:$O14168,2,0)</f>
        <v>DRBR336</v>
      </c>
      <c r="G96" s="136" t="str">
        <f>VLOOKUP(E96,'LISTADO ATM'!$A$2:$B$897,2,0)</f>
        <v>ATM Instituto Nacional de Cancer (incart)</v>
      </c>
      <c r="H96" s="136" t="str">
        <f>VLOOKUP(E96,VIP!$A$2:$O19129,7,FALSE)</f>
        <v>Si</v>
      </c>
      <c r="I96" s="136" t="str">
        <f>VLOOKUP(E96,VIP!$A$2:$O11094,8,FALSE)</f>
        <v>Si</v>
      </c>
      <c r="J96" s="136" t="str">
        <f>VLOOKUP(E96,VIP!$A$2:$O11044,8,FALSE)</f>
        <v>Si</v>
      </c>
      <c r="K96" s="136" t="str">
        <f>VLOOKUP(E96,VIP!$A$2:$O14618,6,0)</f>
        <v>NO</v>
      </c>
      <c r="L96" s="138" t="s">
        <v>2561</v>
      </c>
      <c r="M96" s="100" t="s">
        <v>2445</v>
      </c>
      <c r="N96" s="100" t="s">
        <v>2452</v>
      </c>
      <c r="O96" s="136" t="s">
        <v>2453</v>
      </c>
      <c r="P96" s="136"/>
      <c r="Q96" s="100" t="s">
        <v>2561</v>
      </c>
    </row>
    <row r="97" spans="1:17" s="111" customFormat="1" ht="18" x14ac:dyDescent="0.25">
      <c r="A97" s="136" t="str">
        <f>VLOOKUP(E97,'LISTADO ATM'!$A$2:$C$898,3,0)</f>
        <v>DISTRITO NACIONAL</v>
      </c>
      <c r="B97" s="132">
        <v>3335948168</v>
      </c>
      <c r="C97" s="101">
        <v>44385.69027777778</v>
      </c>
      <c r="D97" s="101" t="s">
        <v>2448</v>
      </c>
      <c r="E97" s="127">
        <v>578</v>
      </c>
      <c r="F97" s="136" t="str">
        <f>VLOOKUP(E97,VIP!$A$2:$O14154,2,0)</f>
        <v>DRBR324</v>
      </c>
      <c r="G97" s="136" t="str">
        <f>VLOOKUP(E97,'LISTADO ATM'!$A$2:$B$897,2,0)</f>
        <v xml:space="preserve">ATM Procuraduría General de la República </v>
      </c>
      <c r="H97" s="136" t="str">
        <f>VLOOKUP(E97,VIP!$A$2:$O19115,7,FALSE)</f>
        <v>Si</v>
      </c>
      <c r="I97" s="136" t="str">
        <f>VLOOKUP(E97,VIP!$A$2:$O11080,8,FALSE)</f>
        <v>No</v>
      </c>
      <c r="J97" s="136" t="str">
        <f>VLOOKUP(E97,VIP!$A$2:$O11030,8,FALSE)</f>
        <v>No</v>
      </c>
      <c r="K97" s="136" t="str">
        <f>VLOOKUP(E97,VIP!$A$2:$O14604,6,0)</f>
        <v>NO</v>
      </c>
      <c r="L97" s="138" t="s">
        <v>2441</v>
      </c>
      <c r="M97" s="100" t="s">
        <v>2445</v>
      </c>
      <c r="N97" s="100" t="s">
        <v>2452</v>
      </c>
      <c r="O97" s="136" t="s">
        <v>2453</v>
      </c>
      <c r="P97" s="136"/>
      <c r="Q97" s="100" t="s">
        <v>2441</v>
      </c>
    </row>
    <row r="98" spans="1:17" s="111" customFormat="1" ht="18" x14ac:dyDescent="0.25">
      <c r="A98" s="136" t="str">
        <f>VLOOKUP(E98,'LISTADO ATM'!$A$2:$C$898,3,0)</f>
        <v>DISTRITO NACIONAL</v>
      </c>
      <c r="B98" s="132">
        <v>3335949222</v>
      </c>
      <c r="C98" s="101">
        <v>44386.575219907405</v>
      </c>
      <c r="D98" s="101" t="s">
        <v>2448</v>
      </c>
      <c r="E98" s="127">
        <v>139</v>
      </c>
      <c r="F98" s="136" t="str">
        <f>VLOOKUP(E98,VIP!$A$2:$O14191,2,0)</f>
        <v>DRBR139</v>
      </c>
      <c r="G98" s="136" t="str">
        <f>VLOOKUP(E98,'LISTADO ATM'!$A$2:$B$897,2,0)</f>
        <v xml:space="preserve">ATM Oficina Plaza Lama Zona Oriental I </v>
      </c>
      <c r="H98" s="136" t="str">
        <f>VLOOKUP(E98,VIP!$A$2:$O19152,7,FALSE)</f>
        <v>Si</v>
      </c>
      <c r="I98" s="136" t="str">
        <f>VLOOKUP(E98,VIP!$A$2:$O11117,8,FALSE)</f>
        <v>Si</v>
      </c>
      <c r="J98" s="136" t="str">
        <f>VLOOKUP(E98,VIP!$A$2:$O11067,8,FALSE)</f>
        <v>Si</v>
      </c>
      <c r="K98" s="136" t="str">
        <f>VLOOKUP(E98,VIP!$A$2:$O14641,6,0)</f>
        <v>NO</v>
      </c>
      <c r="L98" s="138" t="s">
        <v>2441</v>
      </c>
      <c r="M98" s="100" t="s">
        <v>2445</v>
      </c>
      <c r="N98" s="100" t="s">
        <v>2452</v>
      </c>
      <c r="O98" s="136" t="s">
        <v>2453</v>
      </c>
      <c r="P98" s="136"/>
      <c r="Q98" s="100" t="s">
        <v>2441</v>
      </c>
    </row>
    <row r="99" spans="1:17" s="111" customFormat="1" ht="18" x14ac:dyDescent="0.25">
      <c r="A99" s="136" t="str">
        <f>VLOOKUP(E99,'LISTADO ATM'!$A$2:$C$898,3,0)</f>
        <v>NORTE</v>
      </c>
      <c r="B99" s="132">
        <v>3335948341</v>
      </c>
      <c r="C99" s="101">
        <v>44386.298009259262</v>
      </c>
      <c r="D99" s="101" t="s">
        <v>2469</v>
      </c>
      <c r="E99" s="127">
        <v>63</v>
      </c>
      <c r="F99" s="136" t="str">
        <f>VLOOKUP(E99,VIP!$A$2:$O14173,2,0)</f>
        <v>DRBR063</v>
      </c>
      <c r="G99" s="136" t="str">
        <f>VLOOKUP(E99,'LISTADO ATM'!$A$2:$B$897,2,0)</f>
        <v xml:space="preserve">ATM Oficina Villa Vásquez (Montecristi) </v>
      </c>
      <c r="H99" s="136" t="str">
        <f>VLOOKUP(E99,VIP!$A$2:$O19134,7,FALSE)</f>
        <v>Si</v>
      </c>
      <c r="I99" s="136" t="str">
        <f>VLOOKUP(E99,VIP!$A$2:$O11099,8,FALSE)</f>
        <v>Si</v>
      </c>
      <c r="J99" s="136" t="str">
        <f>VLOOKUP(E99,VIP!$A$2:$O11049,8,FALSE)</f>
        <v>Si</v>
      </c>
      <c r="K99" s="136" t="str">
        <f>VLOOKUP(E99,VIP!$A$2:$O14623,6,0)</f>
        <v>NO</v>
      </c>
      <c r="L99" s="138" t="s">
        <v>2417</v>
      </c>
      <c r="M99" s="100" t="s">
        <v>2445</v>
      </c>
      <c r="N99" s="100" t="s">
        <v>2452</v>
      </c>
      <c r="O99" s="136" t="s">
        <v>2605</v>
      </c>
      <c r="P99" s="136"/>
      <c r="Q99" s="100" t="s">
        <v>2417</v>
      </c>
    </row>
    <row r="100" spans="1:17" s="111" customFormat="1" ht="21" customHeight="1" x14ac:dyDescent="0.25">
      <c r="A100" s="136" t="str">
        <f>VLOOKUP(E100,'LISTADO ATM'!$A$2:$C$898,3,0)</f>
        <v>NORTE</v>
      </c>
      <c r="B100" s="132">
        <v>3335949238</v>
      </c>
      <c r="C100" s="101">
        <v>44386.583749999998</v>
      </c>
      <c r="D100" s="101" t="s">
        <v>2611</v>
      </c>
      <c r="E100" s="127">
        <v>757</v>
      </c>
      <c r="F100" s="136" t="str">
        <f>VLOOKUP(E100,VIP!$A$2:$O14189,2,0)</f>
        <v>DRBR757</v>
      </c>
      <c r="G100" s="136" t="str">
        <f>VLOOKUP(E100,'LISTADO ATM'!$A$2:$B$897,2,0)</f>
        <v xml:space="preserve">ATM UNP Plaza Paseo (Santiago) </v>
      </c>
      <c r="H100" s="136" t="str">
        <f>VLOOKUP(E100,VIP!$A$2:$O19150,7,FALSE)</f>
        <v>Si</v>
      </c>
      <c r="I100" s="136" t="str">
        <f>VLOOKUP(E100,VIP!$A$2:$O11115,8,FALSE)</f>
        <v>Si</v>
      </c>
      <c r="J100" s="136" t="str">
        <f>VLOOKUP(E100,VIP!$A$2:$O11065,8,FALSE)</f>
        <v>Si</v>
      </c>
      <c r="K100" s="136" t="str">
        <f>VLOOKUP(E100,VIP!$A$2:$O14639,6,0)</f>
        <v>NO</v>
      </c>
      <c r="L100" s="138" t="s">
        <v>2417</v>
      </c>
      <c r="M100" s="100" t="s">
        <v>2445</v>
      </c>
      <c r="N100" s="100" t="s">
        <v>2452</v>
      </c>
      <c r="O100" s="136" t="s">
        <v>2612</v>
      </c>
      <c r="P100" s="136"/>
      <c r="Q100" s="100" t="s">
        <v>2417</v>
      </c>
    </row>
    <row r="101" spans="1:17" s="111" customFormat="1" ht="21" customHeight="1" x14ac:dyDescent="0.25">
      <c r="A101" s="136" t="str">
        <f>VLOOKUP(E101,'LISTADO ATM'!$A$2:$C$898,3,0)</f>
        <v>NORTE</v>
      </c>
      <c r="B101" s="132">
        <v>3335949231</v>
      </c>
      <c r="C101" s="101">
        <v>44386.579733796294</v>
      </c>
      <c r="D101" s="101" t="s">
        <v>2181</v>
      </c>
      <c r="E101" s="127">
        <v>372</v>
      </c>
      <c r="F101" s="136" t="str">
        <f>VLOOKUP(E101,VIP!$A$2:$O14190,2,0)</f>
        <v>DRBR372</v>
      </c>
      <c r="G101" s="136" t="str">
        <f>VLOOKUP(E101,'LISTADO ATM'!$A$2:$B$897,2,0)</f>
        <v>ATM Oficina Sánchez II</v>
      </c>
      <c r="H101" s="136" t="str">
        <f>VLOOKUP(E101,VIP!$A$2:$O19151,7,FALSE)</f>
        <v>N/A</v>
      </c>
      <c r="I101" s="136" t="str">
        <f>VLOOKUP(E101,VIP!$A$2:$O11116,8,FALSE)</f>
        <v>N/A</v>
      </c>
      <c r="J101" s="136" t="str">
        <f>VLOOKUP(E101,VIP!$A$2:$O11066,8,FALSE)</f>
        <v>N/A</v>
      </c>
      <c r="K101" s="136" t="str">
        <f>VLOOKUP(E101,VIP!$A$2:$O14640,6,0)</f>
        <v>N/A</v>
      </c>
      <c r="L101" s="138" t="s">
        <v>2465</v>
      </c>
      <c r="M101" s="100" t="s">
        <v>2445</v>
      </c>
      <c r="N101" s="100" t="s">
        <v>2452</v>
      </c>
      <c r="O101" s="136" t="s">
        <v>2604</v>
      </c>
      <c r="P101" s="136"/>
      <c r="Q101" s="100" t="s">
        <v>2465</v>
      </c>
    </row>
    <row r="102" spans="1:17" s="111" customFormat="1" ht="21" customHeight="1" x14ac:dyDescent="0.25">
      <c r="A102" s="136" t="str">
        <f>VLOOKUP(E102,'LISTADO ATM'!$A$2:$C$898,3,0)</f>
        <v>DISTRITO NACIONAL</v>
      </c>
      <c r="B102" s="132">
        <v>3335949245</v>
      </c>
      <c r="C102" s="101">
        <v>44386.585451388892</v>
      </c>
      <c r="D102" s="101" t="s">
        <v>2469</v>
      </c>
      <c r="E102" s="127">
        <v>438</v>
      </c>
      <c r="F102" s="136" t="str">
        <f>VLOOKUP(E102,VIP!$A$2:$O14202,2,0)</f>
        <v>DRBR438</v>
      </c>
      <c r="G102" s="136" t="str">
        <f>VLOOKUP(E102,'LISTADO ATM'!$A$2:$B$897,2,0)</f>
        <v xml:space="preserve">ATM Autobanco Torre IV </v>
      </c>
      <c r="H102" s="136" t="str">
        <f>VLOOKUP(E102,VIP!$A$2:$O19163,7,FALSE)</f>
        <v>Si</v>
      </c>
      <c r="I102" s="136" t="str">
        <f>VLOOKUP(E102,VIP!$A$2:$O11128,8,FALSE)</f>
        <v>Si</v>
      </c>
      <c r="J102" s="136" t="str">
        <f>VLOOKUP(E102,VIP!$A$2:$O11078,8,FALSE)</f>
        <v>Si</v>
      </c>
      <c r="K102" s="136" t="str">
        <f>VLOOKUP(E102,VIP!$A$2:$O14652,6,0)</f>
        <v>SI</v>
      </c>
      <c r="L102" s="138" t="s">
        <v>2607</v>
      </c>
      <c r="M102" s="100" t="s">
        <v>2445</v>
      </c>
      <c r="N102" s="100" t="s">
        <v>2608</v>
      </c>
      <c r="O102" s="136" t="s">
        <v>2609</v>
      </c>
      <c r="P102" s="136" t="s">
        <v>2616</v>
      </c>
      <c r="Q102" s="100" t="s">
        <v>2607</v>
      </c>
    </row>
    <row r="103" spans="1:17" s="111" customFormat="1" ht="21" customHeight="1" x14ac:dyDescent="0.25">
      <c r="A103" s="136" t="str">
        <f>VLOOKUP(E103,'LISTADO ATM'!$A$2:$C$898,3,0)</f>
        <v>ESTE</v>
      </c>
      <c r="B103" s="132">
        <v>3335949216</v>
      </c>
      <c r="C103" s="101">
        <v>44386.571030092593</v>
      </c>
      <c r="D103" s="101" t="s">
        <v>2469</v>
      </c>
      <c r="E103" s="127">
        <v>613</v>
      </c>
      <c r="F103" s="136" t="str">
        <f>VLOOKUP(E103,VIP!$A$2:$O14203,2,0)</f>
        <v>DRBR145</v>
      </c>
      <c r="G103" s="136" t="str">
        <f>VLOOKUP(E103,'LISTADO ATM'!$A$2:$B$897,2,0)</f>
        <v xml:space="preserve">ATM Almacenes Zaglul (La Altagracia) </v>
      </c>
      <c r="H103" s="136" t="str">
        <f>VLOOKUP(E103,VIP!$A$2:$O19164,7,FALSE)</f>
        <v>Si</v>
      </c>
      <c r="I103" s="136" t="str">
        <f>VLOOKUP(E103,VIP!$A$2:$O11129,8,FALSE)</f>
        <v>Si</v>
      </c>
      <c r="J103" s="136" t="str">
        <f>VLOOKUP(E103,VIP!$A$2:$O11079,8,FALSE)</f>
        <v>Si</v>
      </c>
      <c r="K103" s="136" t="str">
        <f>VLOOKUP(E103,VIP!$A$2:$O14653,6,0)</f>
        <v>NO</v>
      </c>
      <c r="L103" s="138" t="s">
        <v>2613</v>
      </c>
      <c r="M103" s="100" t="s">
        <v>2445</v>
      </c>
      <c r="N103" s="100" t="s">
        <v>2608</v>
      </c>
      <c r="O103" s="136" t="s">
        <v>2470</v>
      </c>
      <c r="P103" s="145" t="s">
        <v>2615</v>
      </c>
      <c r="Q103" s="144">
        <v>44386.631944444445</v>
      </c>
    </row>
    <row r="104" spans="1:17" s="111" customFormat="1" ht="21" customHeight="1" x14ac:dyDescent="0.25">
      <c r="A104" s="136" t="str">
        <f>VLOOKUP(E104,'LISTADO ATM'!$A$2:$C$898,3,0)</f>
        <v>SUR</v>
      </c>
      <c r="B104" s="132">
        <v>3335949136</v>
      </c>
      <c r="C104" s="101">
        <v>44386.537557870368</v>
      </c>
      <c r="D104" s="101" t="s">
        <v>2469</v>
      </c>
      <c r="E104" s="127">
        <v>881</v>
      </c>
      <c r="F104" s="136" t="str">
        <f>VLOOKUP(E104,VIP!$A$2:$O14204,2,0)</f>
        <v>DRBR881</v>
      </c>
      <c r="G104" s="136" t="str">
        <f>VLOOKUP(E104,'LISTADO ATM'!$A$2:$B$897,2,0)</f>
        <v xml:space="preserve">ATM UNP Yaguate (San Cristóbal) </v>
      </c>
      <c r="H104" s="136" t="str">
        <f>VLOOKUP(E104,VIP!$A$2:$O19165,7,FALSE)</f>
        <v>Si</v>
      </c>
      <c r="I104" s="136" t="str">
        <f>VLOOKUP(E104,VIP!$A$2:$O11130,8,FALSE)</f>
        <v>Si</v>
      </c>
      <c r="J104" s="136" t="str">
        <f>VLOOKUP(E104,VIP!$A$2:$O11080,8,FALSE)</f>
        <v>Si</v>
      </c>
      <c r="K104" s="136" t="str">
        <f>VLOOKUP(E104,VIP!$A$2:$O14654,6,0)</f>
        <v>NO</v>
      </c>
      <c r="L104" s="138" t="s">
        <v>2613</v>
      </c>
      <c r="M104" s="100" t="s">
        <v>2445</v>
      </c>
      <c r="N104" s="100" t="s">
        <v>2608</v>
      </c>
      <c r="O104" s="136" t="s">
        <v>2614</v>
      </c>
      <c r="P104" s="145" t="s">
        <v>2615</v>
      </c>
      <c r="Q104" s="144">
        <v>44386.624305555553</v>
      </c>
    </row>
  </sheetData>
  <autoFilter ref="A4:Q4" xr:uid="{00000000-0009-0000-0000-000007000000}">
    <sortState xmlns:xlrd2="http://schemas.microsoft.com/office/spreadsheetml/2017/richdata2" ref="A5:Q11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048576 B35:B59 B1:B4">
    <cfRule type="duplicateValues" dxfId="333" priority="146514"/>
  </conditionalFormatting>
  <conditionalFormatting sqref="B105:B1048576 B35:B59">
    <cfRule type="duplicateValues" dxfId="332" priority="146518"/>
  </conditionalFormatting>
  <conditionalFormatting sqref="B105:B1048576 B35:B59 B1:B4">
    <cfRule type="duplicateValues" dxfId="331" priority="146521"/>
    <cfRule type="duplicateValues" dxfId="330" priority="146522"/>
    <cfRule type="duplicateValues" dxfId="329" priority="146523"/>
  </conditionalFormatting>
  <conditionalFormatting sqref="E105:E1048576 E35:E59">
    <cfRule type="duplicateValues" dxfId="328" priority="151965"/>
  </conditionalFormatting>
  <conditionalFormatting sqref="E105:E1048576 E35:E59 E1:E4">
    <cfRule type="duplicateValues" dxfId="327" priority="151967"/>
  </conditionalFormatting>
  <conditionalFormatting sqref="E105:E1048576 E35:E59 E1:E4">
    <cfRule type="duplicateValues" dxfId="326" priority="151970"/>
    <cfRule type="duplicateValues" dxfId="325" priority="151971"/>
  </conditionalFormatting>
  <conditionalFormatting sqref="E105:E1048576 E35:E59 E1:E4">
    <cfRule type="duplicateValues" dxfId="324" priority="151976"/>
    <cfRule type="duplicateValues" dxfId="323" priority="151977"/>
    <cfRule type="duplicateValues" dxfId="322" priority="151978"/>
  </conditionalFormatting>
  <conditionalFormatting sqref="E105:E1048576 E35:E59 E1:E4">
    <cfRule type="duplicateValues" dxfId="321" priority="151988"/>
    <cfRule type="duplicateValues" dxfId="320" priority="151989"/>
    <cfRule type="duplicateValues" dxfId="319" priority="151990"/>
    <cfRule type="duplicateValues" dxfId="318" priority="151991"/>
  </conditionalFormatting>
  <conditionalFormatting sqref="E105:E1048576">
    <cfRule type="duplicateValues" dxfId="317" priority="490"/>
  </conditionalFormatting>
  <conditionalFormatting sqref="B105:B1048576">
    <cfRule type="duplicateValues" dxfId="316" priority="453"/>
  </conditionalFormatting>
  <conditionalFormatting sqref="B105:B1048576 B35:B59 B1:B4">
    <cfRule type="duplicateValues" dxfId="315" priority="373"/>
    <cfRule type="duplicateValues" dxfId="314" priority="376"/>
  </conditionalFormatting>
  <conditionalFormatting sqref="B14">
    <cfRule type="duplicateValues" dxfId="313" priority="209"/>
  </conditionalFormatting>
  <conditionalFormatting sqref="B14">
    <cfRule type="duplicateValues" dxfId="312" priority="206"/>
    <cfRule type="duplicateValues" dxfId="311" priority="207"/>
    <cfRule type="duplicateValues" dxfId="310" priority="208"/>
  </conditionalFormatting>
  <conditionalFormatting sqref="E14">
    <cfRule type="duplicateValues" dxfId="309" priority="205"/>
  </conditionalFormatting>
  <conditionalFormatting sqref="E14">
    <cfRule type="duplicateValues" dxfId="308" priority="203"/>
    <cfRule type="duplicateValues" dxfId="307" priority="204"/>
  </conditionalFormatting>
  <conditionalFormatting sqref="E14">
    <cfRule type="duplicateValues" dxfId="306" priority="200"/>
    <cfRule type="duplicateValues" dxfId="305" priority="201"/>
    <cfRule type="duplicateValues" dxfId="304" priority="202"/>
  </conditionalFormatting>
  <conditionalFormatting sqref="E14">
    <cfRule type="duplicateValues" dxfId="303" priority="196"/>
    <cfRule type="duplicateValues" dxfId="302" priority="197"/>
    <cfRule type="duplicateValues" dxfId="301" priority="198"/>
    <cfRule type="duplicateValues" dxfId="300" priority="199"/>
  </conditionalFormatting>
  <conditionalFormatting sqref="B14">
    <cfRule type="duplicateValues" dxfId="299" priority="194"/>
    <cfRule type="duplicateValues" dxfId="298" priority="195"/>
  </conditionalFormatting>
  <conditionalFormatting sqref="B15:B21">
    <cfRule type="duplicateValues" dxfId="297" priority="193"/>
  </conditionalFormatting>
  <conditionalFormatting sqref="B15:B21">
    <cfRule type="duplicateValues" dxfId="296" priority="190"/>
    <cfRule type="duplicateValues" dxfId="295" priority="191"/>
    <cfRule type="duplicateValues" dxfId="294" priority="192"/>
  </conditionalFormatting>
  <conditionalFormatting sqref="E15:E21">
    <cfRule type="duplicateValues" dxfId="293" priority="189"/>
  </conditionalFormatting>
  <conditionalFormatting sqref="E15:E21">
    <cfRule type="duplicateValues" dxfId="292" priority="187"/>
    <cfRule type="duplicateValues" dxfId="291" priority="188"/>
  </conditionalFormatting>
  <conditionalFormatting sqref="E15:E21">
    <cfRule type="duplicateValues" dxfId="290" priority="184"/>
    <cfRule type="duplicateValues" dxfId="289" priority="185"/>
    <cfRule type="duplicateValues" dxfId="288" priority="186"/>
  </conditionalFormatting>
  <conditionalFormatting sqref="E15:E21">
    <cfRule type="duplicateValues" dxfId="287" priority="180"/>
    <cfRule type="duplicateValues" dxfId="286" priority="181"/>
    <cfRule type="duplicateValues" dxfId="285" priority="182"/>
    <cfRule type="duplicateValues" dxfId="284" priority="183"/>
  </conditionalFormatting>
  <conditionalFormatting sqref="B15:B21">
    <cfRule type="duplicateValues" dxfId="283" priority="178"/>
    <cfRule type="duplicateValues" dxfId="282" priority="179"/>
  </conditionalFormatting>
  <conditionalFormatting sqref="B105:B1048576 B1:B59">
    <cfRule type="duplicateValues" dxfId="281" priority="160"/>
    <cfRule type="duplicateValues" dxfId="280" priority="161"/>
  </conditionalFormatting>
  <conditionalFormatting sqref="E105:E1048576 E1:E59">
    <cfRule type="duplicateValues" dxfId="279" priority="159"/>
  </conditionalFormatting>
  <conditionalFormatting sqref="B35">
    <cfRule type="duplicateValues" dxfId="278" priority="158"/>
  </conditionalFormatting>
  <conditionalFormatting sqref="B35">
    <cfRule type="duplicateValues" dxfId="277" priority="155"/>
    <cfRule type="duplicateValues" dxfId="276" priority="156"/>
    <cfRule type="duplicateValues" dxfId="275" priority="157"/>
  </conditionalFormatting>
  <conditionalFormatting sqref="B35">
    <cfRule type="duplicateValues" dxfId="274" priority="153"/>
    <cfRule type="duplicateValues" dxfId="273" priority="154"/>
  </conditionalFormatting>
  <conditionalFormatting sqref="E35">
    <cfRule type="duplicateValues" dxfId="272" priority="152"/>
  </conditionalFormatting>
  <conditionalFormatting sqref="E35">
    <cfRule type="duplicateValues" dxfId="271" priority="150"/>
    <cfRule type="duplicateValues" dxfId="270" priority="151"/>
  </conditionalFormatting>
  <conditionalFormatting sqref="E35">
    <cfRule type="duplicateValues" dxfId="269" priority="147"/>
    <cfRule type="duplicateValues" dxfId="268" priority="148"/>
    <cfRule type="duplicateValues" dxfId="267" priority="149"/>
  </conditionalFormatting>
  <conditionalFormatting sqref="E35">
    <cfRule type="duplicateValues" dxfId="266" priority="143"/>
    <cfRule type="duplicateValues" dxfId="265" priority="144"/>
    <cfRule type="duplicateValues" dxfId="264" priority="145"/>
    <cfRule type="duplicateValues" dxfId="263" priority="146"/>
  </conditionalFormatting>
  <conditionalFormatting sqref="B51:B59">
    <cfRule type="duplicateValues" dxfId="262" priority="155734"/>
  </conditionalFormatting>
  <conditionalFormatting sqref="B51:B59">
    <cfRule type="duplicateValues" dxfId="261" priority="155736"/>
    <cfRule type="duplicateValues" dxfId="260" priority="155737"/>
    <cfRule type="duplicateValues" dxfId="259" priority="155738"/>
  </conditionalFormatting>
  <conditionalFormatting sqref="B51:B59">
    <cfRule type="duplicateValues" dxfId="258" priority="155742"/>
    <cfRule type="duplicateValues" dxfId="257" priority="155743"/>
  </conditionalFormatting>
  <conditionalFormatting sqref="B5:B13">
    <cfRule type="duplicateValues" dxfId="256" priority="155805"/>
  </conditionalFormatting>
  <conditionalFormatting sqref="B5:B13">
    <cfRule type="duplicateValues" dxfId="255" priority="155806"/>
    <cfRule type="duplicateValues" dxfId="254" priority="155807"/>
    <cfRule type="duplicateValues" dxfId="253" priority="155808"/>
  </conditionalFormatting>
  <conditionalFormatting sqref="E5:E13">
    <cfRule type="duplicateValues" dxfId="252" priority="155809"/>
  </conditionalFormatting>
  <conditionalFormatting sqref="E5:E13">
    <cfRule type="duplicateValues" dxfId="251" priority="155810"/>
    <cfRule type="duplicateValues" dxfId="250" priority="155811"/>
  </conditionalFormatting>
  <conditionalFormatting sqref="E5:E13">
    <cfRule type="duplicateValues" dxfId="249" priority="155812"/>
    <cfRule type="duplicateValues" dxfId="248" priority="155813"/>
    <cfRule type="duplicateValues" dxfId="247" priority="155814"/>
  </conditionalFormatting>
  <conditionalFormatting sqref="E5:E13">
    <cfRule type="duplicateValues" dxfId="246" priority="155815"/>
    <cfRule type="duplicateValues" dxfId="245" priority="155816"/>
    <cfRule type="duplicateValues" dxfId="244" priority="155817"/>
    <cfRule type="duplicateValues" dxfId="243" priority="155818"/>
  </conditionalFormatting>
  <conditionalFormatting sqref="B5:B13">
    <cfRule type="duplicateValues" dxfId="242" priority="155819"/>
    <cfRule type="duplicateValues" dxfId="241" priority="155820"/>
  </conditionalFormatting>
  <conditionalFormatting sqref="B60:B71">
    <cfRule type="duplicateValues" dxfId="240" priority="120"/>
  </conditionalFormatting>
  <conditionalFormatting sqref="B60:B71">
    <cfRule type="duplicateValues" dxfId="239" priority="119"/>
  </conditionalFormatting>
  <conditionalFormatting sqref="B60:B71">
    <cfRule type="duplicateValues" dxfId="238" priority="116"/>
    <cfRule type="duplicateValues" dxfId="237" priority="117"/>
    <cfRule type="duplicateValues" dxfId="236" priority="118"/>
  </conditionalFormatting>
  <conditionalFormatting sqref="E60:E71">
    <cfRule type="duplicateValues" dxfId="235" priority="115"/>
  </conditionalFormatting>
  <conditionalFormatting sqref="E60:E71">
    <cfRule type="duplicateValues" dxfId="234" priority="114"/>
  </conditionalFormatting>
  <conditionalFormatting sqref="E60:E71">
    <cfRule type="duplicateValues" dxfId="233" priority="112"/>
    <cfRule type="duplicateValues" dxfId="232" priority="113"/>
  </conditionalFormatting>
  <conditionalFormatting sqref="E60:E71">
    <cfRule type="duplicateValues" dxfId="231" priority="109"/>
    <cfRule type="duplicateValues" dxfId="230" priority="110"/>
    <cfRule type="duplicateValues" dxfId="229" priority="111"/>
  </conditionalFormatting>
  <conditionalFormatting sqref="E60:E71">
    <cfRule type="duplicateValues" dxfId="228" priority="105"/>
    <cfRule type="duplicateValues" dxfId="227" priority="106"/>
    <cfRule type="duplicateValues" dxfId="226" priority="107"/>
    <cfRule type="duplicateValues" dxfId="225" priority="108"/>
  </conditionalFormatting>
  <conditionalFormatting sqref="E60:E71">
    <cfRule type="duplicateValues" dxfId="224" priority="104"/>
  </conditionalFormatting>
  <conditionalFormatting sqref="B60:B71">
    <cfRule type="duplicateValues" dxfId="223" priority="103"/>
  </conditionalFormatting>
  <conditionalFormatting sqref="B60:B71">
    <cfRule type="duplicateValues" dxfId="222" priority="101"/>
    <cfRule type="duplicateValues" dxfId="221" priority="102"/>
  </conditionalFormatting>
  <conditionalFormatting sqref="E60:E71">
    <cfRule type="duplicateValues" dxfId="220" priority="100"/>
  </conditionalFormatting>
  <conditionalFormatting sqref="E60:E71">
    <cfRule type="duplicateValues" dxfId="219" priority="99"/>
  </conditionalFormatting>
  <conditionalFormatting sqref="B60:B71">
    <cfRule type="duplicateValues" dxfId="218" priority="97"/>
    <cfRule type="duplicateValues" dxfId="217" priority="98"/>
  </conditionalFormatting>
  <conditionalFormatting sqref="E60:E71">
    <cfRule type="duplicateValues" dxfId="216" priority="96"/>
  </conditionalFormatting>
  <conditionalFormatting sqref="E60:E71">
    <cfRule type="duplicateValues" dxfId="215" priority="95"/>
  </conditionalFormatting>
  <conditionalFormatting sqref="E60:E71">
    <cfRule type="duplicateValues" dxfId="214" priority="93"/>
    <cfRule type="duplicateValues" dxfId="213" priority="94"/>
  </conditionalFormatting>
  <conditionalFormatting sqref="E60:E71">
    <cfRule type="duplicateValues" dxfId="212" priority="90"/>
    <cfRule type="duplicateValues" dxfId="211" priority="91"/>
    <cfRule type="duplicateValues" dxfId="210" priority="92"/>
  </conditionalFormatting>
  <conditionalFormatting sqref="E60:E71">
    <cfRule type="duplicateValues" dxfId="209" priority="86"/>
    <cfRule type="duplicateValues" dxfId="208" priority="87"/>
    <cfRule type="duplicateValues" dxfId="207" priority="88"/>
    <cfRule type="duplicateValues" dxfId="206" priority="89"/>
  </conditionalFormatting>
  <conditionalFormatting sqref="E60:E71">
    <cfRule type="duplicateValues" dxfId="205" priority="85"/>
  </conditionalFormatting>
  <conditionalFormatting sqref="E60:E71">
    <cfRule type="duplicateValues" dxfId="204" priority="83"/>
    <cfRule type="duplicateValues" dxfId="203" priority="84"/>
  </conditionalFormatting>
  <conditionalFormatting sqref="E60:E71">
    <cfRule type="duplicateValues" dxfId="202" priority="80"/>
    <cfRule type="duplicateValues" dxfId="201" priority="81"/>
    <cfRule type="duplicateValues" dxfId="200" priority="82"/>
  </conditionalFormatting>
  <conditionalFormatting sqref="E60:E71">
    <cfRule type="duplicateValues" dxfId="199" priority="76"/>
    <cfRule type="duplicateValues" dxfId="198" priority="77"/>
    <cfRule type="duplicateValues" dxfId="197" priority="78"/>
    <cfRule type="duplicateValues" dxfId="196" priority="79"/>
  </conditionalFormatting>
  <conditionalFormatting sqref="B60:B71">
    <cfRule type="duplicateValues" dxfId="195" priority="75"/>
  </conditionalFormatting>
  <conditionalFormatting sqref="B60:B71">
    <cfRule type="duplicateValues" dxfId="194" priority="72"/>
    <cfRule type="duplicateValues" dxfId="193" priority="73"/>
    <cfRule type="duplicateValues" dxfId="192" priority="74"/>
  </conditionalFormatting>
  <conditionalFormatting sqref="B60:B71">
    <cfRule type="duplicateValues" dxfId="191" priority="70"/>
    <cfRule type="duplicateValues" dxfId="190" priority="71"/>
  </conditionalFormatting>
  <conditionalFormatting sqref="E105:E1048576 E1:E73">
    <cfRule type="duplicateValues" dxfId="189" priority="18"/>
  </conditionalFormatting>
  <conditionalFormatting sqref="B72:B73">
    <cfRule type="duplicateValues" dxfId="188" priority="156640"/>
  </conditionalFormatting>
  <conditionalFormatting sqref="B72:B73">
    <cfRule type="duplicateValues" dxfId="187" priority="156641"/>
    <cfRule type="duplicateValues" dxfId="186" priority="156642"/>
    <cfRule type="duplicateValues" dxfId="185" priority="156643"/>
  </conditionalFormatting>
  <conditionalFormatting sqref="E72:E73">
    <cfRule type="duplicateValues" dxfId="184" priority="156644"/>
  </conditionalFormatting>
  <conditionalFormatting sqref="E72:E73">
    <cfRule type="duplicateValues" dxfId="183" priority="156645"/>
    <cfRule type="duplicateValues" dxfId="182" priority="156646"/>
  </conditionalFormatting>
  <conditionalFormatting sqref="E72:E73">
    <cfRule type="duplicateValues" dxfId="181" priority="156647"/>
    <cfRule type="duplicateValues" dxfId="180" priority="156648"/>
    <cfRule type="duplicateValues" dxfId="179" priority="156649"/>
  </conditionalFormatting>
  <conditionalFormatting sqref="E72:E73">
    <cfRule type="duplicateValues" dxfId="178" priority="156650"/>
    <cfRule type="duplicateValues" dxfId="177" priority="156651"/>
    <cfRule type="duplicateValues" dxfId="176" priority="156652"/>
    <cfRule type="duplicateValues" dxfId="175" priority="156653"/>
  </conditionalFormatting>
  <conditionalFormatting sqref="B72:B73">
    <cfRule type="duplicateValues" dxfId="174" priority="156654"/>
    <cfRule type="duplicateValues" dxfId="173" priority="156655"/>
  </conditionalFormatting>
  <conditionalFormatting sqref="B43:B50">
    <cfRule type="duplicateValues" dxfId="172" priority="156714"/>
  </conditionalFormatting>
  <conditionalFormatting sqref="B43:B50">
    <cfRule type="duplicateValues" dxfId="171" priority="156716"/>
    <cfRule type="duplicateValues" dxfId="170" priority="156717"/>
    <cfRule type="duplicateValues" dxfId="169" priority="156718"/>
  </conditionalFormatting>
  <conditionalFormatting sqref="B43:B50">
    <cfRule type="duplicateValues" dxfId="168" priority="156722"/>
    <cfRule type="duplicateValues" dxfId="167" priority="156723"/>
  </conditionalFormatting>
  <conditionalFormatting sqref="E36:E59">
    <cfRule type="duplicateValues" dxfId="166" priority="156746"/>
  </conditionalFormatting>
  <conditionalFormatting sqref="E36:E59">
    <cfRule type="duplicateValues" dxfId="165" priority="156748"/>
    <cfRule type="duplicateValues" dxfId="164" priority="156749"/>
  </conditionalFormatting>
  <conditionalFormatting sqref="E36:E59">
    <cfRule type="duplicateValues" dxfId="163" priority="156752"/>
    <cfRule type="duplicateValues" dxfId="162" priority="156753"/>
    <cfRule type="duplicateValues" dxfId="161" priority="156754"/>
  </conditionalFormatting>
  <conditionalFormatting sqref="E36:E59">
    <cfRule type="duplicateValues" dxfId="160" priority="156758"/>
    <cfRule type="duplicateValues" dxfId="159" priority="156759"/>
    <cfRule type="duplicateValues" dxfId="158" priority="156760"/>
    <cfRule type="duplicateValues" dxfId="157" priority="156761"/>
  </conditionalFormatting>
  <conditionalFormatting sqref="E74:E104">
    <cfRule type="duplicateValues" dxfId="156" priority="157074"/>
  </conditionalFormatting>
  <conditionalFormatting sqref="B74:B104">
    <cfRule type="duplicateValues" dxfId="155" priority="157075"/>
  </conditionalFormatting>
  <conditionalFormatting sqref="B74:B104">
    <cfRule type="duplicateValues" dxfId="154" priority="157076"/>
    <cfRule type="duplicateValues" dxfId="153" priority="157077"/>
    <cfRule type="duplicateValues" dxfId="152" priority="157078"/>
  </conditionalFormatting>
  <conditionalFormatting sqref="E74:E104">
    <cfRule type="duplicateValues" dxfId="151" priority="157079"/>
    <cfRule type="duplicateValues" dxfId="150" priority="157080"/>
  </conditionalFormatting>
  <conditionalFormatting sqref="E74:E104">
    <cfRule type="duplicateValues" dxfId="149" priority="157081"/>
    <cfRule type="duplicateValues" dxfId="148" priority="157082"/>
    <cfRule type="duplicateValues" dxfId="147" priority="157083"/>
  </conditionalFormatting>
  <conditionalFormatting sqref="E74:E104">
    <cfRule type="duplicateValues" dxfId="146" priority="157084"/>
    <cfRule type="duplicateValues" dxfId="145" priority="157085"/>
    <cfRule type="duplicateValues" dxfId="144" priority="157086"/>
    <cfRule type="duplicateValues" dxfId="143" priority="157087"/>
  </conditionalFormatting>
  <conditionalFormatting sqref="B74:B104">
    <cfRule type="duplicateValues" dxfId="142" priority="157088"/>
    <cfRule type="duplicateValues" dxfId="141" priority="157089"/>
  </conditionalFormatting>
  <conditionalFormatting sqref="B22:B42">
    <cfRule type="duplicateValues" dxfId="15" priority="157647"/>
  </conditionalFormatting>
  <conditionalFormatting sqref="B22:B42">
    <cfRule type="duplicateValues" dxfId="14" priority="157649"/>
    <cfRule type="duplicateValues" dxfId="13" priority="157650"/>
    <cfRule type="duplicateValues" dxfId="12" priority="157651"/>
  </conditionalFormatting>
  <conditionalFormatting sqref="B22:B42">
    <cfRule type="duplicateValues" dxfId="11" priority="157655"/>
    <cfRule type="duplicateValues" dxfId="10" priority="157656"/>
  </conditionalFormatting>
  <conditionalFormatting sqref="E22:E59">
    <cfRule type="duplicateValues" dxfId="9" priority="157667"/>
  </conditionalFormatting>
  <conditionalFormatting sqref="E22:E59">
    <cfRule type="duplicateValues" dxfId="8" priority="157669"/>
    <cfRule type="duplicateValues" dxfId="7" priority="157670"/>
  </conditionalFormatting>
  <conditionalFormatting sqref="E22:E59">
    <cfRule type="duplicateValues" dxfId="6" priority="157673"/>
    <cfRule type="duplicateValues" dxfId="5" priority="157674"/>
    <cfRule type="duplicateValues" dxfId="4" priority="157675"/>
  </conditionalFormatting>
  <conditionalFormatting sqref="E22:E59">
    <cfRule type="duplicateValues" dxfId="3" priority="157679"/>
    <cfRule type="duplicateValues" dxfId="2" priority="157680"/>
    <cfRule type="duplicateValues" dxfId="1" priority="157681"/>
    <cfRule type="duplicateValues" dxfId="0" priority="157682"/>
  </conditionalFormatting>
  <hyperlinks>
    <hyperlink ref="D65" r:id="rId7" tooltip="Group Gcia Cajeros Automaticos" display="javascript:showDetailWithPersid(%22cnt:2261D520A5A86D46B6B6C15F2C47AA8A%22)" xr:uid="{00000000-0004-0000-0700-000000000000}"/>
    <hyperlink ref="B13" r:id="rId8" display="http://s460-helpdesk/CAisd/pdmweb.exe?OP=SEARCH+FACTORY=in+SKIPLIST=1+QBE.EQ.id=3656830" xr:uid="{00000000-0004-0000-0700-000001000000}"/>
    <hyperlink ref="B94" r:id="rId9" display="http://s460-helpdesk/CAisd/pdmweb.exe?OP=SEARCH+FACTORY=in+SKIPLIST=1+QBE.EQ.id=3656828" xr:uid="{00000000-0004-0000-0700-000002000000}"/>
    <hyperlink ref="B93" r:id="rId10" display="http://s460-helpdesk/CAisd/pdmweb.exe?OP=SEARCH+FACTORY=in+SKIPLIST=1+QBE.EQ.id=3656827" xr:uid="{00000000-0004-0000-0700-000003000000}"/>
    <hyperlink ref="B30" r:id="rId11" display="http://s460-helpdesk/CAisd/pdmweb.exe?OP=SEARCH+FACTORY=in+SKIPLIST=1+QBE.EQ.id=3656826" xr:uid="{00000000-0004-0000-0700-000004000000}"/>
    <hyperlink ref="B36" r:id="rId12" display="http://s460-helpdesk/CAisd/pdmweb.exe?OP=SEARCH+FACTORY=in+SKIPLIST=1+QBE.EQ.id=3656825" xr:uid="{00000000-0004-0000-0700-000005000000}"/>
    <hyperlink ref="B35" r:id="rId13" display="http://s460-helpdesk/CAisd/pdmweb.exe?OP=SEARCH+FACTORY=in+SKIPLIST=1+QBE.EQ.id=3656824" xr:uid="{00000000-0004-0000-0700-000006000000}"/>
    <hyperlink ref="B34" r:id="rId14" display="http://s460-helpdesk/CAisd/pdmweb.exe?OP=SEARCH+FACTORY=in+SKIPLIST=1+QBE.EQ.id=3656823" xr:uid="{00000000-0004-0000-0700-000007000000}"/>
    <hyperlink ref="B12" r:id="rId15" display="http://s460-helpdesk/CAisd/pdmweb.exe?OP=SEARCH+FACTORY=in+SKIPLIST=1+QBE.EQ.id=3656822" xr:uid="{00000000-0004-0000-0700-000008000000}"/>
    <hyperlink ref="B24" r:id="rId16" display="http://s460-helpdesk/CAisd/pdmweb.exe?OP=SEARCH+FACTORY=in+SKIPLIST=1+QBE.EQ.id=3656821" xr:uid="{00000000-0004-0000-0700-000009000000}"/>
    <hyperlink ref="B86" r:id="rId17" display="http://s460-helpdesk/CAisd/pdmweb.exe?OP=SEARCH+FACTORY=in+SKIPLIST=1+QBE.EQ.id=3656820" xr:uid="{00000000-0004-0000-0700-00000A000000}"/>
    <hyperlink ref="B11" r:id="rId18" display="http://s460-helpdesk/CAisd/pdmweb.exe?OP=SEARCH+FACTORY=in+SKIPLIST=1+QBE.EQ.id=3656819" xr:uid="{00000000-0004-0000-0700-00000B000000}"/>
    <hyperlink ref="B10" r:id="rId19" display="http://s460-helpdesk/CAisd/pdmweb.exe?OP=SEARCH+FACTORY=in+SKIPLIST=1+QBE.EQ.id=3656818" xr:uid="{00000000-0004-0000-0700-00000C000000}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1"/>
  <sheetViews>
    <sheetView topLeftCell="A151" zoomScale="85" zoomScaleNormal="85" workbookViewId="0">
      <selection activeCell="F84" sqref="F84"/>
    </sheetView>
  </sheetViews>
  <sheetFormatPr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55" t="s">
        <v>2150</v>
      </c>
      <c r="B1" s="156"/>
      <c r="C1" s="156"/>
      <c r="D1" s="156"/>
      <c r="E1" s="157"/>
      <c r="F1" s="164" t="s">
        <v>2550</v>
      </c>
      <c r="G1" s="165"/>
      <c r="H1" s="106">
        <f>COUNTIF(A:E,"2 Gavetas Vacias y 1 Fallando")</f>
        <v>0</v>
      </c>
      <c r="I1" s="106">
        <f>COUNTIF(A:E,("3 Gavetas Vacias"))</f>
        <v>10</v>
      </c>
      <c r="J1" s="84">
        <f>COUNTIF(A:E,"2 Gavetas Fallando y 1 Vacias")</f>
        <v>0</v>
      </c>
    </row>
    <row r="2" spans="1:11" ht="25.5" customHeight="1" x14ac:dyDescent="0.25">
      <c r="A2" s="158" t="s">
        <v>2450</v>
      </c>
      <c r="B2" s="159"/>
      <c r="C2" s="159"/>
      <c r="D2" s="159"/>
      <c r="E2" s="160"/>
      <c r="F2" s="105" t="s">
        <v>2549</v>
      </c>
      <c r="G2" s="104">
        <f>G3+G4</f>
        <v>105</v>
      </c>
      <c r="H2" s="105" t="s">
        <v>2560</v>
      </c>
      <c r="I2" s="104">
        <f>COUNTIF(A:E,"Abastecido")</f>
        <v>15</v>
      </c>
      <c r="J2" s="105" t="s">
        <v>2578</v>
      </c>
      <c r="K2" s="104">
        <f>COUNTIF(REPORTE!E:U,"REINICIO FALLIDO")</f>
        <v>1</v>
      </c>
    </row>
    <row r="3" spans="1:11" ht="18" x14ac:dyDescent="0.25">
      <c r="A3" s="111"/>
      <c r="B3" s="134"/>
      <c r="C3" s="112"/>
      <c r="D3" s="112"/>
      <c r="E3" s="119"/>
      <c r="F3" s="105" t="s">
        <v>2548</v>
      </c>
      <c r="G3" s="104">
        <f>COUNTIF(REPORTE!A:Q,"fuera de Servicio")</f>
        <v>48</v>
      </c>
      <c r="H3" s="105" t="s">
        <v>2556</v>
      </c>
      <c r="I3" s="104">
        <f>COUNTIF(A:E,"Gavetas Vacías + Gavetas Fallando")</f>
        <v>7</v>
      </c>
      <c r="J3" s="105" t="s">
        <v>2579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5">
        <v>44386.25</v>
      </c>
      <c r="C4" s="112"/>
      <c r="D4" s="112"/>
      <c r="E4" s="120"/>
      <c r="F4" s="105" t="s">
        <v>2545</v>
      </c>
      <c r="G4" s="104">
        <f>COUNTIF(REPORTE!A:Q,"En Servicio")</f>
        <v>57</v>
      </c>
      <c r="H4" s="105" t="s">
        <v>2559</v>
      </c>
      <c r="I4" s="104">
        <f>COUNTIF(A:E,"Solucionado")</f>
        <v>6</v>
      </c>
      <c r="J4" s="105" t="s">
        <v>2580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5">
        <v>44386.708333333336</v>
      </c>
      <c r="C5" s="112"/>
      <c r="D5" s="112"/>
      <c r="E5" s="120"/>
      <c r="F5" s="105" t="s">
        <v>2546</v>
      </c>
      <c r="G5" s="104">
        <f>COUNTIF(REPORTE!A:Q,"reinicio exitoso")</f>
        <v>2</v>
      </c>
      <c r="H5" s="105" t="s">
        <v>2552</v>
      </c>
      <c r="I5" s="104">
        <f>I1+H1+J1</f>
        <v>10</v>
      </c>
    </row>
    <row r="6" spans="1:11" ht="18" x14ac:dyDescent="0.25">
      <c r="A6" s="111"/>
      <c r="B6" s="134"/>
      <c r="C6" s="112"/>
      <c r="D6" s="112"/>
      <c r="E6" s="121"/>
      <c r="F6" s="105" t="s">
        <v>2547</v>
      </c>
      <c r="G6" s="104">
        <f>COUNTIF(REPORTE!A:Q,"carga exitosa")</f>
        <v>3</v>
      </c>
      <c r="H6" s="105" t="s">
        <v>2557</v>
      </c>
      <c r="I6" s="104">
        <f>COUNTIF(A:E,"GAVETA DE RECHAZO LLENA")</f>
        <v>2</v>
      </c>
    </row>
    <row r="7" spans="1:11" ht="18" customHeight="1" x14ac:dyDescent="0.25">
      <c r="A7" s="161" t="s">
        <v>2582</v>
      </c>
      <c r="B7" s="162"/>
      <c r="C7" s="162"/>
      <c r="D7" s="162"/>
      <c r="E7" s="163"/>
      <c r="F7" s="105" t="s">
        <v>2551</v>
      </c>
      <c r="G7" s="104">
        <f>COUNTIF(A:E,"Sin Efectivo")</f>
        <v>4</v>
      </c>
      <c r="H7" s="105" t="s">
        <v>2558</v>
      </c>
      <c r="I7" s="104">
        <f>COUNTIF(A:E,"GAVETA DE DEPOSITO LLENA")</f>
        <v>9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15" t="s">
        <v>2418</v>
      </c>
      <c r="E8" s="115" t="s">
        <v>2416</v>
      </c>
    </row>
    <row r="9" spans="1:11" ht="18" x14ac:dyDescent="0.25">
      <c r="A9" s="127" t="str">
        <f>VLOOKUP(B9,'[1]LISTADO ATM'!$A$2:$C$822,3,0)</f>
        <v>ESTE</v>
      </c>
      <c r="B9" s="136">
        <v>219</v>
      </c>
      <c r="C9" s="127" t="str">
        <f>VLOOKUP(B9,'[1]LISTADO ATM'!$A$2:$B$822,2,0)</f>
        <v xml:space="preserve">ATM Oficina La Altagracia (Higuey) </v>
      </c>
      <c r="D9" s="124" t="s">
        <v>2544</v>
      </c>
      <c r="E9" s="66">
        <v>3335947630</v>
      </c>
    </row>
    <row r="10" spans="1:11" ht="18" x14ac:dyDescent="0.25">
      <c r="A10" s="127" t="str">
        <f>VLOOKUP(B10,'[1]LISTADO ATM'!$A$2:$C$822,3,0)</f>
        <v>NORTE</v>
      </c>
      <c r="B10" s="136">
        <v>903</v>
      </c>
      <c r="C10" s="127" t="str">
        <f>VLOOKUP(B10,'[1]LISTADO ATM'!$A$2:$B$822,2,0)</f>
        <v xml:space="preserve">ATM Oficina La Vega Real I </v>
      </c>
      <c r="D10" s="124" t="s">
        <v>2544</v>
      </c>
      <c r="E10" s="66">
        <v>3335948296</v>
      </c>
    </row>
    <row r="11" spans="1:11" s="111" customFormat="1" ht="18" x14ac:dyDescent="0.25">
      <c r="A11" s="127" t="str">
        <f>VLOOKUP(B11,'[1]LISTADO ATM'!$A$2:$C$822,3,0)</f>
        <v>DISTRITO NACIONAL</v>
      </c>
      <c r="B11" s="136">
        <v>596</v>
      </c>
      <c r="C11" s="127" t="str">
        <f>VLOOKUP(B11,'[1]LISTADO ATM'!$A$2:$B$822,2,0)</f>
        <v xml:space="preserve">ATM Autobanco Malecón Center </v>
      </c>
      <c r="D11" s="124" t="s">
        <v>2544</v>
      </c>
      <c r="E11" s="66">
        <v>3335948402</v>
      </c>
    </row>
    <row r="12" spans="1:11" s="111" customFormat="1" ht="18" x14ac:dyDescent="0.25">
      <c r="A12" s="127" t="str">
        <f>VLOOKUP(B12,'[1]LISTADO ATM'!$A$2:$C$822,3,0)</f>
        <v>DISTRITO NACIONAL</v>
      </c>
      <c r="B12" s="127">
        <v>563</v>
      </c>
      <c r="C12" s="127" t="str">
        <f>VLOOKUP(B12,'[1]LISTADO ATM'!$A$2:$B$822,2,0)</f>
        <v xml:space="preserve">ATM Base Aérea San Isidro </v>
      </c>
      <c r="D12" s="124" t="s">
        <v>2544</v>
      </c>
      <c r="E12" s="66">
        <v>3335946577</v>
      </c>
    </row>
    <row r="13" spans="1:11" s="111" customFormat="1" ht="18" customHeight="1" x14ac:dyDescent="0.25">
      <c r="A13" s="127" t="str">
        <f>VLOOKUP(B13,'[1]LISTADO ATM'!$A$2:$C$822,3,0)</f>
        <v>DISTRITO NACIONAL</v>
      </c>
      <c r="B13" s="127">
        <v>321</v>
      </c>
      <c r="C13" s="127" t="str">
        <f>VLOOKUP(B13,'[1]LISTADO ATM'!$A$2:$B$822,2,0)</f>
        <v xml:space="preserve">ATM Oficina Jiménez Moya I </v>
      </c>
      <c r="D13" s="124" t="s">
        <v>2544</v>
      </c>
      <c r="E13" s="66">
        <v>3335947146</v>
      </c>
    </row>
    <row r="14" spans="1:11" s="111" customFormat="1" ht="18" x14ac:dyDescent="0.25">
      <c r="A14" s="127" t="str">
        <f>VLOOKUP(B14,'[1]LISTADO ATM'!$A$2:$C$822,3,0)</f>
        <v>ESTE</v>
      </c>
      <c r="B14" s="127">
        <v>912</v>
      </c>
      <c r="C14" s="127" t="str">
        <f>VLOOKUP(B14,'[1]LISTADO ATM'!$A$2:$B$822,2,0)</f>
        <v xml:space="preserve">ATM Oficina San Pedro II </v>
      </c>
      <c r="D14" s="124" t="s">
        <v>2544</v>
      </c>
      <c r="E14" s="66">
        <v>3335948297</v>
      </c>
    </row>
    <row r="15" spans="1:11" s="111" customFormat="1" ht="18" x14ac:dyDescent="0.25">
      <c r="A15" s="127" t="str">
        <f>VLOOKUP(B15,'[1]LISTADO ATM'!$A$2:$C$822,3,0)</f>
        <v>ESTE</v>
      </c>
      <c r="B15" s="127">
        <v>111</v>
      </c>
      <c r="C15" s="127" t="str">
        <f>VLOOKUP(B15,'[1]LISTADO ATM'!$A$2:$B$822,2,0)</f>
        <v xml:space="preserve">ATM Oficina San Pedro </v>
      </c>
      <c r="D15" s="124" t="s">
        <v>2544</v>
      </c>
      <c r="E15" s="66">
        <v>3335948330</v>
      </c>
    </row>
    <row r="16" spans="1:11" s="111" customFormat="1" ht="18" x14ac:dyDescent="0.25">
      <c r="A16" s="127" t="str">
        <f>VLOOKUP(B16,'[1]LISTADO ATM'!$A$2:$C$822,3,0)</f>
        <v>NORTE</v>
      </c>
      <c r="B16" s="127">
        <v>411</v>
      </c>
      <c r="C16" s="127" t="str">
        <f>VLOOKUP(B16,'[1]LISTADO ATM'!$A$2:$B$822,2,0)</f>
        <v xml:space="preserve">ATM UNP Piedra Blanca </v>
      </c>
      <c r="D16" s="124" t="s">
        <v>2544</v>
      </c>
      <c r="E16" s="66">
        <v>3335948331</v>
      </c>
    </row>
    <row r="17" spans="1:6" s="111" customFormat="1" ht="18" x14ac:dyDescent="0.25">
      <c r="A17" s="127" t="str">
        <f>VLOOKUP(B17,'[1]LISTADO ATM'!$A$2:$C$822,3,0)</f>
        <v>ESTE</v>
      </c>
      <c r="B17" s="136">
        <v>268</v>
      </c>
      <c r="C17" s="127" t="str">
        <f>VLOOKUP(B17,'[1]LISTADO ATM'!$A$2:$B$822,2,0)</f>
        <v xml:space="preserve">ATM Autobanco La Altagracia (Higuey) </v>
      </c>
      <c r="D17" s="124" t="s">
        <v>2544</v>
      </c>
      <c r="E17" s="66">
        <v>3335948586</v>
      </c>
    </row>
    <row r="18" spans="1:6" s="111" customFormat="1" ht="18" x14ac:dyDescent="0.25">
      <c r="A18" s="127" t="str">
        <f>VLOOKUP(B18,'[1]LISTADO ATM'!$A$2:$C$822,3,0)</f>
        <v>ESTE</v>
      </c>
      <c r="B18" s="136">
        <v>219</v>
      </c>
      <c r="C18" s="127" t="str">
        <f>VLOOKUP(B18,'[1]LISTADO ATM'!$A$2:$B$822,2,0)</f>
        <v xml:space="preserve">ATM Oficina La Altagracia (Higuey) </v>
      </c>
      <c r="D18" s="124" t="s">
        <v>2544</v>
      </c>
      <c r="E18" s="66">
        <v>3335948721</v>
      </c>
    </row>
    <row r="19" spans="1:6" s="111" customFormat="1" ht="18.75" customHeight="1" x14ac:dyDescent="0.25">
      <c r="A19" s="127" t="str">
        <f>VLOOKUP(B19,'[1]LISTADO ATM'!$A$2:$C$822,3,0)</f>
        <v>ESTE</v>
      </c>
      <c r="B19" s="136">
        <v>427</v>
      </c>
      <c r="C19" s="127" t="str">
        <f>VLOOKUP(B19,'[1]LISTADO ATM'!$A$2:$B$822,2,0)</f>
        <v xml:space="preserve">ATM Almacenes Iberia (Hato Mayor) </v>
      </c>
      <c r="D19" s="124" t="s">
        <v>2544</v>
      </c>
      <c r="E19" s="66">
        <v>3335948727</v>
      </c>
    </row>
    <row r="20" spans="1:6" s="111" customFormat="1" ht="18" x14ac:dyDescent="0.25">
      <c r="A20" s="127" t="str">
        <f>VLOOKUP(B20,'[1]LISTADO ATM'!$A$2:$C$822,3,0)</f>
        <v>ESTE</v>
      </c>
      <c r="B20" s="136">
        <v>121</v>
      </c>
      <c r="C20" s="127" t="str">
        <f>VLOOKUP(B20,'[1]LISTADO ATM'!$A$2:$B$822,2,0)</f>
        <v xml:space="preserve">ATM Oficina Bayaguana </v>
      </c>
      <c r="D20" s="124" t="s">
        <v>2544</v>
      </c>
      <c r="E20" s="66">
        <v>3335948837</v>
      </c>
    </row>
    <row r="21" spans="1:6" s="111" customFormat="1" ht="18" x14ac:dyDescent="0.25">
      <c r="A21" s="127" t="str">
        <f>VLOOKUP(B21,'[1]LISTADO ATM'!$A$2:$C$822,3,0)</f>
        <v>NORTE</v>
      </c>
      <c r="B21" s="136">
        <v>119</v>
      </c>
      <c r="C21" s="127" t="str">
        <f>VLOOKUP(B21,'[1]LISTADO ATM'!$A$2:$B$822,2,0)</f>
        <v>ATM Oficina La Barranquita</v>
      </c>
      <c r="D21" s="124" t="s">
        <v>2544</v>
      </c>
      <c r="E21" s="66">
        <v>3335949038</v>
      </c>
    </row>
    <row r="22" spans="1:6" s="111" customFormat="1" ht="18" x14ac:dyDescent="0.25">
      <c r="A22" s="127" t="str">
        <f>VLOOKUP(B22,'[1]LISTADO ATM'!$A$2:$C$822,3,0)</f>
        <v>ESTE</v>
      </c>
      <c r="B22" s="127">
        <v>867</v>
      </c>
      <c r="C22" s="127" t="str">
        <f>VLOOKUP(B22,'[1]LISTADO ATM'!$A$2:$B$822,2,0)</f>
        <v xml:space="preserve">ATM Estación Combustible Autopista El Coral </v>
      </c>
      <c r="D22" s="124" t="s">
        <v>2544</v>
      </c>
      <c r="E22" s="66">
        <v>3335948332</v>
      </c>
    </row>
    <row r="23" spans="1:6" s="111" customFormat="1" ht="18" x14ac:dyDescent="0.25">
      <c r="A23" s="127" t="str">
        <f>VLOOKUP(B23,'[1]LISTADO ATM'!$A$2:$C$822,3,0)</f>
        <v>DISTRITO NACIONAL</v>
      </c>
      <c r="B23" s="127">
        <v>85</v>
      </c>
      <c r="C23" s="127" t="str">
        <f>VLOOKUP(B23,'[1]LISTADO ATM'!$A$2:$B$822,2,0)</f>
        <v xml:space="preserve">ATM Oficina San Isidro (Fuerza Aérea) </v>
      </c>
      <c r="D23" s="124" t="s">
        <v>2544</v>
      </c>
      <c r="E23" s="66">
        <v>3335948787</v>
      </c>
    </row>
    <row r="24" spans="1:6" s="111" customFormat="1" ht="18.75" thickBot="1" x14ac:dyDescent="0.3">
      <c r="A24" s="114" t="s">
        <v>2472</v>
      </c>
      <c r="B24" s="141">
        <f>COUNT(B9:B23)</f>
        <v>15</v>
      </c>
      <c r="C24" s="166"/>
      <c r="D24" s="167"/>
      <c r="E24" s="168"/>
    </row>
    <row r="25" spans="1:6" s="111" customFormat="1" x14ac:dyDescent="0.25">
      <c r="B25" s="116"/>
      <c r="E25" s="116"/>
    </row>
    <row r="26" spans="1:6" s="111" customFormat="1" ht="18" x14ac:dyDescent="0.25">
      <c r="A26" s="161" t="s">
        <v>2583</v>
      </c>
      <c r="B26" s="162"/>
      <c r="C26" s="162"/>
      <c r="D26" s="162"/>
      <c r="E26" s="163"/>
    </row>
    <row r="27" spans="1:6" s="111" customFormat="1" ht="18" customHeight="1" x14ac:dyDescent="0.25">
      <c r="A27" s="113" t="s">
        <v>15</v>
      </c>
      <c r="B27" s="113" t="s">
        <v>2415</v>
      </c>
      <c r="C27" s="113" t="s">
        <v>46</v>
      </c>
      <c r="D27" s="113" t="s">
        <v>2418</v>
      </c>
      <c r="E27" s="113" t="s">
        <v>2416</v>
      </c>
    </row>
    <row r="28" spans="1:6" s="111" customFormat="1" ht="18" x14ac:dyDescent="0.25">
      <c r="A28" s="66" t="str">
        <f>VLOOKUP(B28,'[1]LISTADO ATM'!$A$2:$C$822,3,0)</f>
        <v>DISTRITO NACIONAL</v>
      </c>
      <c r="B28" s="127">
        <v>755</v>
      </c>
      <c r="C28" s="191" t="str">
        <f>VLOOKUP(B28,'[1]LISTADO ATM'!$A$2:$B$822,2,0)</f>
        <v xml:space="preserve">ATM Oficina Galería del Este (Plaza) </v>
      </c>
      <c r="D28" s="124" t="s">
        <v>2540</v>
      </c>
      <c r="E28" s="66">
        <v>3335946770</v>
      </c>
    </row>
    <row r="29" spans="1:6" s="111" customFormat="1" ht="18" x14ac:dyDescent="0.25">
      <c r="A29" s="66" t="str">
        <f>VLOOKUP(B29,'[1]LISTADO ATM'!$A$2:$C$822,3,0)</f>
        <v>DISTRITO NACIONAL</v>
      </c>
      <c r="B29" s="127">
        <v>87</v>
      </c>
      <c r="C29" s="191" t="str">
        <f>VLOOKUP(B29,'[1]LISTADO ATM'!$A$2:$B$822,2,0)</f>
        <v xml:space="preserve">ATM Autoservicio Sarasota </v>
      </c>
      <c r="D29" s="124" t="s">
        <v>2540</v>
      </c>
      <c r="E29" s="66">
        <v>3335946299</v>
      </c>
    </row>
    <row r="30" spans="1:6" s="111" customFormat="1" ht="18" x14ac:dyDescent="0.25">
      <c r="A30" s="66" t="str">
        <f>VLOOKUP(B30,'[1]LISTADO ATM'!$A$2:$C$822,3,0)</f>
        <v>DISTRITO NACIONAL</v>
      </c>
      <c r="B30" s="127">
        <v>743</v>
      </c>
      <c r="C30" s="191" t="str">
        <f>VLOOKUP(B30,'[1]LISTADO ATM'!$A$2:$B$822,2,0)</f>
        <v xml:space="preserve">ATM Oficina Los Frailes </v>
      </c>
      <c r="D30" s="124" t="s">
        <v>2540</v>
      </c>
      <c r="E30" s="66">
        <v>3335947198</v>
      </c>
    </row>
    <row r="31" spans="1:6" ht="18" x14ac:dyDescent="0.25">
      <c r="A31" s="66" t="str">
        <f>VLOOKUP(B31,'[1]LISTADO ATM'!$A$2:$C$822,3,0)</f>
        <v>NORTE</v>
      </c>
      <c r="B31" s="127">
        <v>497</v>
      </c>
      <c r="C31" s="191" t="str">
        <f>VLOOKUP(B31,'[1]LISTADO ATM'!$A$2:$B$822,2,0)</f>
        <v>ATM Ofic. El Portal ll (Santiago)</v>
      </c>
      <c r="D31" s="124" t="s">
        <v>2540</v>
      </c>
      <c r="E31" s="66">
        <v>3335948282</v>
      </c>
      <c r="F31" s="107"/>
    </row>
    <row r="32" spans="1:6" ht="18" x14ac:dyDescent="0.25">
      <c r="A32" s="66" t="str">
        <f>VLOOKUP(B32,'[1]LISTADO ATM'!$A$2:$C$822,3,0)</f>
        <v>NORTE</v>
      </c>
      <c r="B32" s="127">
        <v>985</v>
      </c>
      <c r="C32" s="191" t="str">
        <f>VLOOKUP(B32,'[1]LISTADO ATM'!$A$2:$B$822,2,0)</f>
        <v xml:space="preserve">ATM Oficina Dajabón II </v>
      </c>
      <c r="D32" s="124" t="s">
        <v>2540</v>
      </c>
      <c r="E32" s="66">
        <v>3335948333</v>
      </c>
    </row>
    <row r="33" spans="1:8" ht="18" customHeight="1" x14ac:dyDescent="0.25">
      <c r="A33" s="66" t="str">
        <f>VLOOKUP(B33,'[1]LISTADO ATM'!$A$2:$C$822,3,0)</f>
        <v>DISTRITO NACIONAL</v>
      </c>
      <c r="B33" s="127">
        <v>946</v>
      </c>
      <c r="C33" s="191" t="str">
        <f>VLOOKUP(B33,'[1]LISTADO ATM'!$A$2:$B$822,2,0)</f>
        <v xml:space="preserve">ATM Oficina Núñez de Cáceres I </v>
      </c>
      <c r="D33" s="124" t="s">
        <v>2540</v>
      </c>
      <c r="E33" s="66">
        <v>3335947111</v>
      </c>
    </row>
    <row r="34" spans="1:8" s="107" customFormat="1" ht="18.75" customHeight="1" x14ac:dyDescent="0.25">
      <c r="A34" s="66" t="e">
        <f>VLOOKUP(B34,'[1]LISTADO ATM'!$A$2:$C$822,3,0)</f>
        <v>#N/A</v>
      </c>
      <c r="B34" s="127"/>
      <c r="C34" s="191" t="e">
        <f>VLOOKUP(B34,'[1]LISTADO ATM'!$A$2:$B$822,2,0)</f>
        <v>#N/A</v>
      </c>
      <c r="D34" s="124"/>
      <c r="E34" s="127"/>
    </row>
    <row r="35" spans="1:8" s="107" customFormat="1" ht="18.75" thickBot="1" x14ac:dyDescent="0.3">
      <c r="A35" s="114" t="s">
        <v>2472</v>
      </c>
      <c r="B35" s="141">
        <f>COUNT(B28:B34)</f>
        <v>6</v>
      </c>
      <c r="C35" s="166"/>
      <c r="D35" s="167"/>
      <c r="E35" s="168"/>
      <c r="G35" s="111"/>
      <c r="H35" s="111"/>
    </row>
    <row r="36" spans="1:8" s="111" customFormat="1" ht="18.75" customHeight="1" thickBot="1" x14ac:dyDescent="0.3">
      <c r="B36" s="116"/>
      <c r="E36" s="116"/>
    </row>
    <row r="37" spans="1:8" s="111" customFormat="1" ht="18.75" thickBot="1" x14ac:dyDescent="0.3">
      <c r="A37" s="171" t="s">
        <v>2473</v>
      </c>
      <c r="B37" s="172"/>
      <c r="C37" s="172"/>
      <c r="D37" s="172"/>
      <c r="E37" s="173"/>
    </row>
    <row r="38" spans="1:8" ht="18" x14ac:dyDescent="0.25">
      <c r="A38" s="113" t="s">
        <v>15</v>
      </c>
      <c r="B38" s="113" t="s">
        <v>2415</v>
      </c>
      <c r="C38" s="113" t="s">
        <v>46</v>
      </c>
      <c r="D38" s="113" t="s">
        <v>2418</v>
      </c>
      <c r="E38" s="113" t="s">
        <v>2416</v>
      </c>
      <c r="G38" s="111"/>
      <c r="H38" s="111"/>
    </row>
    <row r="39" spans="1:8" s="111" customFormat="1" ht="18" x14ac:dyDescent="0.25">
      <c r="A39" s="127" t="str">
        <f>VLOOKUP(B39,'[1]LISTADO ATM'!$A$2:$C$822,3,0)</f>
        <v>NORTE</v>
      </c>
      <c r="B39" s="136">
        <v>63</v>
      </c>
      <c r="C39" s="127" t="str">
        <f>VLOOKUP(B39,'[1]LISTADO ATM'!$A$2:$B$822,2,0)</f>
        <v xml:space="preserve">ATM Oficina Villa Vásquez (Montecristi) </v>
      </c>
      <c r="D39" s="123" t="s">
        <v>2436</v>
      </c>
      <c r="E39" s="66">
        <v>3335948341</v>
      </c>
    </row>
    <row r="40" spans="1:8" s="111" customFormat="1" ht="18" x14ac:dyDescent="0.25">
      <c r="A40" s="127" t="str">
        <f>VLOOKUP(B40,'[1]LISTADO ATM'!$A$2:$C$822,3,0)</f>
        <v>NORTE</v>
      </c>
      <c r="B40" s="136">
        <v>757</v>
      </c>
      <c r="C40" s="127" t="str">
        <f>VLOOKUP(B40,'[1]LISTADO ATM'!$A$2:$B$822,2,0)</f>
        <v xml:space="preserve">ATM UNP Plaza Paseo (Santiago) </v>
      </c>
      <c r="D40" s="123" t="s">
        <v>2436</v>
      </c>
      <c r="E40" s="66">
        <v>3335949238</v>
      </c>
    </row>
    <row r="41" spans="1:8" ht="18.75" customHeight="1" x14ac:dyDescent="0.25">
      <c r="A41" s="127" t="str">
        <f>VLOOKUP(B41,'[1]LISTADO ATM'!$A$2:$C$822,3,0)</f>
        <v>DISTRITO NACIONAL</v>
      </c>
      <c r="B41" s="136">
        <v>947</v>
      </c>
      <c r="C41" s="127" t="str">
        <f>VLOOKUP(B41,'[1]LISTADO ATM'!$A$2:$B$822,2,0)</f>
        <v xml:space="preserve">ATM Superintendencia de Bancos </v>
      </c>
      <c r="D41" s="123" t="s">
        <v>2436</v>
      </c>
      <c r="E41" s="66">
        <v>3335949259</v>
      </c>
      <c r="G41" s="111"/>
      <c r="H41" s="111"/>
    </row>
    <row r="42" spans="1:8" s="111" customFormat="1" ht="18.75" thickBot="1" x14ac:dyDescent="0.3">
      <c r="A42" s="131"/>
      <c r="B42" s="141">
        <f>COUNT(B39:B41)</f>
        <v>3</v>
      </c>
      <c r="C42" s="122"/>
      <c r="D42" s="122"/>
      <c r="E42" s="122"/>
    </row>
    <row r="43" spans="1:8" s="111" customFormat="1" ht="15.75" thickBot="1" x14ac:dyDescent="0.3">
      <c r="B43" s="116"/>
      <c r="E43" s="116"/>
    </row>
    <row r="44" spans="1:8" s="111" customFormat="1" ht="18.75" thickBot="1" x14ac:dyDescent="0.3">
      <c r="A44" s="171" t="s">
        <v>2436</v>
      </c>
      <c r="B44" s="172"/>
      <c r="C44" s="172"/>
      <c r="D44" s="172"/>
      <c r="E44" s="173"/>
    </row>
    <row r="45" spans="1:8" s="111" customFormat="1" ht="18" x14ac:dyDescent="0.25">
      <c r="A45" s="113" t="s">
        <v>15</v>
      </c>
      <c r="B45" s="113" t="s">
        <v>2415</v>
      </c>
      <c r="C45" s="113" t="s">
        <v>2588</v>
      </c>
      <c r="D45" s="113" t="s">
        <v>2418</v>
      </c>
      <c r="E45" s="113" t="s">
        <v>2416</v>
      </c>
    </row>
    <row r="46" spans="1:8" s="111" customFormat="1" ht="18" x14ac:dyDescent="0.25">
      <c r="A46" s="127" t="str">
        <f>VLOOKUP(B46,'[1]LISTADO ATM'!$A$2:$C$822,3,0)</f>
        <v>DISTRITO NACIONAL</v>
      </c>
      <c r="B46" s="127">
        <v>578</v>
      </c>
      <c r="C46" s="127" t="str">
        <f>VLOOKUP(B46,'[1]LISTADO ATM'!$A$2:$B$822,2,0)</f>
        <v xml:space="preserve">ATM Procuraduría General de la República </v>
      </c>
      <c r="D46" s="127" t="s">
        <v>2479</v>
      </c>
      <c r="E46" s="66">
        <v>3335948168</v>
      </c>
    </row>
    <row r="47" spans="1:8" s="111" customFormat="1" ht="18" x14ac:dyDescent="0.25">
      <c r="A47" s="127" t="str">
        <f>VLOOKUP(B47,'[1]LISTADO ATM'!$A$2:$C$822,3,0)</f>
        <v>DISTRITO NACIONAL</v>
      </c>
      <c r="B47" s="127">
        <v>139</v>
      </c>
      <c r="C47" s="127" t="str">
        <f>VLOOKUP(B47,'[1]LISTADO ATM'!$A$2:$B$822,2,0)</f>
        <v xml:space="preserve">ATM Oficina Plaza Lama Zona Oriental I </v>
      </c>
      <c r="D47" s="127" t="s">
        <v>2479</v>
      </c>
      <c r="E47" s="66">
        <v>3335949222</v>
      </c>
    </row>
    <row r="48" spans="1:8" s="111" customFormat="1" ht="18" x14ac:dyDescent="0.25">
      <c r="A48" s="127" t="str">
        <f>VLOOKUP(B48,'[1]LISTADO ATM'!$A$2:$C$822,3,0)</f>
        <v>NORTE</v>
      </c>
      <c r="B48" s="127">
        <v>604</v>
      </c>
      <c r="C48" s="127" t="str">
        <f>VLOOKUP(B48,'[1]LISTADO ATM'!$A$2:$B$822,2,0)</f>
        <v xml:space="preserve">ATM Oficina Estancia Nueva (Moca) </v>
      </c>
      <c r="D48" s="127" t="s">
        <v>2479</v>
      </c>
      <c r="E48" s="66">
        <v>3335949266</v>
      </c>
    </row>
    <row r="49" spans="1:5" ht="18.75" thickBot="1" x14ac:dyDescent="0.3">
      <c r="A49" s="131" t="s">
        <v>2472</v>
      </c>
      <c r="B49" s="141">
        <f>COUNT(B46:B48)</f>
        <v>3</v>
      </c>
      <c r="C49" s="122"/>
      <c r="D49" s="122"/>
      <c r="E49" s="122"/>
    </row>
    <row r="50" spans="1:5" ht="15.75" thickBot="1" x14ac:dyDescent="0.3">
      <c r="A50" s="111"/>
      <c r="B50" s="116"/>
      <c r="C50" s="111"/>
      <c r="D50" s="111"/>
      <c r="E50" s="116"/>
    </row>
    <row r="51" spans="1:5" ht="18.75" customHeight="1" x14ac:dyDescent="0.25">
      <c r="A51" s="174" t="s">
        <v>2584</v>
      </c>
      <c r="B51" s="175"/>
      <c r="C51" s="175"/>
      <c r="D51" s="175"/>
      <c r="E51" s="176"/>
    </row>
    <row r="52" spans="1:5" ht="18.75" customHeight="1" x14ac:dyDescent="0.25">
      <c r="A52" s="113" t="s">
        <v>15</v>
      </c>
      <c r="B52" s="113" t="s">
        <v>2415</v>
      </c>
      <c r="C52" s="115" t="s">
        <v>46</v>
      </c>
      <c r="D52" s="126" t="s">
        <v>2418</v>
      </c>
      <c r="E52" s="115" t="s">
        <v>2416</v>
      </c>
    </row>
    <row r="53" spans="1:5" ht="18.75" customHeight="1" x14ac:dyDescent="0.25">
      <c r="A53" s="66" t="str">
        <f>VLOOKUP(B53,'[1]LISTADO ATM'!$A$2:$C$822,3,0)</f>
        <v>DISTRITO NACIONAL</v>
      </c>
      <c r="B53" s="127">
        <v>980</v>
      </c>
      <c r="C53" s="127" t="str">
        <f>VLOOKUP(B53,'[1]LISTADO ATM'!$A$2:$B$822,2,0)</f>
        <v xml:space="preserve">ATM Oficina Bella Vista Mall II </v>
      </c>
      <c r="D53" s="138" t="s">
        <v>2562</v>
      </c>
      <c r="E53" s="66">
        <v>3335947094</v>
      </c>
    </row>
    <row r="54" spans="1:5" ht="18" x14ac:dyDescent="0.25">
      <c r="A54" s="66" t="str">
        <f>VLOOKUP(B54,'[1]LISTADO ATM'!$A$2:$C$822,3,0)</f>
        <v>DISTRITO NACIONAL</v>
      </c>
      <c r="B54" s="127">
        <v>169</v>
      </c>
      <c r="C54" s="127" t="str">
        <f>VLOOKUP(B54,'[1]LISTADO ATM'!$A$2:$B$822,2,0)</f>
        <v xml:space="preserve">ATM Oficina Caonabo </v>
      </c>
      <c r="D54" s="138" t="s">
        <v>2562</v>
      </c>
      <c r="E54" s="66">
        <v>3335947313</v>
      </c>
    </row>
    <row r="55" spans="1:5" ht="18" customHeight="1" x14ac:dyDescent="0.25">
      <c r="A55" s="66" t="str">
        <f>VLOOKUP(B55,'[1]LISTADO ATM'!$A$2:$C$822,3,0)</f>
        <v>SUR</v>
      </c>
      <c r="B55" s="127">
        <v>880</v>
      </c>
      <c r="C55" s="127" t="str">
        <f>VLOOKUP(B55,'[1]LISTADO ATM'!$A$2:$B$822,2,0)</f>
        <v xml:space="preserve">ATM Autoservicio Barahona II </v>
      </c>
      <c r="D55" s="138" t="s">
        <v>2562</v>
      </c>
      <c r="E55" s="66">
        <v>3335947792</v>
      </c>
    </row>
    <row r="56" spans="1:5" ht="18" x14ac:dyDescent="0.25">
      <c r="A56" s="66" t="str">
        <f>VLOOKUP(B56,'[1]LISTADO ATM'!$A$2:$C$822,3,0)</f>
        <v>DISTRITO NACIONAL</v>
      </c>
      <c r="B56" s="127">
        <v>238</v>
      </c>
      <c r="C56" s="127" t="str">
        <f>VLOOKUP(B56,'[1]LISTADO ATM'!$A$2:$B$822,2,0)</f>
        <v xml:space="preserve">ATM Multicentro La Sirena Charles de Gaulle </v>
      </c>
      <c r="D56" s="192" t="s">
        <v>2561</v>
      </c>
      <c r="E56" s="66">
        <v>3335946926</v>
      </c>
    </row>
    <row r="57" spans="1:5" ht="18.75" customHeight="1" x14ac:dyDescent="0.25">
      <c r="A57" s="66" t="str">
        <f>VLOOKUP(B57,'[1]LISTADO ATM'!$A$2:$C$822,3,0)</f>
        <v>DISTRITO NACIONAL</v>
      </c>
      <c r="B57" s="127">
        <v>336</v>
      </c>
      <c r="C57" s="127" t="str">
        <f>VLOOKUP(B57,'[1]LISTADO ATM'!$A$2:$B$822,2,0)</f>
        <v>ATM Instituto Nacional de Cancer (incart)</v>
      </c>
      <c r="D57" s="192" t="s">
        <v>2561</v>
      </c>
      <c r="E57" s="66">
        <v>3335947029</v>
      </c>
    </row>
    <row r="58" spans="1:5" ht="18.75" customHeight="1" x14ac:dyDescent="0.25">
      <c r="A58" s="66" t="str">
        <f>VLOOKUP(B58,'[1]LISTADO ATM'!$A$2:$C$822,3,0)</f>
        <v>ESTE</v>
      </c>
      <c r="B58" s="127">
        <v>838</v>
      </c>
      <c r="C58" s="127" t="str">
        <f>VLOOKUP(B58,'[1]LISTADO ATM'!$A$2:$B$822,2,0)</f>
        <v xml:space="preserve">ATM UNP Consuelo </v>
      </c>
      <c r="D58" s="138" t="s">
        <v>2562</v>
      </c>
      <c r="E58" s="66">
        <v>3335948334</v>
      </c>
    </row>
    <row r="59" spans="1:5" ht="18.75" customHeight="1" x14ac:dyDescent="0.25">
      <c r="A59" s="66" t="str">
        <f>VLOOKUP(B59,'[1]LISTADO ATM'!$A$2:$C$822,3,0)</f>
        <v>NORTE</v>
      </c>
      <c r="B59" s="127">
        <v>944</v>
      </c>
      <c r="C59" s="127" t="str">
        <f>VLOOKUP(B59,'[1]LISTADO ATM'!$A$2:$B$822,2,0)</f>
        <v xml:space="preserve">ATM UNP Mao </v>
      </c>
      <c r="D59" s="138" t="s">
        <v>2562</v>
      </c>
      <c r="E59" s="66">
        <v>3335948335</v>
      </c>
    </row>
    <row r="60" spans="1:5" ht="18.75" thickBot="1" x14ac:dyDescent="0.3">
      <c r="A60" s="131" t="s">
        <v>2472</v>
      </c>
      <c r="B60" s="141">
        <f>COUNT(B53:B59)</f>
        <v>7</v>
      </c>
      <c r="C60" s="122"/>
      <c r="D60" s="125"/>
      <c r="E60" s="125"/>
    </row>
    <row r="61" spans="1:5" ht="18" customHeight="1" thickBot="1" x14ac:dyDescent="0.3">
      <c r="A61" s="111"/>
      <c r="B61" s="116"/>
      <c r="C61" s="111"/>
      <c r="D61" s="111"/>
      <c r="E61" s="116"/>
    </row>
    <row r="62" spans="1:5" ht="18.75" thickBot="1" x14ac:dyDescent="0.3">
      <c r="A62" s="177" t="s">
        <v>2474</v>
      </c>
      <c r="B62" s="178"/>
      <c r="C62" s="111" t="s">
        <v>2412</v>
      </c>
      <c r="D62" s="116"/>
      <c r="E62" s="116"/>
    </row>
    <row r="63" spans="1:5" ht="18.75" customHeight="1" thickBot="1" x14ac:dyDescent="0.3">
      <c r="A63" s="133">
        <f>+B42+B49+B60</f>
        <v>13</v>
      </c>
      <c r="B63" s="137"/>
      <c r="C63" s="111"/>
      <c r="D63" s="111"/>
      <c r="E63" s="111"/>
    </row>
    <row r="64" spans="1:5" ht="18.75" customHeight="1" thickBot="1" x14ac:dyDescent="0.3">
      <c r="A64" s="111"/>
      <c r="B64" s="116"/>
      <c r="C64" s="111"/>
      <c r="D64" s="111"/>
      <c r="E64" s="116"/>
    </row>
    <row r="65" spans="1:5" ht="18.75" customHeight="1" thickBot="1" x14ac:dyDescent="0.3">
      <c r="A65" s="171" t="s">
        <v>2475</v>
      </c>
      <c r="B65" s="172"/>
      <c r="C65" s="172"/>
      <c r="D65" s="172"/>
      <c r="E65" s="173"/>
    </row>
    <row r="66" spans="1:5" ht="18.75" customHeight="1" x14ac:dyDescent="0.25">
      <c r="A66" s="117" t="s">
        <v>15</v>
      </c>
      <c r="B66" s="115" t="s">
        <v>2415</v>
      </c>
      <c r="C66" s="115" t="s">
        <v>46</v>
      </c>
      <c r="D66" s="179" t="s">
        <v>2418</v>
      </c>
      <c r="E66" s="180"/>
    </row>
    <row r="67" spans="1:5" ht="18" x14ac:dyDescent="0.25">
      <c r="A67" s="127" t="str">
        <f>VLOOKUP(B67,'[1]LISTADO ATM'!$A$2:$C$822,3,0)</f>
        <v>DISTRITO NACIONAL</v>
      </c>
      <c r="B67" s="136">
        <v>573</v>
      </c>
      <c r="C67" s="127" t="str">
        <f>VLOOKUP(B67,'[1]LISTADO ATM'!$A$2:$B$822,2,0)</f>
        <v xml:space="preserve">ATM IDSS </v>
      </c>
      <c r="D67" s="169" t="s">
        <v>2585</v>
      </c>
      <c r="E67" s="170"/>
    </row>
    <row r="68" spans="1:5" ht="18" x14ac:dyDescent="0.25">
      <c r="A68" s="127" t="str">
        <f>VLOOKUP(B68,'[1]LISTADO ATM'!$A$2:$C$822,3,0)</f>
        <v>SUR</v>
      </c>
      <c r="B68" s="136">
        <v>870</v>
      </c>
      <c r="C68" s="127" t="str">
        <f>VLOOKUP(B68,'[1]LISTADO ATM'!$A$2:$B$822,2,0)</f>
        <v xml:space="preserve">ATM Willbes Dominicana (Barahona) </v>
      </c>
      <c r="D68" s="169" t="s">
        <v>2617</v>
      </c>
      <c r="E68" s="170"/>
    </row>
    <row r="69" spans="1:5" ht="18" x14ac:dyDescent="0.25">
      <c r="A69" s="127" t="str">
        <f>VLOOKUP(B69,'[1]LISTADO ATM'!$A$2:$C$822,3,0)</f>
        <v>NORTE</v>
      </c>
      <c r="B69" s="136">
        <v>944</v>
      </c>
      <c r="C69" s="127" t="str">
        <f>VLOOKUP(B69,'[1]LISTADO ATM'!$A$2:$B$822,2,0)</f>
        <v xml:space="preserve">ATM UNP Mao </v>
      </c>
      <c r="D69" s="169" t="s">
        <v>2585</v>
      </c>
      <c r="E69" s="170"/>
    </row>
    <row r="70" spans="1:5" ht="18.75" customHeight="1" x14ac:dyDescent="0.25">
      <c r="A70" s="127" t="str">
        <f>VLOOKUP(B70,'[1]LISTADO ATM'!$A$2:$C$822,3,0)</f>
        <v>NORTE</v>
      </c>
      <c r="B70" s="136">
        <v>151</v>
      </c>
      <c r="C70" s="127" t="str">
        <f>VLOOKUP(B70,'[1]LISTADO ATM'!$A$2:$B$822,2,0)</f>
        <v xml:space="preserve">ATM Oficina Nagua </v>
      </c>
      <c r="D70" s="169" t="s">
        <v>2585</v>
      </c>
      <c r="E70" s="170"/>
    </row>
    <row r="71" spans="1:5" ht="18" customHeight="1" x14ac:dyDescent="0.25">
      <c r="A71" s="127" t="e">
        <f>VLOOKUP(B71,'[1]LISTADO ATM'!$A$2:$C$822,3,0)</f>
        <v>#N/A</v>
      </c>
      <c r="B71" s="136"/>
      <c r="C71" s="127" t="e">
        <f>VLOOKUP(B71,'[1]LISTADO ATM'!$A$2:$B$822,2,0)</f>
        <v>#N/A</v>
      </c>
      <c r="D71" s="142"/>
      <c r="E71" s="143"/>
    </row>
    <row r="72" spans="1:5" ht="18.75" customHeight="1" x14ac:dyDescent="0.25">
      <c r="A72" s="127" t="e">
        <f>VLOOKUP(B72,'[1]LISTADO ATM'!$A$2:$C$822,3,0)</f>
        <v>#N/A</v>
      </c>
      <c r="B72" s="136"/>
      <c r="C72" s="127" t="e">
        <f>VLOOKUP(B72,'[1]LISTADO ATM'!$A$2:$B$822,2,0)</f>
        <v>#N/A</v>
      </c>
      <c r="D72" s="142"/>
      <c r="E72" s="143"/>
    </row>
    <row r="73" spans="1:5" ht="18.75" customHeight="1" x14ac:dyDescent="0.25">
      <c r="A73" s="127" t="e">
        <f>VLOOKUP(B73,'[1]LISTADO ATM'!$A$2:$C$822,3,0)</f>
        <v>#N/A</v>
      </c>
      <c r="B73" s="136"/>
      <c r="C73" s="127" t="e">
        <f>VLOOKUP(B73,'[1]LISTADO ATM'!$A$2:$B$822,2,0)</f>
        <v>#N/A</v>
      </c>
      <c r="D73" s="142"/>
      <c r="E73" s="143"/>
    </row>
    <row r="74" spans="1:5" ht="18.75" thickBot="1" x14ac:dyDescent="0.3">
      <c r="A74" s="131" t="s">
        <v>2472</v>
      </c>
      <c r="B74" s="141">
        <f>COUNT(B67:B70)</f>
        <v>4</v>
      </c>
      <c r="C74" s="128"/>
      <c r="D74" s="128"/>
      <c r="E74" s="129"/>
    </row>
    <row r="75" spans="1:5" ht="18.75" customHeight="1" x14ac:dyDescent="0.25">
      <c r="A75" s="127" t="str">
        <f>VLOOKUP(B75,'[1]LISTADO ATM'!$A$2:$C$822,3,0)</f>
        <v>DISTRITO NACIONAL</v>
      </c>
      <c r="B75" s="127">
        <v>719</v>
      </c>
      <c r="C75" s="130" t="str">
        <f>VLOOKUP(B75,'[1]LISTADO ATM'!$A$2:$B$822,2,0)</f>
        <v xml:space="preserve">ATM Ayuntamiento Municipal San Luís </v>
      </c>
      <c r="D75" s="127" t="s">
        <v>2479</v>
      </c>
      <c r="E75" s="132" t="s">
        <v>2592</v>
      </c>
    </row>
    <row r="76" spans="1:5" ht="18.75" customHeight="1" x14ac:dyDescent="0.25">
      <c r="A76" s="127" t="str">
        <f>VLOOKUP(B76,'[1]LISTADO ATM'!$A$2:$C$822,3,0)</f>
        <v>ESTE</v>
      </c>
      <c r="B76" s="127">
        <v>673</v>
      </c>
      <c r="C76" s="130" t="str">
        <f>VLOOKUP(B76,'[1]LISTADO ATM'!$A$2:$B$822,2,0)</f>
        <v>ATM Clínica Dr. Cruz Jiminián</v>
      </c>
      <c r="D76" s="127" t="s">
        <v>2479</v>
      </c>
      <c r="E76" s="132" t="s">
        <v>2593</v>
      </c>
    </row>
    <row r="77" spans="1:5" ht="18" x14ac:dyDescent="0.25">
      <c r="A77" s="127" t="str">
        <f>VLOOKUP(B77,'[1]LISTADO ATM'!$A$2:$C$822,3,0)</f>
        <v>NORTE</v>
      </c>
      <c r="B77" s="127">
        <v>413</v>
      </c>
      <c r="C77" s="130" t="str">
        <f>VLOOKUP(B77,'[1]LISTADO ATM'!$A$2:$B$822,2,0)</f>
        <v xml:space="preserve">ATM UNP Las Galeras Samaná </v>
      </c>
      <c r="D77" s="127" t="s">
        <v>2479</v>
      </c>
      <c r="E77" s="132" t="s">
        <v>2594</v>
      </c>
    </row>
    <row r="78" spans="1:5" ht="18.75" customHeight="1" x14ac:dyDescent="0.25">
      <c r="A78" s="127" t="str">
        <f>VLOOKUP(B78,'[1]LISTADO ATM'!$A$2:$C$822,3,0)</f>
        <v>DISTRITO NACIONAL</v>
      </c>
      <c r="B78" s="127">
        <v>563</v>
      </c>
      <c r="C78" s="130" t="str">
        <f>VLOOKUP(B78,'[1]LISTADO ATM'!$A$2:$B$822,2,0)</f>
        <v xml:space="preserve">ATM Base Aérea San Isidro </v>
      </c>
      <c r="D78" s="127" t="s">
        <v>2479</v>
      </c>
      <c r="E78" s="132" t="s">
        <v>2595</v>
      </c>
    </row>
    <row r="79" spans="1:5" ht="18.75" customHeight="1" thickBot="1" x14ac:dyDescent="0.3">
      <c r="A79" s="131" t="s">
        <v>2472</v>
      </c>
      <c r="B79" s="141">
        <f>COUNT(B66:B78)</f>
        <v>9</v>
      </c>
      <c r="C79" s="122"/>
      <c r="D79" s="122"/>
      <c r="E79" s="122"/>
    </row>
    <row r="80" spans="1:5" ht="15.75" thickBot="1" x14ac:dyDescent="0.3">
      <c r="A80" s="111"/>
      <c r="B80" s="116"/>
      <c r="C80" s="111"/>
      <c r="D80" s="111"/>
      <c r="E80" s="116"/>
    </row>
    <row r="81" spans="1:5" ht="18" customHeight="1" x14ac:dyDescent="0.25">
      <c r="A81" s="174" t="s">
        <v>2584</v>
      </c>
      <c r="B81" s="175"/>
      <c r="C81" s="175"/>
      <c r="D81" s="175"/>
      <c r="E81" s="176"/>
    </row>
    <row r="82" spans="1:5" ht="18.75" customHeight="1" x14ac:dyDescent="0.25">
      <c r="A82" s="113" t="s">
        <v>15</v>
      </c>
      <c r="B82" s="113" t="s">
        <v>2415</v>
      </c>
      <c r="C82" s="115" t="s">
        <v>46</v>
      </c>
      <c r="D82" s="126" t="s">
        <v>2418</v>
      </c>
      <c r="E82" s="126" t="s">
        <v>2416</v>
      </c>
    </row>
    <row r="83" spans="1:5" ht="18" x14ac:dyDescent="0.25">
      <c r="A83" s="66" t="str">
        <f>VLOOKUP(B83,'[1]LISTADO ATM'!$A$2:$C$822,3,0)</f>
        <v>DISTRITO NACIONAL</v>
      </c>
      <c r="B83" s="127">
        <v>755</v>
      </c>
      <c r="C83" s="130" t="str">
        <f>VLOOKUP(B83,'[1]LISTADO ATM'!$A$2:$B$822,2,0)</f>
        <v xml:space="preserve">ATM Oficina Galería del Este (Plaza) </v>
      </c>
      <c r="D83" s="138" t="s">
        <v>2562</v>
      </c>
      <c r="E83" s="132">
        <v>3335945235</v>
      </c>
    </row>
    <row r="84" spans="1:5" ht="18.75" customHeight="1" x14ac:dyDescent="0.25">
      <c r="A84" s="66" t="str">
        <f>VLOOKUP(B84,'[1]LISTADO ATM'!$A$2:$C$822,3,0)</f>
        <v>DISTRITO NACIONAL</v>
      </c>
      <c r="B84" s="127">
        <v>769</v>
      </c>
      <c r="C84" s="130" t="str">
        <f>VLOOKUP(B84,'[1]LISTADO ATM'!$A$2:$B$822,2,0)</f>
        <v>ATM UNP Pablo Mella Morales</v>
      </c>
      <c r="D84" s="138" t="s">
        <v>2562</v>
      </c>
      <c r="E84" s="132">
        <v>3335945246</v>
      </c>
    </row>
    <row r="85" spans="1:5" ht="18" x14ac:dyDescent="0.25">
      <c r="A85" s="66" t="str">
        <f>VLOOKUP(B85,'[1]LISTADO ATM'!$A$2:$C$822,3,0)</f>
        <v>DISTRITO NACIONAL</v>
      </c>
      <c r="B85" s="127">
        <v>87</v>
      </c>
      <c r="C85" s="130" t="str">
        <f>VLOOKUP(B85,'[1]LISTADO ATM'!$A$2:$B$822,2,0)</f>
        <v xml:space="preserve">ATM Autoservicio Sarasota </v>
      </c>
      <c r="D85" s="138" t="s">
        <v>2562</v>
      </c>
      <c r="E85" s="132" t="s">
        <v>2590</v>
      </c>
    </row>
    <row r="86" spans="1:5" ht="18.75" customHeight="1" thickBot="1" x14ac:dyDescent="0.3">
      <c r="A86" s="66" t="str">
        <f>VLOOKUP(B86,'[1]LISTADO ATM'!$A$2:$C$822,3,0)</f>
        <v>DISTRITO NACIONAL</v>
      </c>
      <c r="B86" s="127">
        <v>836</v>
      </c>
      <c r="C86" s="130" t="str">
        <f>VLOOKUP(B86,'[1]LISTADO ATM'!$A$2:$B$822,2,0)</f>
        <v xml:space="preserve">ATM UNP Plaza Luperón </v>
      </c>
      <c r="D86" s="138" t="s">
        <v>2562</v>
      </c>
      <c r="E86" s="132" t="s">
        <v>2591</v>
      </c>
    </row>
    <row r="87" spans="1:5" ht="18.75" thickBot="1" x14ac:dyDescent="0.3">
      <c r="A87" s="131" t="s">
        <v>2472</v>
      </c>
      <c r="B87" s="140">
        <f>COUNT(B83:B86)</f>
        <v>4</v>
      </c>
      <c r="C87" s="122"/>
      <c r="D87" s="125"/>
      <c r="E87" s="125"/>
    </row>
    <row r="88" spans="1:5" ht="15.75" thickBot="1" x14ac:dyDescent="0.3">
      <c r="A88" s="111"/>
      <c r="B88" s="116"/>
      <c r="C88" s="111"/>
      <c r="D88" s="111"/>
      <c r="E88" s="116"/>
    </row>
    <row r="89" spans="1:5" ht="18.75" customHeight="1" thickBot="1" x14ac:dyDescent="0.3">
      <c r="A89" s="177" t="s">
        <v>2474</v>
      </c>
      <c r="B89" s="178"/>
      <c r="C89" s="111" t="s">
        <v>2412</v>
      </c>
      <c r="D89" s="116"/>
      <c r="E89" s="116"/>
    </row>
    <row r="90" spans="1:5" ht="18.75" customHeight="1" thickBot="1" x14ac:dyDescent="0.3">
      <c r="A90" s="133">
        <f>+B62+B79+B87</f>
        <v>13</v>
      </c>
      <c r="B90" s="137"/>
      <c r="C90" s="111"/>
      <c r="D90" s="111"/>
      <c r="E90" s="111"/>
    </row>
    <row r="91" spans="1:5" ht="15.75" thickBot="1" x14ac:dyDescent="0.3">
      <c r="A91" s="111"/>
      <c r="B91" s="116"/>
      <c r="C91" s="111"/>
      <c r="D91" s="111"/>
      <c r="E91" s="116"/>
    </row>
    <row r="92" spans="1:5" ht="18.75" customHeight="1" thickBot="1" x14ac:dyDescent="0.3">
      <c r="A92" s="171" t="s">
        <v>2475</v>
      </c>
      <c r="B92" s="172"/>
      <c r="C92" s="172"/>
      <c r="D92" s="172"/>
      <c r="E92" s="173"/>
    </row>
    <row r="93" spans="1:5" ht="18.75" customHeight="1" x14ac:dyDescent="0.25">
      <c r="A93" s="117" t="s">
        <v>15</v>
      </c>
      <c r="B93" s="113" t="s">
        <v>2415</v>
      </c>
      <c r="C93" s="115" t="s">
        <v>46</v>
      </c>
      <c r="D93" s="179" t="s">
        <v>2418</v>
      </c>
      <c r="E93" s="180"/>
    </row>
    <row r="94" spans="1:5" ht="18" x14ac:dyDescent="0.25">
      <c r="A94" s="127" t="str">
        <f>VLOOKUP(B94,'[1]LISTADO ATM'!$A$2:$C$822,3,0)</f>
        <v>DISTRITO NACIONAL</v>
      </c>
      <c r="B94" s="136">
        <v>557</v>
      </c>
      <c r="C94" s="127" t="str">
        <f>VLOOKUP(B94,'[1]LISTADO ATM'!$A$2:$B$822,2,0)</f>
        <v xml:space="preserve">ATM Multicentro La Sirena Ave. Mella </v>
      </c>
      <c r="D94" s="169" t="s">
        <v>2589</v>
      </c>
      <c r="E94" s="170"/>
    </row>
    <row r="95" spans="1:5" ht="18" x14ac:dyDescent="0.25">
      <c r="A95" s="127" t="str">
        <f>VLOOKUP(B95,'[1]LISTADO ATM'!$A$2:$C$822,3,0)</f>
        <v>DISTRITO NACIONAL</v>
      </c>
      <c r="B95" s="136">
        <v>879</v>
      </c>
      <c r="C95" s="127" t="str">
        <f>VLOOKUP(B95,'[1]LISTADO ATM'!$A$2:$B$822,2,0)</f>
        <v xml:space="preserve">ATM Plaza Metropolitana </v>
      </c>
      <c r="D95" s="169" t="s">
        <v>2589</v>
      </c>
      <c r="E95" s="170"/>
    </row>
    <row r="96" spans="1:5" ht="18" x14ac:dyDescent="0.25">
      <c r="A96" s="127" t="str">
        <f>VLOOKUP(B96,'[1]LISTADO ATM'!$A$2:$C$822,3,0)</f>
        <v>DISTRITO NACIONAL</v>
      </c>
      <c r="B96" s="136">
        <v>561</v>
      </c>
      <c r="C96" s="127" t="str">
        <f>VLOOKUP(B96,'[1]LISTADO ATM'!$A$2:$B$822,2,0)</f>
        <v xml:space="preserve">ATM Comando Regional P.N. S.D. Este </v>
      </c>
      <c r="D96" s="169" t="s">
        <v>2589</v>
      </c>
      <c r="E96" s="170"/>
    </row>
    <row r="97" spans="1:5" ht="18" x14ac:dyDescent="0.25">
      <c r="A97" s="127" t="str">
        <f>VLOOKUP(B97,'[1]LISTADO ATM'!$A$2:$C$822,3,0)</f>
        <v>DISTRITO NACIONAL</v>
      </c>
      <c r="B97" s="136">
        <v>60</v>
      </c>
      <c r="C97" s="127" t="str">
        <f>VLOOKUP(B97,'[1]LISTADO ATM'!$A$2:$B$822,2,0)</f>
        <v xml:space="preserve">ATM Autobanco 27 de Febrero </v>
      </c>
      <c r="D97" s="169" t="s">
        <v>2585</v>
      </c>
      <c r="E97" s="170"/>
    </row>
    <row r="98" spans="1:5" ht="18" customHeight="1" x14ac:dyDescent="0.25">
      <c r="A98" s="127" t="str">
        <f>VLOOKUP(B98,'[1]LISTADO ATM'!$A$2:$C$822,3,0)</f>
        <v>DISTRITO NACIONAL</v>
      </c>
      <c r="B98" s="136">
        <v>725</v>
      </c>
      <c r="C98" s="127" t="str">
        <f>VLOOKUP(B98,'[1]LISTADO ATM'!$A$2:$B$822,2,0)</f>
        <v xml:space="preserve">ATM El Huacal II  </v>
      </c>
      <c r="D98" s="169" t="s">
        <v>2589</v>
      </c>
      <c r="E98" s="170"/>
    </row>
    <row r="99" spans="1:5" ht="18" x14ac:dyDescent="0.25">
      <c r="A99" s="127" t="str">
        <f>VLOOKUP(B99,'[1]LISTADO ATM'!$A$2:$C$822,3,0)</f>
        <v>DISTRITO NACIONAL</v>
      </c>
      <c r="B99" s="136">
        <v>821</v>
      </c>
      <c r="C99" s="127" t="str">
        <f>VLOOKUP(B99,'[1]LISTADO ATM'!$A$2:$B$822,2,0)</f>
        <v xml:space="preserve">ATM S/M Bravo Churchill </v>
      </c>
      <c r="D99" s="169" t="s">
        <v>2585</v>
      </c>
      <c r="E99" s="170"/>
    </row>
    <row r="100" spans="1:5" ht="18" x14ac:dyDescent="0.25">
      <c r="A100" s="127" t="str">
        <f>VLOOKUP(B100,'[1]LISTADO ATM'!$A$2:$C$822,3,0)</f>
        <v>DISTRITO NACIONAL</v>
      </c>
      <c r="B100" s="136">
        <v>139</v>
      </c>
      <c r="C100" s="127" t="str">
        <f>VLOOKUP(B100,'[1]LISTADO ATM'!$A$2:$B$822,2,0)</f>
        <v xml:space="preserve">ATM Oficina Plaza Lama Zona Oriental I </v>
      </c>
      <c r="D100" s="169" t="s">
        <v>2585</v>
      </c>
      <c r="E100" s="170"/>
    </row>
    <row r="101" spans="1:5" ht="18" x14ac:dyDescent="0.25">
      <c r="A101" s="127" t="str">
        <f>VLOOKUP(B101,'[1]LISTADO ATM'!$A$2:$C$822,3,0)</f>
        <v>DISTRITO NACIONAL</v>
      </c>
      <c r="B101" s="136">
        <v>578</v>
      </c>
      <c r="C101" s="127" t="str">
        <f>VLOOKUP(B101,'[1]LISTADO ATM'!$A$2:$B$822,2,0)</f>
        <v xml:space="preserve">ATM Procuraduría General de la República </v>
      </c>
      <c r="D101" s="169" t="s">
        <v>2589</v>
      </c>
      <c r="E101" s="170"/>
    </row>
    <row r="102" spans="1:5" ht="18" x14ac:dyDescent="0.25">
      <c r="A102" s="127" t="str">
        <f>VLOOKUP(B102,'[1]LISTADO ATM'!$A$2:$C$822,3,0)</f>
        <v>DISTRITO NACIONAL</v>
      </c>
      <c r="B102" s="136">
        <v>96</v>
      </c>
      <c r="C102" s="127" t="str">
        <f>VLOOKUP(B102,'[1]LISTADO ATM'!$A$2:$B$822,2,0)</f>
        <v>ATM S/M Caribe Av. Charles de Gaulle</v>
      </c>
      <c r="D102" s="169" t="s">
        <v>2585</v>
      </c>
      <c r="E102" s="170"/>
    </row>
    <row r="103" spans="1:5" ht="18" x14ac:dyDescent="0.25">
      <c r="A103" s="127" t="str">
        <f>VLOOKUP(B103,'[1]LISTADO ATM'!$A$2:$C$822,3,0)</f>
        <v>NORTE</v>
      </c>
      <c r="B103" s="136">
        <v>72</v>
      </c>
      <c r="C103" s="127" t="str">
        <f>VLOOKUP(B103,'[1]LISTADO ATM'!$A$2:$B$822,2,0)</f>
        <v xml:space="preserve">ATM UNP Aeropuerto Gregorio Luperón (Puerto Plata) </v>
      </c>
      <c r="D103" s="169" t="s">
        <v>2585</v>
      </c>
      <c r="E103" s="170"/>
    </row>
    <row r="104" spans="1:5" ht="18" x14ac:dyDescent="0.25">
      <c r="A104" s="127" t="e">
        <f>VLOOKUP(B104,'[2]LISTADO ATM'!$A$2:$C$822,3,0)</f>
        <v>#N/A</v>
      </c>
      <c r="B104" s="136">
        <v>763</v>
      </c>
      <c r="C104" s="127" t="str">
        <f>VLOOKUP(B104,'[1]LISTADO ATM'!$A$2:$B$822,2,0)</f>
        <v xml:space="preserve">ATM UNP Montellano </v>
      </c>
      <c r="D104" s="169" t="s">
        <v>2589</v>
      </c>
      <c r="E104" s="170"/>
    </row>
    <row r="105" spans="1:5" ht="18" x14ac:dyDescent="0.25">
      <c r="A105" s="127" t="str">
        <f>VLOOKUP(B105,'[1]LISTADO ATM'!$A$2:$C$822,3,0)</f>
        <v>ESTE</v>
      </c>
      <c r="B105" s="136">
        <v>386</v>
      </c>
      <c r="C105" s="127" t="str">
        <f>VLOOKUP(B105,'[1]LISTADO ATM'!$A$2:$B$822,2,0)</f>
        <v xml:space="preserve">ATM Plaza Verón II </v>
      </c>
      <c r="D105" s="169" t="s">
        <v>2589</v>
      </c>
      <c r="E105" s="170"/>
    </row>
    <row r="106" spans="1:5" ht="18" x14ac:dyDescent="0.25">
      <c r="A106" s="127" t="str">
        <f>VLOOKUP(B106,'[1]LISTADO ATM'!$A$2:$C$822,3,0)</f>
        <v>DISTRITO NACIONAL</v>
      </c>
      <c r="B106" s="136">
        <v>493</v>
      </c>
      <c r="C106" s="127" t="str">
        <f>VLOOKUP(B106,'[1]LISTADO ATM'!$A$2:$B$822,2,0)</f>
        <v xml:space="preserve">ATM Oficina Haina Occidental II </v>
      </c>
      <c r="D106" s="169" t="s">
        <v>2585</v>
      </c>
      <c r="E106" s="170"/>
    </row>
    <row r="107" spans="1:5" ht="18.75" customHeight="1" thickBot="1" x14ac:dyDescent="0.3">
      <c r="A107" s="127" t="str">
        <f>VLOOKUP(B107,'[1]LISTADO ATM'!$A$2:$C$822,3,0)</f>
        <v>NORTE</v>
      </c>
      <c r="B107" s="136">
        <v>633</v>
      </c>
      <c r="C107" s="127" t="str">
        <f>VLOOKUP(B107,'[1]LISTADO ATM'!$A$2:$B$822,2,0)</f>
        <v xml:space="preserve">ATM Autobanco Las Colinas </v>
      </c>
      <c r="D107" s="169" t="s">
        <v>2585</v>
      </c>
      <c r="E107" s="170"/>
    </row>
    <row r="108" spans="1:5" ht="18.75" thickBot="1" x14ac:dyDescent="0.3">
      <c r="A108" s="131" t="s">
        <v>2472</v>
      </c>
      <c r="B108" s="140">
        <f>COUNT(B94:B107)</f>
        <v>14</v>
      </c>
      <c r="C108" s="128"/>
      <c r="D108" s="128"/>
      <c r="E108" s="129"/>
    </row>
    <row r="109" spans="1:5" x14ac:dyDescent="0.25">
      <c r="A109" s="111"/>
      <c r="B109" s="70"/>
      <c r="C109" s="111"/>
      <c r="D109" s="111"/>
      <c r="E109" s="111"/>
    </row>
    <row r="110" spans="1:5" x14ac:dyDescent="0.25">
      <c r="A110" s="111"/>
      <c r="B110" s="70"/>
      <c r="C110" s="111"/>
      <c r="D110" s="111"/>
      <c r="E110" s="111"/>
    </row>
    <row r="111" spans="1:5" x14ac:dyDescent="0.25">
      <c r="A111" s="111"/>
      <c r="B111" s="70"/>
      <c r="C111" s="111"/>
      <c r="D111" s="111"/>
      <c r="E111" s="111"/>
    </row>
    <row r="112" spans="1:5" x14ac:dyDescent="0.25">
      <c r="A112" s="111"/>
      <c r="B112" s="70"/>
      <c r="C112" s="111"/>
      <c r="D112" s="111"/>
      <c r="E112" s="111"/>
    </row>
    <row r="113" spans="1:5" x14ac:dyDescent="0.25">
      <c r="A113" s="111"/>
      <c r="B113" s="70"/>
      <c r="C113" s="111"/>
      <c r="D113" s="111"/>
      <c r="E113" s="111"/>
    </row>
    <row r="114" spans="1:5" x14ac:dyDescent="0.25">
      <c r="A114" s="111"/>
      <c r="B114" s="70"/>
      <c r="C114" s="111"/>
      <c r="D114" s="111"/>
      <c r="E114" s="111"/>
    </row>
    <row r="115" spans="1:5" x14ac:dyDescent="0.25">
      <c r="A115" s="111"/>
      <c r="B115" s="70"/>
      <c r="C115" s="111"/>
      <c r="D115" s="111"/>
      <c r="E115" s="111"/>
    </row>
    <row r="116" spans="1:5" x14ac:dyDescent="0.25">
      <c r="A116" s="111"/>
      <c r="B116" s="70"/>
      <c r="C116" s="111"/>
      <c r="D116" s="111"/>
      <c r="E116" s="111"/>
    </row>
    <row r="117" spans="1:5" x14ac:dyDescent="0.25">
      <c r="A117" s="111"/>
      <c r="B117" s="70"/>
      <c r="C117" s="111"/>
      <c r="D117" s="111"/>
      <c r="E117" s="111"/>
    </row>
    <row r="118" spans="1:5" x14ac:dyDescent="0.25">
      <c r="A118" s="111"/>
      <c r="B118" s="70"/>
      <c r="C118" s="111"/>
      <c r="D118" s="111"/>
      <c r="E118" s="111"/>
    </row>
    <row r="119" spans="1:5" x14ac:dyDescent="0.25">
      <c r="A119" s="111"/>
      <c r="B119" s="70"/>
      <c r="C119" s="111"/>
      <c r="D119" s="111"/>
      <c r="E119" s="111"/>
    </row>
    <row r="120" spans="1:5" x14ac:dyDescent="0.25">
      <c r="A120" s="111"/>
      <c r="B120" s="70"/>
      <c r="C120" s="111"/>
      <c r="D120" s="111"/>
      <c r="E120" s="111"/>
    </row>
    <row r="121" spans="1:5" x14ac:dyDescent="0.25">
      <c r="A121" s="111"/>
      <c r="B121" s="70"/>
      <c r="C121" s="111"/>
      <c r="D121" s="111"/>
      <c r="E121" s="111"/>
    </row>
    <row r="122" spans="1:5" x14ac:dyDescent="0.25">
      <c r="A122" s="111"/>
      <c r="B122" s="70"/>
      <c r="C122" s="111"/>
      <c r="D122" s="111"/>
      <c r="E122" s="111"/>
    </row>
    <row r="123" spans="1:5" x14ac:dyDescent="0.25">
      <c r="A123" s="111"/>
      <c r="B123" s="70"/>
      <c r="C123" s="111"/>
      <c r="D123" s="111"/>
      <c r="E123" s="111"/>
    </row>
    <row r="124" spans="1:5" x14ac:dyDescent="0.25">
      <c r="A124" s="111"/>
      <c r="B124" s="70"/>
      <c r="C124" s="111"/>
      <c r="D124" s="111"/>
      <c r="E124" s="111"/>
    </row>
    <row r="125" spans="1:5" x14ac:dyDescent="0.25">
      <c r="A125" s="111"/>
      <c r="B125" s="70"/>
      <c r="C125" s="111"/>
      <c r="D125" s="111"/>
      <c r="E125" s="111"/>
    </row>
    <row r="126" spans="1:5" x14ac:dyDescent="0.25">
      <c r="A126" s="111"/>
      <c r="B126" s="70"/>
      <c r="C126" s="111"/>
      <c r="D126" s="111"/>
      <c r="E126" s="111"/>
    </row>
    <row r="127" spans="1:5" x14ac:dyDescent="0.25">
      <c r="A127" s="111"/>
      <c r="B127" s="70"/>
      <c r="C127" s="111"/>
      <c r="D127" s="111"/>
      <c r="E127" s="111"/>
    </row>
    <row r="128" spans="1:5" x14ac:dyDescent="0.25">
      <c r="A128" s="111"/>
      <c r="B128" s="70"/>
      <c r="C128" s="111"/>
      <c r="D128" s="111"/>
      <c r="E128" s="111"/>
    </row>
    <row r="129" spans="1:5" x14ac:dyDescent="0.25">
      <c r="A129" s="111"/>
      <c r="B129" s="70"/>
      <c r="C129" s="111"/>
      <c r="D129" s="111"/>
      <c r="E129" s="11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</sheetData>
  <mergeCells count="35">
    <mergeCell ref="D66:E66"/>
    <mergeCell ref="D67:E67"/>
    <mergeCell ref="D68:E68"/>
    <mergeCell ref="D69:E69"/>
    <mergeCell ref="D70:E70"/>
    <mergeCell ref="D104:E104"/>
    <mergeCell ref="D105:E105"/>
    <mergeCell ref="D106:E106"/>
    <mergeCell ref="D107:E107"/>
    <mergeCell ref="D99:E99"/>
    <mergeCell ref="D100:E100"/>
    <mergeCell ref="D101:E101"/>
    <mergeCell ref="D102:E102"/>
    <mergeCell ref="D103:E103"/>
    <mergeCell ref="D95:E95"/>
    <mergeCell ref="D96:E96"/>
    <mergeCell ref="D97:E97"/>
    <mergeCell ref="D98:E98"/>
    <mergeCell ref="A81:E81"/>
    <mergeCell ref="A89:B89"/>
    <mergeCell ref="A92:E92"/>
    <mergeCell ref="D93:E93"/>
    <mergeCell ref="D94:E94"/>
    <mergeCell ref="A51:E51"/>
    <mergeCell ref="A44:E44"/>
    <mergeCell ref="A62:B62"/>
    <mergeCell ref="A65:E65"/>
    <mergeCell ref="A1:E1"/>
    <mergeCell ref="A2:E2"/>
    <mergeCell ref="A7:E7"/>
    <mergeCell ref="F1:G1"/>
    <mergeCell ref="C24:E24"/>
    <mergeCell ref="A26:E26"/>
    <mergeCell ref="C35:E35"/>
    <mergeCell ref="A37:E37"/>
  </mergeCells>
  <phoneticPr fontId="46" type="noConversion"/>
  <conditionalFormatting sqref="E185:E1048576">
    <cfRule type="duplicateValues" dxfId="140" priority="143416"/>
  </conditionalFormatting>
  <conditionalFormatting sqref="B185:B1048576">
    <cfRule type="duplicateValues" dxfId="139" priority="143417"/>
  </conditionalFormatting>
  <conditionalFormatting sqref="B168:B171">
    <cfRule type="duplicateValues" dxfId="138" priority="57"/>
  </conditionalFormatting>
  <conditionalFormatting sqref="B168:B1048576">
    <cfRule type="duplicateValues" dxfId="137" priority="45"/>
  </conditionalFormatting>
  <conditionalFormatting sqref="B109:B167 B83:B84 B88:B92 B80:B81 B94:B102">
    <cfRule type="duplicateValues" dxfId="136" priority="41"/>
  </conditionalFormatting>
  <conditionalFormatting sqref="E102">
    <cfRule type="duplicateValues" dxfId="135" priority="37"/>
  </conditionalFormatting>
  <conditionalFormatting sqref="E105">
    <cfRule type="duplicateValues" dxfId="134" priority="36"/>
  </conditionalFormatting>
  <conditionalFormatting sqref="E106">
    <cfRule type="duplicateValues" dxfId="133" priority="35"/>
  </conditionalFormatting>
  <conditionalFormatting sqref="E107">
    <cfRule type="duplicateValues" dxfId="132" priority="33"/>
  </conditionalFormatting>
  <conditionalFormatting sqref="B83:B1048576 B75:B81">
    <cfRule type="duplicateValues" dxfId="131" priority="32"/>
  </conditionalFormatting>
  <conditionalFormatting sqref="E75:E1048576">
    <cfRule type="duplicateValues" dxfId="130" priority="31"/>
  </conditionalFormatting>
  <conditionalFormatting sqref="E69">
    <cfRule type="duplicateValues" dxfId="129" priority="27"/>
  </conditionalFormatting>
  <conditionalFormatting sqref="E71:E73">
    <cfRule type="duplicateValues" dxfId="128" priority="26"/>
  </conditionalFormatting>
  <conditionalFormatting sqref="B67:B73 B28:B34 B1:B7 B40:B41 B46:B48 B53:B59 B61:B65 B50:B51 B43:B44 B36:B37 B25:B26 B9:B23">
    <cfRule type="duplicateValues" dxfId="127" priority="28"/>
  </conditionalFormatting>
  <conditionalFormatting sqref="E39">
    <cfRule type="duplicateValues" dxfId="126" priority="24"/>
  </conditionalFormatting>
  <conditionalFormatting sqref="E71:E74 E49:E68 E42:E44 E22 E1:E7 E12:E16 E24:E26 E9:E10 E28:E37 E39 E46">
    <cfRule type="duplicateValues" dxfId="125" priority="23"/>
  </conditionalFormatting>
  <conditionalFormatting sqref="E11">
    <cfRule type="duplicateValues" dxfId="124" priority="22"/>
  </conditionalFormatting>
  <conditionalFormatting sqref="E11">
    <cfRule type="duplicateValues" dxfId="123" priority="21"/>
  </conditionalFormatting>
  <conditionalFormatting sqref="E17">
    <cfRule type="duplicateValues" dxfId="122" priority="20"/>
  </conditionalFormatting>
  <conditionalFormatting sqref="E17">
    <cfRule type="duplicateValues" dxfId="121" priority="19"/>
  </conditionalFormatting>
  <conditionalFormatting sqref="E18:E19">
    <cfRule type="duplicateValues" dxfId="120" priority="18"/>
  </conditionalFormatting>
  <conditionalFormatting sqref="E18:E19">
    <cfRule type="duplicateValues" dxfId="119" priority="17"/>
  </conditionalFormatting>
  <conditionalFormatting sqref="E23">
    <cfRule type="duplicateValues" dxfId="118" priority="16"/>
  </conditionalFormatting>
  <conditionalFormatting sqref="E23">
    <cfRule type="duplicateValues" dxfId="117" priority="15"/>
  </conditionalFormatting>
  <conditionalFormatting sqref="E20">
    <cfRule type="duplicateValues" dxfId="116" priority="13"/>
  </conditionalFormatting>
  <conditionalFormatting sqref="E20">
    <cfRule type="duplicateValues" dxfId="115" priority="12"/>
  </conditionalFormatting>
  <conditionalFormatting sqref="E74 E1:E7 E46 E22 E53:E68 E42:E44 E49:E51 E9:E10 E12:E16 E24:E26 E28:E37">
    <cfRule type="duplicateValues" dxfId="114" priority="29"/>
  </conditionalFormatting>
  <conditionalFormatting sqref="E21">
    <cfRule type="duplicateValues" dxfId="113" priority="11"/>
  </conditionalFormatting>
  <conditionalFormatting sqref="E21">
    <cfRule type="duplicateValues" dxfId="112" priority="10"/>
  </conditionalFormatting>
  <conditionalFormatting sqref="E47">
    <cfRule type="duplicateValues" dxfId="111" priority="9"/>
  </conditionalFormatting>
  <conditionalFormatting sqref="E47">
    <cfRule type="duplicateValues" dxfId="110" priority="8"/>
  </conditionalFormatting>
  <conditionalFormatting sqref="B17:B19">
    <cfRule type="duplicateValues" dxfId="109" priority="7"/>
  </conditionalFormatting>
  <conditionalFormatting sqref="B39">
    <cfRule type="duplicateValues" dxfId="108" priority="30"/>
  </conditionalFormatting>
  <conditionalFormatting sqref="E48">
    <cfRule type="duplicateValues" dxfId="107" priority="4"/>
  </conditionalFormatting>
  <conditionalFormatting sqref="E48">
    <cfRule type="duplicateValues" dxfId="106" priority="3"/>
  </conditionalFormatting>
  <conditionalFormatting sqref="E70">
    <cfRule type="duplicateValues" dxfId="105" priority="2"/>
  </conditionalFormatting>
  <conditionalFormatting sqref="E70">
    <cfRule type="duplicateValues" dxfId="104" priority="1"/>
  </conditionalFormatting>
  <conditionalFormatting sqref="E108:E167 E103:E104 E75:E101">
    <cfRule type="duplicateValues" dxfId="103" priority="157207"/>
  </conditionalFormatting>
  <conditionalFormatting sqref="B103:B107">
    <cfRule type="duplicateValues" dxfId="102" priority="157210"/>
  </conditionalFormatting>
  <conditionalFormatting sqref="B85:B86">
    <cfRule type="duplicateValues" dxfId="101" priority="157260"/>
  </conditionalFormatting>
  <conditionalFormatting sqref="B83:B167 B75:B81">
    <cfRule type="duplicateValues" dxfId="100" priority="157261"/>
  </conditionalFormatting>
  <conditionalFormatting sqref="B75:B78">
    <cfRule type="duplicateValues" dxfId="99" priority="157341"/>
  </conditionalFormatting>
  <conditionalFormatting sqref="B53:B74 B1:B7 B9:B26 B28:B37 B39:B44 B46:B51">
    <cfRule type="duplicateValues" dxfId="98" priority="157468"/>
    <cfRule type="duplicateValues" dxfId="97" priority="157469"/>
  </conditionalFormatting>
  <conditionalFormatting sqref="E40:E41">
    <cfRule type="duplicateValues" dxfId="96" priority="1576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2532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2539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2541</v>
      </c>
      <c r="C827" s="38" t="s">
        <v>1276</v>
      </c>
    </row>
    <row r="828" spans="1:3" s="70" customFormat="1" x14ac:dyDescent="0.25">
      <c r="A828" s="38">
        <v>361</v>
      </c>
      <c r="B828" s="38" t="s">
        <v>2554</v>
      </c>
      <c r="C828" s="38" t="s">
        <v>1276</v>
      </c>
    </row>
    <row r="829" spans="1:3" s="70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95" priority="5"/>
  </conditionalFormatting>
  <conditionalFormatting sqref="A827">
    <cfRule type="duplicateValues" dxfId="94" priority="4"/>
  </conditionalFormatting>
  <conditionalFormatting sqref="A828">
    <cfRule type="duplicateValues" dxfId="93" priority="3"/>
  </conditionalFormatting>
  <conditionalFormatting sqref="A829">
    <cfRule type="duplicateValues" dxfId="92" priority="2"/>
  </conditionalFormatting>
  <conditionalFormatting sqref="A830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1" t="s">
        <v>2420</v>
      </c>
      <c r="B1" s="182"/>
      <c r="C1" s="182"/>
      <c r="D1" s="18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1" t="s">
        <v>2429</v>
      </c>
      <c r="B18" s="182"/>
      <c r="C18" s="182"/>
      <c r="D18" s="18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9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9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9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9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2021-07-09T20:00:45Z</dcterms:modified>
</cp:coreProperties>
</file>