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0\"/>
    </mc:Choice>
  </mc:AlternateContent>
  <bookViews>
    <workbookView xWindow="0" yWindow="0" windowWidth="28800" windowHeight="120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A5" i="1"/>
  <c r="A6" i="1"/>
  <c r="A7" i="1"/>
  <c r="A8" i="1"/>
  <c r="A9" i="1" l="1"/>
  <c r="A10" i="1"/>
  <c r="F9" i="1"/>
  <c r="G9" i="1"/>
  <c r="H9" i="1"/>
  <c r="I9" i="1"/>
  <c r="J9" i="1"/>
  <c r="K9" i="1"/>
  <c r="F10" i="1"/>
  <c r="G10" i="1"/>
  <c r="H10" i="1"/>
  <c r="I10" i="1"/>
  <c r="J10" i="1"/>
  <c r="K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A29" i="1"/>
  <c r="A30" i="1"/>
  <c r="A31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A32" i="1" l="1"/>
  <c r="A33" i="1"/>
  <c r="A34" i="1"/>
  <c r="A35" i="1"/>
  <c r="A36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A37" i="1"/>
  <c r="A38" i="1"/>
  <c r="A39" i="1"/>
  <c r="A40" i="1"/>
  <c r="A41" i="1"/>
  <c r="A42" i="1"/>
  <c r="A43" i="1"/>
  <c r="A44" i="1"/>
  <c r="A45" i="1"/>
  <c r="A46" i="1"/>
  <c r="A47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A48" i="1" l="1"/>
  <c r="A49" i="1"/>
  <c r="A50" i="1"/>
  <c r="A51" i="1"/>
  <c r="A52" i="1"/>
  <c r="A53" i="1"/>
  <c r="A54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A64" i="1"/>
  <c r="F64" i="1"/>
  <c r="G64" i="1"/>
  <c r="H64" i="1"/>
  <c r="I64" i="1"/>
  <c r="J64" i="1"/>
  <c r="K64" i="1"/>
  <c r="B74" i="16" l="1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B42" i="16"/>
  <c r="C41" i="16"/>
  <c r="A41" i="16"/>
  <c r="C40" i="16"/>
  <c r="A40" i="16"/>
  <c r="C39" i="16"/>
  <c r="A39" i="16"/>
  <c r="B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3" i="16" l="1"/>
  <c r="A56" i="1" l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 l="1"/>
  <c r="F59" i="1"/>
  <c r="G59" i="1"/>
  <c r="H59" i="1"/>
  <c r="I59" i="1"/>
  <c r="J59" i="1"/>
  <c r="K59" i="1"/>
  <c r="A55" i="1"/>
  <c r="F55" i="1"/>
  <c r="G55" i="1"/>
  <c r="H55" i="1"/>
  <c r="I55" i="1"/>
  <c r="J55" i="1"/>
  <c r="K55" i="1"/>
  <c r="F60" i="1" l="1"/>
  <c r="G60" i="1"/>
  <c r="H60" i="1"/>
  <c r="I60" i="1"/>
  <c r="J60" i="1"/>
  <c r="K60" i="1"/>
  <c r="A60" i="1"/>
  <c r="F61" i="1" l="1"/>
  <c r="G61" i="1"/>
  <c r="H61" i="1"/>
  <c r="I61" i="1"/>
  <c r="J61" i="1"/>
  <c r="K61" i="1"/>
  <c r="A61" i="1"/>
  <c r="A75" i="16" l="1"/>
  <c r="C75" i="16"/>
  <c r="A76" i="16"/>
  <c r="C76" i="16"/>
  <c r="A77" i="16"/>
  <c r="C77" i="16"/>
  <c r="A78" i="16"/>
  <c r="C78" i="16"/>
  <c r="B79" i="16"/>
  <c r="A83" i="16"/>
  <c r="C83" i="16"/>
  <c r="A84" i="16"/>
  <c r="C84" i="16"/>
  <c r="A85" i="16"/>
  <c r="C85" i="16"/>
  <c r="A86" i="16"/>
  <c r="C86" i="16"/>
  <c r="B87" i="16"/>
  <c r="A94" i="16"/>
  <c r="C94" i="16"/>
  <c r="A95" i="16"/>
  <c r="C95" i="16"/>
  <c r="A96" i="16"/>
  <c r="C96" i="16"/>
  <c r="A97" i="16"/>
  <c r="C97" i="16"/>
  <c r="A98" i="16"/>
  <c r="C98" i="16"/>
  <c r="A99" i="16"/>
  <c r="C99" i="16"/>
  <c r="A100" i="16"/>
  <c r="C100" i="16"/>
  <c r="A101" i="16"/>
  <c r="C101" i="16"/>
  <c r="A102" i="16"/>
  <c r="C102" i="16"/>
  <c r="A103" i="16"/>
  <c r="C103" i="16"/>
  <c r="A104" i="16"/>
  <c r="C104" i="16"/>
  <c r="A105" i="16"/>
  <c r="C105" i="16"/>
  <c r="A106" i="16"/>
  <c r="C106" i="16"/>
  <c r="A107" i="16"/>
  <c r="C107" i="16"/>
  <c r="B108" i="16"/>
  <c r="A90" i="16" l="1"/>
  <c r="G7" i="16"/>
  <c r="A63" i="1"/>
  <c r="A62" i="1"/>
  <c r="F62" i="1" l="1"/>
  <c r="G62" i="1"/>
  <c r="H62" i="1"/>
  <c r="I62" i="1"/>
  <c r="J62" i="1"/>
  <c r="K62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63" i="1" l="1"/>
  <c r="G63" i="1"/>
  <c r="H63" i="1"/>
  <c r="I63" i="1"/>
  <c r="J63" i="1"/>
  <c r="K63" i="1"/>
  <c r="G3" i="16" l="1"/>
  <c r="A6" i="3"/>
  <c r="K4" i="16" l="1"/>
  <c r="F4" i="3"/>
  <c r="K3" i="16" l="1"/>
  <c r="K2" i="16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<sst xmlns="http://schemas.openxmlformats.org/spreadsheetml/2006/main" count="13449" uniqueCount="2612">
  <si>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</si>
  <si>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</si>
  <si>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</si>
  <si>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</si>
  <si>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</si>
  <si>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</si>
  <si>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</si>
  <si>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</si>
  <si>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</si>
  <si>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</si>
  <si>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</si>
  <si>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</si>
  <si>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</si>
  <si>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</si>
  <si>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</si>
  <si>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</si>
  <si>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</si>
  <si>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</si>
  <si>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</si>
  <si>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</si>
  <si>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</si>
  <si>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</si>
  <si>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</si>
  <si>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</si>
  <si>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</si>
  <si>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</si>
  <si>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</si>
  <si>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</si>
  <si>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</si>
  <si>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</si>
  <si>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</si>
  <si>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</si>
  <si>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</si>
  <si>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</si>
  <si>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</si>
  <si>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</si>
  <si>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</si>
  <si>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</si>
  <si>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</si>
  <si>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</si>
  <si>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</si>
  <si>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</si>
  <si>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</si>
  <si>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</si>
  <si>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</si>
  <si>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</si>
  <si>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</si>
  <si>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</si>
  <si>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</si>
  <si>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</si>
  <si>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</si>
  <si>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</si>
  <si>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</si>
  <si>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</si>
  <si>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</si>
  <si>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</si>
  <si>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</si>
  <si>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</si>
  <si>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</si>
  <si>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</si>
  <si>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</si>
  <si>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</si>
  <si>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</si>
  <si>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</si>
  <si>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</si>
  <si>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</si>
  <si>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</si>
  <si>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</si>
  <si>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</si>
  <si>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</si>
  <si>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</si>
  <si>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</si>
  <si>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</si>
  <si>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</si>
  <si>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</si>
  <si>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</si>
  <si>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</si>
  <si>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</si>
  <si>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</si>
  <si>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</si>
  <si>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</si>
  <si>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</si>
  <si>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</si>
  <si>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</si>
  <si>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</si>
  <si>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</si>
  <si>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</si>
  <si>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</si>
  <si>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</si>
  <si>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</si>
  <si>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</si>
  <si>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</si>
  <si>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</si>
  <si>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</si>
  <si>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</si>
  <si>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</si>
  <si>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</si>
  <si>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</si>
  <si>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</si>
  <si>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</si>
  <si>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</si>
  <si>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</si>
  <si>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</si>
  <si>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</si>
  <si>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</si>
  <si>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</si>
  <si>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</si>
  <si>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</si>
  <si>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</si>
  <si>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</si>
  <si>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</si>
  <si>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</si>
  <si>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</si>
  <si>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</si>
  <si>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</si>
  <si>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</si>
  <si>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</si>
  <si>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</si>
  <si>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</si>
  <si>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</si>
  <si>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</si>
  <si>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</si>
  <si>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</si>
  <si>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</si>
  <si>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</si>
  <si>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</si>
  <si>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</si>
  <si>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</si>
  <si>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</si>
  <si>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</si>
  <si>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</si>
  <si>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</si>
  <si>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</si>
  <si>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</si>
  <si>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</si>
  <si>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</si>
  <si>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</si>
  <si>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</si>
  <si>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</si>
  <si>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</si>
  <si>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</si>
  <si>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</si>
  <si>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</si>
  <si>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</si>
  <si>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</si>
  <si>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</si>
  <si>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</si>
  <si>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</si>
  <si>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</si>
  <si>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</si>
  <si>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</si>
  <si>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</si>
  <si>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</si>
  <si>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</si>
  <si>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</si>
  <si>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</si>
  <si>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</si>
  <si>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</si>
  <si>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</si>
  <si>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</si>
  <si>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</si>
  <si>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</si>
  <si>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</si>
  <si>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</si>
  <si>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</si>
  <si>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</si>
  <si>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</si>
  <si>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</si>
  <si>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</si>
  <si>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</si>
  <si>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</si>
  <si>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</si>
  <si>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</si>
  <si>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</si>
  <si>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</si>
  <si>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</si>
  <si>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</si>
  <si>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</si>
  <si>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</si>
  <si>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</si>
  <si>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</si>
  <si>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</si>
  <si>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</si>
  <si>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</si>
  <si>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</si>
  <si>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</si>
  <si>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</si>
  <si>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</si>
  <si>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</si>
  <si>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</si>
  <si>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</si>
  <si>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</si>
  <si>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</si>
  <si>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</si>
  <si>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</si>
  <si>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</si>
  <si>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</si>
  <si>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</si>
  <si>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</si>
  <si>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</si>
  <si>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</si>
  <si>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</si>
  <si>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</si>
  <si>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</si>
  <si>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</si>
  <si>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</si>
  <si>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</si>
  <si>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</si>
  <si>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</si>
  <si>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</si>
  <si>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</si>
  <si>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</si>
  <si>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</si>
  <si>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</si>
  <si>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</si>
  <si>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</si>
  <si>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</si>
  <si>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</si>
  <si>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</si>
  <si>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</si>
  <si>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</si>
  <si>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</si>
  <si>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</si>
  <si>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</si>
  <si>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</si>
  <si>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</si>
  <si>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</si>
  <si>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</si>
  <si>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</si>
  <si>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</si>
  <si>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</si>
  <si>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</si>
  <si>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</si>
  <si>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</si>
  <si>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</si>
  <si>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</si>
  <si>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</si>
  <si>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</si>
  <si>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</si>
  <si>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</si>
  <si>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</si>
  <si>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</si>
  <si>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</si>
  <si>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</si>
  <si>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</si>
  <si>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</si>
  <si>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</si>
  <si>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</si>
  <si>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</si>
  <si>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</si>
  <si>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</si>
  <si>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</si>
  <si>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</si>
  <si>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</si>
  <si>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</si>
  <si>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</si>
  <si>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</si>
  <si>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</si>
  <si>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</si>
  <si>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</si>
  <si>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</si>
  <si>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</si>
  <si>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</si>
  <si>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</si>
  <si>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</si>
  <si>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</si>
  <si>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</si>
  <si>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</si>
  <si>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</si>
  <si>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</si>
  <si>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</si>
  <si>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</si>
  <si>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</si>
  <si>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</si>
  <si>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</si>
  <si>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</si>
  <si>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</si>
  <si>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</si>
  <si>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</si>
  <si>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</si>
  <si>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</si>
  <si>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</si>
  <si>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</si>
  <si>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</si>
  <si>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</si>
  <si>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</si>
  <si>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</si>
  <si>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</si>
  <si>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</si>
  <si>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</si>
  <si>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</si>
  <si>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</si>
  <si>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</si>
  <si>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</si>
  <si>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</si>
  <si>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</si>
  <si>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</si>
  <si>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</si>
  <si>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</si>
  <si>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</si>
  <si>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</si>
  <si>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</si>
  <si>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</si>
  <si>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</si>
  <si>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</si>
  <si>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</si>
  <si>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</si>
  <si>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</si>
  <si>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</si>
  <si>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</si>
  <si>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</si>
  <si>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</si>
  <si>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</si>
  <si>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</si>
  <si>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</si>
  <si>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</si>
  <si>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</si>
  <si>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</si>
  <si>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</si>
  <si>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</si>
  <si>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</si>
  <si>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</si>
  <si>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</si>
  <si>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</si>
  <si>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</si>
  <si>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</si>
  <si>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</si>
  <si>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</si>
  <si>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</si>
  <si>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</si>
  <si>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</si>
  <si>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</si>
  <si>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</si>
  <si>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</si>
  <si>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</si>
  <si>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</si>
  <si>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</si>
  <si>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</si>
  <si>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</si>
  <si>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</si>
  <si>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</si>
  <si>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</si>
  <si>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</si>
  <si>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</si>
  <si>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</si>
  <si>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</si>
  <si>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</si>
  <si>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</si>
  <si>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</si>
  <si>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</si>
  <si>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</si>
  <si>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</si>
  <si>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</si>
  <si>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</si>
  <si>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</si>
  <si>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</si>
  <si>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</si>
  <si>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</si>
  <si>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</si>
  <si>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</si>
  <si>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</si>
  <si>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</si>
  <si>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</si>
  <si>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</si>
  <si>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</si>
  <si>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</si>
  <si>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</si>
  <si>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</si>
  <si>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</si>
  <si>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</si>
  <si>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</si>
  <si>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</si>
  <si>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</si>
  <si>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</si>
  <si>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</si>
  <si>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</si>
  <si>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</si>
  <si>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</si>
  <si>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</si>
  <si>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</si>
  <si>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</si>
  <si>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</si>
  <si>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</si>
  <si>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</si>
  <si>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</si>
  <si>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</si>
  <si>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</si>
  <si>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</si>
  <si>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</si>
  <si>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</si>
  <si>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</si>
  <si>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</si>
  <si>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</si>
  <si>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</si>
  <si>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</si>
  <si>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</si>
  <si>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</si>
  <si>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</si>
  <si>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</si>
  <si>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</si>
  <si>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</si>
  <si>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</si>
  <si>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</si>
  <si>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</si>
  <si>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</si>
  <si>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</si>
  <si>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</si>
  <si>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</si>
  <si>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</si>
  <si>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</si>
  <si>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</si>
  <si>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</si>
  <si>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</si>
  <si>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</si>
  <si>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</si>
  <si>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</si>
  <si>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</si>
  <si>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</si>
  <si>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</si>
  <si>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</si>
  <si>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</si>
  <si>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</si>
  <si>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</si>
  <si>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</si>
  <si>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</si>
  <si>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</si>
  <si>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</si>
  <si>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</si>
  <si>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</si>
  <si>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</si>
  <si>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</si>
  <si>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</si>
  <si>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</si>
  <si>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</si>
  <si>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</si>
  <si>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</si>
  <si>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</si>
  <si>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</si>
  <si>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</si>
  <si>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</si>
  <si>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</si>
  <si>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</si>
  <si>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</si>
  <si>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</si>
  <si>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</si>
  <si>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</si>
  <si>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</si>
  <si>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</si>
  <si>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</si>
  <si>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</si>
  <si>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</si>
  <si>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</si>
  <si>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</si>
  <si>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</si>
  <si>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</si>
  <si>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</si>
  <si>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</si>
  <si>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</si>
  <si>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</si>
  <si>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</si>
  <si>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</si>
  <si>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</si>
  <si>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</si>
  <si>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</si>
  <si>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</si>
  <si>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</si>
  <si>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</si>
  <si>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</si>
  <si>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</si>
  <si>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</si>
  <si>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</si>
  <si>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</si>
  <si>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</si>
  <si>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</si>
  <si>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</si>
  <si>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</si>
  <si>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</si>
  <si>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</si>
  <si>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</si>
  <si>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</si>
  <si>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</si>
  <si>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</si>
  <si>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</si>
  <si>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</si>
  <si>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</si>
  <si>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</si>
  <si>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</si>
  <si>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</si>
  <si>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</si>
  <si>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</si>
  <si>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</si>
  <si>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</si>
  <si>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</si>
  <si>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</si>
  <si>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</si>
  <si>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</si>
  <si>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</si>
  <si>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</si>
  <si>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</si>
  <si>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</si>
  <si>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</si>
  <si>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</si>
  <si>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</si>
  <si>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</si>
  <si>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</si>
  <si>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</si>
  <si>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</si>
  <si>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</si>
  <si>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</si>
  <si>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</si>
  <si>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</si>
  <si>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</si>
  <si>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</si>
  <si>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</si>
  <si>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</si>
  <si>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</si>
  <si>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</si>
  <si>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</si>
  <si>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</si>
  <si>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</si>
  <si>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</si>
  <si>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</si>
  <si>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</si>
  <si>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</si>
  <si>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</si>
  <si>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</si>
  <si>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</si>
  <si>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</si>
  <si>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</si>
  <si>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</si>
  <si>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</si>
  <si>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</si>
  <si>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</si>
  <si>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</si>
  <si>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</si>
  <si>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</si>
  <si>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</si>
  <si>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</si>
  <si>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</si>
  <si>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</si>
  <si>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</si>
  <si>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</si>
  <si>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</si>
  <si>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</si>
  <si>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</si>
  <si>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</si>
  <si>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</si>
  <si>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</si>
  <si>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</si>
  <si>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</si>
  <si>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</si>
  <si>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</si>
  <si>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</si>
  <si>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</si>
  <si>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</si>
  <si>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</si>
  <si>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</si>
  <si>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</si>
  <si>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</si>
  <si>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</si>
  <si>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</si>
  <si>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</si>
  <si>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</si>
  <si>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</si>
  <si>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</si>
  <si>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</si>
  <si>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</si>
  <si>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</si>
  <si>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</si>
  <si>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</si>
  <si>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</si>
  <si>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</si>
  <si>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</si>
  <si>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</si>
  <si>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</si>
  <si>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</si>
  <si>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</si>
  <si>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</si>
  <si>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</si>
  <si>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</si>
  <si>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</si>
  <si>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</si>
  <si>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</si>
  <si>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</si>
  <si>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</si>
  <si>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</si>
  <si>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</si>
  <si>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</si>
  <si>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</si>
  <si>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</si>
  <si>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</si>
  <si>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</si>
  <si>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</si>
  <si>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</si>
  <si>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</si>
  <si>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</si>
  <si>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</si>
  <si>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</si>
  <si>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</si>
  <si>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</si>
  <si>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</si>
  <si>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</si>
  <si>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</si>
  <si>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</si>
  <si>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</si>
  <si>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</si>
  <si>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</si>
  <si>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</si>
  <si>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</si>
  <si>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</si>
  <si>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</si>
  <si>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</si>
  <si>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</si>
  <si>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</si>
  <si>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</si>
  <si>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</si>
  <si>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</si>
  <si>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</si>
  <si>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</si>
  <si>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</si>
  <si>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</si>
  <si>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</si>
  <si>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</si>
  <si>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</si>
  <si>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</si>
  <si>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</si>
  <si>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</si>
  <si>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</si>
  <si>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</si>
  <si>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</si>
  <si>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</si>
  <si>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</si>
  <si>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</si>
  <si>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</si>
  <si>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</si>
  <si>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</si>
  <si>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</si>
  <si>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</si>
  <si>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</si>
  <si>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</si>
  <si>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</si>
  <si>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</si>
  <si>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</si>
  <si>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</si>
  <si>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</si>
  <si>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</si>
  <si>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</si>
  <si>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</si>
  <si>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</si>
  <si>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</si>
  <si>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</si>
  <si>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</si>
  <si>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</si>
  <si>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</si>
  <si>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</si>
  <si>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</si>
  <si>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</si>
  <si>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</si>
  <si>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</si>
  <si>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</si>
  <si>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</si>
  <si>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</si>
  <si>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</si>
  <si>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</si>
  <si>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</si>
  <si>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</si>
  <si>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</si>
  <si>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</si>
  <si>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</si>
  <si>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</si>
  <si>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</si>
  <si>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</si>
  <si>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</si>
  <si>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</si>
  <si>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</si>
  <si>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</si>
  <si>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</si>
  <si>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</si>
  <si>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</si>
  <si>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</si>
  <si>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</si>
  <si>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</si>
  <si>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</si>
  <si>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</si>
  <si>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</si>
  <si>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</si>
  <si>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</si>
  <si>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</si>
  <si>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</si>
  <si>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</si>
  <si>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</si>
  <si>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</si>
  <si>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</si>
  <si>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</si>
  <si>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</si>
  <si>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</si>
  <si>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</si>
  <si>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</si>
  <si>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</si>
  <si>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</si>
  <si>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</si>
  <si>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</si>
  <si>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</si>
  <si>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</si>
  <si>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</si>
  <si>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</si>
  <si>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</si>
  <si>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</si>
  <si>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</si>
  <si>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</si>
  <si>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</si>
  <si>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</si>
  <si>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</si>
  <si>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</si>
  <si>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</si>
  <si>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</si>
  <si>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</si>
  <si>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</si>
  <si>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</si>
  <si>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</si>
  <si>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</si>
  <si>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</si>
  <si>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</si>
  <si>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</si>
  <si>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</si>
  <si>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</si>
  <si>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</si>
  <si>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</si>
  <si>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</si>
  <si>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</si>
  <si>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</si>
  <si>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</si>
  <si>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</si>
  <si>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</si>
  <si>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</si>
  <si>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</si>
  <si>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</si>
  <si>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</si>
  <si>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</si>
  <si>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</si>
  <si>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</si>
  <si>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</si>
  <si>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</si>
  <si>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</si>
  <si>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</si>
  <si>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</si>
  <si>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</si>
  <si>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</si>
  <si>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</si>
  <si>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</si>
  <si>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</si>
  <si>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</si>
  <si>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</si>
  <si>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</si>
  <si>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</si>
  <si>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</si>
  <si>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</si>
  <si>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</si>
  <si>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</si>
  <si>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</si>
  <si>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</si>
  <si>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</si>
  <si>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</si>
  <si>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</si>
  <si>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</si>
  <si>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</si>
  <si>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</si>
  <si>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</si>
  <si>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</si>
  <si>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</si>
  <si>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</si>
  <si>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</si>
  <si>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</si>
  <si>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</si>
  <si>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</si>
  <si>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</si>
  <si>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</si>
  <si>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</si>
  <si>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</si>
  <si>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</si>
  <si>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</si>
  <si>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</si>
  <si>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</si>
  <si>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</si>
  <si>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</si>
  <si>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</si>
  <si>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</si>
  <si>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</si>
  <si>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</si>
  <si>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</si>
  <si>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</si>
  <si>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</si>
  <si>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</si>
  <si>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</si>
  <si>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</si>
  <si>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</si>
  <si>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</si>
  <si>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</si>
  <si>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</si>
  <si>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</si>
  <si>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</si>
  <si>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</si>
  <si>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</si>
  <si>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</si>
  <si>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</si>
  <si>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</si>
  <si>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</si>
  <si>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</si>
  <si>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</si>
  <si>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</si>
  <si>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</si>
  <si>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</si>
  <si>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</si>
  <si>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</si>
  <si>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</si>
  <si>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</si>
  <si>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</si>
  <si>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</si>
  <si>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</si>
  <si>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</si>
  <si>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</si>
  <si>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</si>
  <si>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</si>
  <si>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</si>
  <si>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</si>
  <si>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</si>
  <si>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</si>
  <si>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</si>
  <si>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</si>
  <si>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</si>
  <si>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</si>
  <si>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</si>
  <si>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</si>
  <si>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</si>
  <si>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</si>
  <si>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</si>
  <si>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</si>
  <si>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</si>
  <si>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</si>
  <si>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</si>
  <si>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</si>
  <si>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</si>
  <si>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</si>
  <si>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</si>
  <si>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</si>
  <si>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</si>
  <si>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</si>
  <si>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</si>
  <si>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</si>
  <si>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</si>
  <si>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</si>
  <si>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</si>
  <si>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</si>
  <si>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</si>
  <si>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</si>
  <si>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</si>
  <si>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</si>
  <si>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</si>
  <si>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</si>
  <si>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</si>
  <si>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</si>
  <si>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</si>
  <si>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</si>
  <si>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</si>
  <si>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</si>
  <si>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</si>
  <si>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</si>
  <si>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</si>
  <si>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</si>
  <si>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</si>
  <si>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</si>
  <si>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</si>
  <si>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</si>
  <si>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</si>
  <si>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</si>
  <si>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</si>
  <si>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</si>
  <si>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</si>
  <si>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</si>
  <si>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</si>
  <si>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</si>
  <si>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</si>
  <si>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</si>
  <si>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</si>
  <si>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</si>
  <si>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</si>
  <si>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</si>
  <si>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</si>
  <si>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</si>
  <si>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</si>
  <si>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</si>
  <si>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</si>
  <si>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</si>
  <si>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</si>
  <si>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</si>
  <si>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</si>
  <si>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</si>
  <si>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</si>
  <si>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</si>
  <si>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</si>
  <si>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</si>
  <si>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</si>
  <si>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</si>
  <si>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</si>
  <si>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</si>
  <si>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</si>
  <si>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</si>
  <si>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</si>
  <si>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</si>
  <si>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</si>
  <si>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</si>
  <si>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</si>
  <si>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</si>
  <si>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</si>
  <si>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</si>
  <si>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</si>
  <si>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</si>
  <si>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</si>
  <si>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</si>
  <si>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</si>
  <si>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</si>
  <si>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</si>
  <si>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</si>
  <si>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</si>
  <si>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</si>
  <si>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</si>
  <si>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</si>
  <si>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</si>
  <si>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</si>
  <si>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</si>
  <si>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</si>
  <si>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</si>
  <si>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</si>
  <si>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</si>
  <si>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</si>
  <si>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</si>
  <si>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</si>
  <si>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</si>
  <si>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</si>
  <si>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</si>
  <si>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</si>
  <si>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</si>
  <si>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</si>
  <si>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</si>
  <si>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</si>
  <si>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</si>
  <si>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</si>
  <si>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</si>
  <si>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</si>
  <si>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</si>
  <si>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</si>
  <si>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</si>
  <si>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</si>
  <si>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</si>
  <si>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</si>
  <si>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</si>
  <si>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</si>
  <si>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</si>
  <si>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</si>
  <si>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</si>
  <si>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</si>
  <si>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</si>
  <si>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</si>
  <si>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</si>
  <si>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</si>
  <si>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</si>
  <si>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</si>
  <si>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</si>
  <si>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</si>
  <si>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</si>
  <si>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</si>
  <si>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</si>
  <si>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</si>
  <si>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</si>
  <si>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</si>
  <si>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</si>
  <si>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</si>
  <si>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</si>
  <si>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</si>
  <si>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</si>
  <si>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</si>
  <si>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</si>
  <si>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</si>
  <si>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</si>
  <si>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</si>
  <si>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</si>
  <si>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</si>
  <si>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</si>
  <si>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</si>
  <si>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</si>
  <si>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</si>
  <si>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</si>
  <si>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</si>
  <si>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</si>
  <si>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</si>
  <si>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</si>
  <si>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</si>
  <si>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</si>
  <si>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</si>
  <si>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</si>
  <si>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</si>
  <si>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</si>
  <si>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</si>
  <si>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</si>
  <si>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</si>
  <si>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</si>
  <si>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</si>
  <si>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</si>
  <si>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</si>
  <si>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</si>
  <si>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</si>
  <si>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</si>
  <si>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</si>
  <si>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</si>
  <si>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</si>
  <si>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</si>
  <si>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</si>
  <si>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</si>
  <si>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</si>
  <si>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</si>
  <si>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</si>
  <si>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</si>
  <si>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</si>
  <si>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</si>
  <si>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</si>
  <si>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</si>
  <si>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</si>
  <si>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</si>
  <si>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</si>
  <si>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</si>
  <si>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</si>
  <si>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</si>
  <si>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</si>
  <si>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</si>
  <si>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</si>
  <si>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</si>
  <si>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</si>
  <si>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</si>
  <si>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</si>
  <si>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</si>
  <si>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</si>
  <si>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</si>
  <si>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</si>
  <si>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</si>
  <si>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</si>
  <si>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</si>
  <si>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</si>
  <si>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</si>
  <si>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</si>
  <si>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</si>
  <si>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</si>
  <si>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</si>
  <si>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</si>
  <si>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</si>
  <si>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</si>
  <si>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</si>
  <si>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</si>
  <si>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</si>
  <si>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</si>
  <si>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</si>
  <si>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</si>
  <si>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</si>
  <si>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</si>
  <si>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</si>
  <si>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</si>
  <si>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</si>
  <si>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</si>
  <si>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</si>
  <si>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</si>
  <si>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</si>
  <si>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</si>
  <si>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</si>
  <si>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</si>
  <si>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</si>
  <si>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</si>
  <si>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</si>
  <si>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</si>
  <si>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</si>
  <si>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</si>
  <si>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</si>
  <si>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</si>
  <si>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</si>
  <si>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</si>
  <si>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</si>
  <si>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</si>
  <si>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</si>
  <si>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</si>
  <si>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</si>
  <si>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</si>
  <si>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</si>
  <si>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</si>
  <si>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</si>
  <si>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</si>
  <si>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</si>
  <si>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</si>
  <si>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</si>
  <si>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</si>
  <si>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</si>
  <si>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</si>
  <si>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</si>
  <si>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</si>
  <si>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</si>
  <si>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</si>
  <si>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</si>
  <si>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</si>
  <si>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</si>
  <si>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</si>
  <si>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</si>
  <si>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</si>
  <si>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</si>
  <si>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</si>
  <si>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</si>
  <si>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</si>
  <si>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</si>
  <si>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</si>
  <si>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</si>
  <si>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</si>
  <si>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</si>
  <si>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</si>
  <si>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</si>
  <si>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</si>
  <si>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</si>
  <si>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</si>
  <si>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</si>
  <si>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</si>
  <si>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</si>
  <si>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</si>
  <si>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</si>
  <si>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</si>
  <si>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</si>
  <si>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</si>
  <si>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</si>
  <si>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</si>
  <si>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</si>
  <si>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</si>
  <si>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</si>
  <si>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</si>
  <si>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</si>
  <si>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</si>
  <si>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</si>
  <si>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</si>
  <si>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</si>
  <si>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</si>
  <si>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</si>
  <si>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</si>
  <si>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</si>
  <si>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</si>
  <si>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</si>
  <si>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</si>
  <si>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</si>
  <si>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</si>
  <si>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</si>
  <si>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</si>
  <si>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</si>
  <si>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</si>
  <si>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</si>
  <si>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</si>
  <si>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</si>
  <si>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</si>
  <si>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</si>
  <si>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</si>
  <si>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</si>
  <si>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</si>
  <si>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</si>
  <si>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</si>
  <si>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</si>
  <si>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</si>
  <si>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</si>
  <si>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</si>
  <si>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</si>
  <si>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</si>
  <si>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</si>
  <si>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</si>
  <si>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</si>
  <si>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</si>
  <si>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</si>
  <si>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</si>
  <si>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</si>
  <si>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</si>
  <si>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</si>
  <si>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</si>
  <si>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</si>
  <si>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</si>
  <si>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</si>
  <si>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</si>
  <si>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</si>
  <si>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</si>
  <si>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</si>
  <si>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</si>
  <si>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</si>
  <si>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</si>
  <si>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</si>
  <si>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</si>
  <si>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</si>
  <si>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</si>
  <si>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</si>
  <si>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</si>
  <si>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</si>
  <si>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</si>
  <si>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</si>
  <si>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</si>
  <si>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</si>
  <si>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</si>
  <si>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</si>
  <si>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</si>
  <si>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</si>
  <si>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</si>
  <si>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</si>
  <si>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</si>
  <si>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</si>
  <si>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</si>
  <si>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</si>
  <si>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</si>
  <si>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</si>
  <si>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</si>
  <si>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</si>
  <si>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</si>
  <si>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</si>
  <si>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</si>
  <si>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</si>
  <si>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</si>
  <si>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</si>
  <si>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</si>
  <si>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</si>
  <si>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</si>
  <si>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</si>
  <si>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</si>
  <si>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</si>
  <si>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</si>
  <si>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</si>
  <si>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</si>
  <si>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</si>
  <si>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</si>
  <si>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</si>
  <si>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</si>
  <si>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</si>
  <si>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</si>
  <si>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</si>
  <si>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</si>
  <si>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</si>
  <si>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</si>
  <si>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</si>
  <si>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</si>
  <si>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</si>
  <si>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</si>
  <si>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</si>
  <si>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</si>
  <si>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</si>
  <si>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</si>
  <si>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</si>
  <si>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</si>
  <si>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</si>
  <si>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</si>
  <si>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</si>
  <si>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</si>
  <si>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</si>
  <si>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</si>
  <si>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</si>
  <si>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</si>
  <si>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</si>
  <si>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</si>
  <si>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</si>
  <si>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</si>
  <si>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</si>
  <si>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</si>
  <si>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</si>
  <si>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</si>
  <si>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</si>
  <si>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</si>
  <si>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</si>
  <si>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</si>
  <si>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</si>
  <si>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</si>
  <si>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</si>
  <si>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</si>
  <si>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</si>
  <si>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</si>
  <si>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</si>
  <si>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</si>
  <si>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</si>
  <si>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</si>
  <si>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</si>
  <si>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</si>
  <si>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</si>
  <si>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</si>
  <si>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</si>
  <si>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</si>
  <si>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</si>
  <si>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</si>
  <si>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</si>
  <si>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</si>
  <si>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</si>
  <si>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</si>
  <si>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</si>
  <si>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</si>
  <si>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</si>
  <si>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</si>
  <si>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</si>
  <si>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</si>
  <si>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</si>
  <si>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</si>
  <si>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</si>
  <si>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</si>
  <si>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</si>
  <si>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</si>
  <si>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</si>
  <si>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</si>
  <si>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</si>
  <si>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</si>
  <si>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</si>
  <si>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</si>
  <si>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</si>
  <si>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</si>
  <si>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</si>
  <si>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</si>
  <si>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</si>
  <si>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</si>
  <si>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</si>
  <si>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</si>
  <si>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</si>
  <si>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</si>
  <si>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</si>
  <si>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</si>
  <si>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</si>
  <si>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</si>
  <si>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</si>
  <si>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</si>
  <si>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</si>
  <si>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</si>
  <si>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</si>
  <si>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</si>
  <si>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</si>
  <si>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</si>
  <si>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</si>
  <si>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</si>
  <si>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</si>
  <si>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</si>
  <si>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</si>
  <si>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</si>
  <si>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</si>
  <si>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</si>
  <si>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</si>
  <si>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</si>
  <si>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</si>
  <si>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</si>
  <si>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</si>
  <si>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</si>
  <si>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</si>
  <si>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</si>
  <si>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</si>
  <si>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</si>
  <si>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</si>
  <si>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</si>
  <si>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</si>
  <si>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</si>
  <si>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</si>
  <si>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</si>
  <si>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</si>
  <si>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</si>
  <si>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</si>
  <si>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</si>
  <si>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</si>
  <si>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</si>
  <si>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</si>
  <si>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</si>
  <si>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</si>
  <si>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</si>
  <si>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</si>
  <si>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</si>
  <si>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</si>
  <si>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</si>
  <si>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</si>
  <si>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</si>
  <si>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</si>
  <si>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</si>
  <si>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</si>
  <si>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</si>
  <si>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</si>
  <si>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</si>
  <si>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</si>
  <si>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</si>
  <si>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</si>
  <si>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</si>
  <si>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</si>
  <si>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</si>
  <si>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</si>
  <si>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</si>
  <si>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</si>
  <si>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</si>
  <si>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</si>
  <si>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</si>
  <si>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</si>
  <si>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</si>
  <si>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</si>
  <si>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</si>
  <si>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</si>
  <si>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</si>
  <si>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</si>
  <si>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</si>
  <si>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</si>
  <si>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</si>
  <si>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</si>
  <si>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</si>
  <si>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</si>
  <si>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</si>
  <si>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</si>
  <si>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</si>
  <si>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</si>
  <si>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</si>
  <si>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</si>
  <si>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</si>
  <si>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</si>
  <si>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</si>
  <si>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</si>
  <si>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</si>
  <si>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</si>
  <si>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</si>
  <si>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</si>
  <si>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</si>
  <si>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</si>
  <si>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</si>
  <si>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</si>
  <si>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</si>
  <si>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</si>
  <si>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</si>
  <si>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</si>
  <si>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</si>
  <si>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</si>
  <si>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</si>
  <si>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</si>
  <si>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</si>
  <si>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</si>
  <si>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</si>
  <si>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</si>
  <si>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</si>
  <si>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</si>
  <si>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</si>
  <si>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</si>
  <si>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</si>
  <si>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</si>
  <si>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</si>
  <si>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</si>
  <si>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</si>
  <si>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</si>
  <si>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</si>
  <si>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</si>
  <si>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</si>
  <si>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</si>
  <si>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</si>
  <si>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</si>
  <si>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</si>
  <si>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</si>
  <si>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</si>
  <si>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</si>
  <si>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</si>
  <si>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</si>
  <si>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</si>
  <si>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</si>
  <si>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</si>
  <si>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</si>
  <si>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</si>
  <si>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</si>
  <si>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</si>
  <si>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</si>
  <si>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</si>
  <si>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</si>
  <si>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</si>
  <si>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</si>
  <si>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</si>
  <si>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</si>
  <si>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</si>
  <si>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</si>
  <si>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</si>
  <si>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</si>
  <si>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</si>
  <si>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</si>
  <si>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</si>
  <si>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</si>
  <si>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</si>
  <si>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</si>
  <si>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</si>
  <si>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</si>
  <si>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</si>
  <si>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</si>
  <si>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</si>
  <si>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</si>
  <si>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</si>
  <si>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</si>
  <si>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</si>
  <si>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</si>
  <si>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</si>
  <si>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</si>
  <si>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</si>
  <si>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</si>
  <si>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</si>
  <si>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</si>
  <si>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</si>
  <si>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</si>
  <si>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</si>
  <si>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</si>
  <si>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</si>
  <si>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</si>
  <si>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</si>
  <si>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</si>
  <si>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</si>
  <si>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</si>
  <si>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</si>
  <si>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</si>
  <si>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</si>
  <si>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</si>
  <si>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</si>
  <si>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</si>
  <si>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</si>
  <si>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</si>
  <si>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</si>
  <si>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</si>
  <si>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</si>
  <si>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</si>
  <si>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</si>
  <si>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</si>
  <si>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</si>
  <si>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</si>
  <si>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</si>
  <si>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</si>
  <si>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</si>
  <si>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</si>
  <si>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</si>
  <si>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</si>
  <si>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</si>
  <si>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</si>
  <si>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</si>
  <si>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</si>
  <si>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</si>
  <si>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</si>
  <si>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</si>
  <si>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</si>
  <si>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</si>
  <si>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</si>
  <si>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</si>
  <si>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</si>
  <si>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</si>
  <si>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</si>
  <si>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</si>
  <si>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</si>
  <si>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</si>
  <si>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</si>
  <si>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</si>
  <si>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</si>
  <si>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</si>
  <si>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</si>
  <si>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</si>
  <si>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</si>
  <si>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</si>
  <si>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</si>
  <si>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</si>
  <si>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</si>
  <si>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</si>
  <si>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</si>
  <si>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</si>
  <si>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</si>
  <si>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</si>
  <si>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</si>
  <si>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</si>
  <si>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</si>
  <si>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</si>
  <si>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</si>
  <si>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</si>
  <si>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</si>
  <si>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</si>
  <si>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</si>
  <si>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</si>
  <si>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</si>
  <si>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</si>
  <si>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</si>
  <si>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</si>
  <si>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</si>
  <si>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</si>
  <si>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</si>
  <si>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</si>
  <si>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</si>
  <si>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</si>
  <si>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</si>
  <si>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</si>
  <si>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</si>
  <si>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</si>
  <si>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</si>
  <si>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</si>
  <si>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</si>
  <si>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</si>
  <si>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</si>
  <si>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</si>
  <si>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</si>
  <si>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</si>
  <si>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</si>
  <si>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</si>
  <si>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</si>
  <si>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</si>
  <si>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</si>
  <si>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</si>
  <si>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</si>
  <si>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</si>
  <si>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</si>
  <si>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</si>
  <si>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</si>
  <si>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</si>
  <si>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</si>
  <si>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</si>
  <si>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</si>
  <si>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</si>
  <si>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</si>
  <si>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</si>
  <si>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</si>
  <si>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</si>
  <si>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</si>
  <si>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</si>
  <si>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</si>
  <si>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</si>
  <si>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</si>
  <si>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</si>
  <si>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</si>
  <si>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</si>
  <si>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</si>
  <si>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</si>
  <si>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</si>
  <si>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</si>
  <si>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</si>
  <si>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</si>
  <si>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</si>
  <si>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</si>
  <si>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</si>
  <si>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</si>
  <si>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</si>
  <si>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</si>
  <si>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</si>
  <si>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</si>
  <si>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</si>
  <si>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</si>
  <si>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</si>
  <si>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</si>
  <si>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</si>
  <si>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</si>
  <si>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</si>
  <si>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</si>
  <si>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</si>
  <si>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</si>
  <si>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</si>
  <si>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</si>
  <si>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</si>
  <si>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</si>
  <si>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</si>
  <si>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</si>
  <si>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</si>
  <si>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</si>
  <si>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</si>
  <si>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</si>
  <si>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</si>
  <si>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</si>
  <si>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</si>
  <si>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</si>
  <si>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</si>
  <si>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</si>
  <si>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</si>
  <si>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</si>
  <si>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</si>
  <si>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</si>
  <si>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</si>
  <si>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</si>
  <si>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</si>
  <si>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</si>
  <si>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</si>
  <si>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</si>
  <si>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</si>
  <si>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</si>
  <si>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</si>
  <si>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</si>
  <si>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</si>
  <si>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</si>
  <si>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</si>
  <si>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</si>
  <si>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</si>
  <si>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</si>
  <si>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</si>
  <si>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</si>
  <si>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</si>
  <si>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</si>
  <si>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</si>
  <si>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</si>
  <si>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</si>
  <si>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</si>
  <si>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</si>
  <si>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</si>
  <si>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</si>
  <si>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</si>
  <si>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</si>
  <si>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</si>
  <si>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</si>
  <si>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</si>
  <si>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</si>
  <si>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</si>
  <si>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</si>
  <si>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</si>
  <si>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</si>
  <si>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</si>
  <si>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</si>
  <si>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</si>
  <si>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</si>
  <si>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</si>
  <si>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</si>
  <si>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</si>
  <si>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</si>
  <si>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</si>
  <si>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</si>
  <si>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</si>
  <si>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</si>
  <si>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</si>
  <si>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</si>
  <si>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</si>
  <si>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</si>
  <si>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</si>
  <si>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</si>
  <si>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</si>
  <si>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</si>
  <si>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</si>
  <si>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</si>
  <si>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</si>
  <si>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</si>
  <si>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</si>
  <si>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</si>
  <si>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</si>
  <si>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</si>
  <si>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</si>
  <si>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</si>
  <si>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</si>
  <si>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</si>
  <si>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</si>
  <si>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</si>
  <si>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</si>
  <si>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</si>
  <si>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</si>
  <si>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</si>
  <si>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</si>
  <si>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</si>
  <si>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</si>
  <si>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</si>
  <si>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</si>
  <si>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</si>
  <si>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</si>
  <si>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</si>
  <si>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</si>
  <si>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</si>
  <si>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</si>
  <si>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</si>
  <si>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</si>
  <si>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</si>
  <si>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</si>
  <si>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</si>
  <si>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</si>
  <si>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</si>
  <si>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</si>
  <si>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</si>
  <si>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</si>
  <si>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</si>
  <si>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</si>
  <si>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</si>
  <si>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</si>
  <si>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</si>
  <si>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</si>
  <si>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</si>
  <si>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</si>
  <si>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</si>
  <si>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</si>
  <si>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</si>
  <si>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</si>
  <si>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</si>
  <si>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</si>
  <si>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</si>
  <si>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</si>
  <si>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</si>
  <si>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</si>
  <si>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</si>
  <si>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</si>
  <si>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</si>
  <si>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</si>
  <si>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</si>
  <si>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</si>
  <si>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</si>
  <si>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</si>
  <si>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</si>
  <si>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</si>
  <si>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</si>
  <si>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</si>
  <si>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</si>
  <si>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</si>
  <si>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</si>
  <si>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</si>
  <si>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</si>
  <si>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</si>
  <si>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</si>
  <si>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</si>
  <si>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</si>
  <si>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</si>
  <si>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</si>
  <si>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</si>
  <si>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</si>
  <si>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</si>
  <si>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</si>
  <si>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</si>
  <si>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</si>
  <si>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</si>
  <si>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</si>
  <si>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</si>
  <si>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</si>
  <si>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</si>
  <si>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</si>
  <si>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</si>
  <si>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</si>
  <si>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</si>
  <si>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</si>
  <si>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</si>
  <si>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</si>
  <si>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</si>
  <si>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</si>
  <si>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</si>
  <si>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</si>
  <si>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</si>
  <si>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</si>
  <si>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</si>
  <si>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</si>
  <si>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</si>
  <si>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</si>
  <si>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</si>
  <si>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</si>
  <si>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</si>
  <si>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</si>
  <si>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</si>
  <si>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</si>
  <si>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</si>
  <si>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</si>
  <si>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</si>
  <si>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</si>
  <si>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</si>
  <si>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</si>
  <si>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</si>
  <si>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</si>
  <si>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</si>
  <si>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</si>
  <si>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</si>
  <si>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</si>
  <si>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</si>
  <si>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</si>
  <si>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</si>
  <si>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</si>
  <si>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</si>
  <si>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</si>
  <si>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</si>
  <si>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</si>
  <si>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</si>
  <si>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</si>
  <si>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</si>
  <si>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</si>
  <si>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</si>
  <si>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</si>
  <si>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</si>
  <si>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</si>
  <si>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</si>
  <si>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</si>
  <si>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</si>
  <si>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</si>
  <si>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</si>
  <si>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</si>
  <si>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</si>
  <si>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</si>
  <si>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</si>
  <si>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</si>
  <si>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</si>
  <si>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</si>
  <si>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</si>
  <si>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</si>
  <si>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</si>
  <si>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</si>
  <si>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</si>
  <si>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</si>
  <si>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</si>
  <si>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</si>
  <si>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</si>
  <si>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</si>
  <si>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</si>
  <si>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</si>
  <si>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</si>
  <si>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</si>
  <si>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</si>
  <si>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</si>
  <si>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</si>
  <si>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</si>
  <si>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</si>
  <si>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</si>
  <si>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</si>
  <si>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</si>
  <si>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</si>
  <si>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</si>
  <si>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</si>
  <si>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</si>
  <si>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</si>
  <si>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</si>
  <si>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</si>
  <si>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</si>
  <si>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</si>
  <si>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</si>
  <si>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</si>
  <si>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</si>
  <si>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</si>
  <si>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</si>
  <si>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</si>
  <si>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</si>
  <si>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</si>
  <si>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</si>
  <si>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</si>
  <si>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</si>
  <si>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</si>
  <si>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</si>
  <si>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</si>
  <si>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</si>
  <si>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</si>
  <si>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</si>
  <si>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</si>
  <si>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</si>
  <si>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</si>
  <si>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</si>
  <si>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</si>
  <si>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</si>
  <si>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</si>
  <si>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</si>
  <si>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</si>
  <si>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</si>
  <si>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</si>
  <si>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</si>
  <si>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</si>
  <si>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</si>
  <si>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</si>
  <si>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</si>
  <si>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</si>
  <si>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</si>
  <si>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</si>
  <si>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</si>
  <si>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</si>
  <si>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</si>
  <si>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</si>
  <si>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</si>
  <si>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</si>
  <si>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</si>
  <si>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</si>
  <si>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</si>
  <si>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</si>
  <si>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</si>
  <si>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</si>
  <si>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</si>
  <si>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</si>
  <si>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</si>
  <si>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</si>
  <si>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</si>
  <si>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</si>
  <si>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</si>
  <si>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</si>
  <si>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</si>
  <si>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</si>
  <si>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</si>
  <si>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</si>
  <si>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</si>
  <si>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</si>
  <si>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</si>
  <si>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</si>
  <si>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</si>
  <si>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</si>
  <si>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</si>
  <si>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</si>
  <si>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</si>
  <si>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</si>
  <si>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</si>
  <si>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</si>
  <si>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</si>
  <si>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</si>
  <si>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</si>
  <si>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</si>
  <si>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</si>
  <si>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</si>
  <si>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</si>
  <si>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</si>
  <si>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</si>
  <si>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</si>
  <si>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</si>
  <si>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</si>
  <si>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</si>
  <si>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</si>
  <si>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</si>
  <si>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</si>
  <si>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</si>
  <si>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</si>
  <si>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</si>
  <si>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</si>
  <si>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</si>
  <si>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</si>
  <si>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</si>
  <si>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</si>
  <si>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</si>
  <si>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</si>
  <si>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</si>
  <si>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</si>
  <si>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</si>
  <si>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</si>
  <si>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</si>
  <si>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</si>
  <si>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</si>
  <si>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</si>
  <si>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</si>
  <si>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</si>
  <si>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</si>
  <si>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</si>
  <si>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</si>
  <si>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</si>
  <si>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</si>
  <si>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</si>
  <si>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</si>
  <si>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</si>
  <si>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</si>
  <si>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</si>
  <si>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</si>
  <si>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</si>
  <si>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</si>
  <si>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</si>
  <si>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</si>
  <si>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</si>
  <si>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</si>
  <si>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</si>
  <si>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</si>
  <si>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</si>
  <si>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</si>
  <si>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</si>
  <si>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</si>
  <si>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</si>
  <si>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</si>
  <si>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</si>
  <si>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</si>
  <si>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</si>
  <si>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</si>
  <si>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</si>
  <si>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</si>
  <si>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</si>
  <si>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</si>
  <si>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</si>
  <si>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</si>
  <si>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</si>
  <si>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</si>
  <si>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</si>
  <si>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</si>
  <si>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</si>
  <si>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</si>
  <si>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</si>
  <si>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</si>
  <si>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</si>
  <si>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</si>
  <si>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</si>
  <si>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</si>
  <si>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</si>
  <si>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</si>
  <si>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</si>
  <si>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</si>
  <si>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</si>
  <si>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</si>
  <si>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</si>
  <si>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</si>
  <si>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</si>
  <si>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</si>
  <si>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</si>
  <si>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</si>
  <si>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</si>
  <si>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</si>
  <si>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</si>
  <si>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</si>
  <si>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</si>
  <si>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</si>
  <si>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</si>
  <si>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</si>
  <si>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</si>
  <si>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</si>
  <si>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</si>
  <si>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</si>
  <si>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</si>
  <si>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</si>
  <si>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</si>
  <si>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</si>
  <si>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</si>
  <si>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</si>
  <si>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</si>
  <si>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</si>
  <si>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</si>
  <si>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</si>
  <si>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</si>
  <si>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</si>
  <si>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</si>
  <si>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</si>
  <si>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</si>
  <si>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</si>
  <si>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</si>
  <si>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</si>
  <si>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</si>
  <si>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</si>
  <si>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</si>
  <si>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</si>
  <si>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</si>
  <si>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</si>
  <si>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</si>
  <si>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</si>
  <si>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</si>
  <si>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</si>
  <si>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</si>
  <si>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</si>
  <si>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</si>
  <si>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</si>
  <si>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</si>
  <si>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</si>
  <si>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</si>
  <si>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</si>
  <si>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</si>
  <si>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</si>
  <si>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</si>
  <si>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</si>
  <si>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</si>
  <si>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</si>
  <si>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</si>
  <si>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</si>
  <si>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</si>
  <si>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</si>
  <si>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</si>
  <si>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</si>
  <si>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</si>
  <si>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</si>
  <si>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</si>
  <si>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</si>
  <si>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</si>
  <si>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</si>
  <si>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</si>
  <si>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</si>
  <si>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</si>
  <si>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</si>
  <si>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</si>
  <si>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</si>
  <si>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</si>
  <si>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</si>
  <si>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</si>
  <si>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</si>
  <si>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</si>
  <si>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</si>
  <si>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</si>
  <si>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</si>
  <si>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</si>
  <si>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</si>
  <si>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</si>
  <si>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</si>
  <si>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</si>
  <si>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</si>
  <si>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</si>
  <si>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</si>
  <si>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</si>
  <si>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</si>
  <si>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</si>
  <si>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</si>
  <si>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</si>
  <si>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</si>
  <si>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</si>
  <si>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</si>
  <si>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</si>
  <si>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</si>
  <si>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</si>
  <si>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</si>
  <si>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</si>
  <si>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</si>
  <si>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</si>
  <si>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</si>
  <si>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</si>
  <si>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</si>
  <si>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</si>
  <si>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</si>
  <si>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</si>
  <si>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</si>
  <si>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</si>
  <si>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</si>
  <si>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</si>
  <si>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</si>
  <si>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</si>
  <si>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</si>
  <si>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</si>
  <si>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</si>
  <si>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</si>
  <si>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</si>
  <si>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</si>
  <si>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</si>
  <si>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</si>
  <si>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</si>
  <si>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</si>
  <si>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</si>
  <si>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</si>
  <si>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</si>
  <si>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</si>
  <si>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</si>
  <si>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</si>
  <si>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</si>
  <si>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</si>
  <si>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</si>
  <si>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</si>
  <si>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</si>
  <si>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</si>
  <si>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</si>
  <si>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</si>
  <si>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</si>
  <si>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</si>
  <si>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</si>
  <si>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</si>
  <si>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</si>
  <si>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</si>
  <si>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</si>
  <si>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</si>
  <si>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</si>
  <si>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</si>
  <si>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</si>
  <si>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</si>
  <si>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</si>
  <si>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</si>
  <si>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</si>
  <si>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</si>
  <si>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</si>
  <si>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</si>
  <si>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</si>
  <si>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</si>
  <si>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</si>
  <si>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</si>
  <si>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</si>
  <si>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</si>
  <si>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</si>
  <si>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</si>
  <si>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</si>
  <si>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</si>
  <si>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</si>
  <si>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</si>
  <si>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</si>
  <si>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</si>
  <si>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</si>
  <si>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</si>
  <si>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</si>
  <si>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</si>
  <si>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</si>
  <si>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</si>
  <si>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</si>
  <si>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</si>
  <si>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</si>
  <si>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</si>
  <si>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</si>
  <si>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</si>
  <si>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</si>
  <si>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</si>
  <si>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</si>
  <si>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</si>
  <si>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</si>
  <si>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</si>
  <si>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</si>
  <si>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</si>
  <si>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</si>
  <si>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</si>
  <si>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</si>
  <si>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</si>
  <si>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</si>
  <si>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</si>
  <si>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</si>
  <si>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</si>
  <si>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</si>
  <si>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</si>
  <si>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</si>
  <si>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</si>
  <si>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</si>
  <si>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</si>
  <si>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</si>
  <si>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</si>
  <si>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</si>
  <si>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</si>
  <si>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</si>
  <si>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</si>
  <si>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</si>
  <si>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</si>
  <si>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</si>
  <si>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</si>
  <si>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</si>
  <si>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</si>
  <si>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</si>
  <si>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</si>
  <si>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</si>
  <si>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</si>
  <si>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</si>
  <si>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</si>
  <si>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</si>
  <si>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</si>
  <si>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</si>
  <si>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</si>
  <si>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</si>
  <si>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</si>
  <si>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</si>
  <si>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</si>
  <si>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</si>
  <si>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</si>
  <si>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</si>
  <si>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</si>
  <si>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</si>
  <si>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</si>
  <si>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</si>
  <si>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</si>
  <si>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</si>
  <si>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</si>
  <si>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</si>
  <si>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</si>
  <si>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</si>
  <si>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</si>
  <si>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</si>
  <si>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</si>
  <si>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</si>
  <si>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</si>
  <si>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</si>
  <si>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</si>
  <si>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</si>
  <si>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</si>
  <si>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</si>
  <si>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</si>
  <si>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</si>
  <si>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</si>
  <si>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</si>
  <si>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</si>
  <si>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</si>
  <si>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</si>
  <si>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</si>
  <si>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</si>
  <si>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</si>
  <si>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</si>
  <si>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</si>
  <si>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</si>
  <si>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</si>
  <si>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</si>
  <si>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</si>
  <si>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</si>
  <si>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</si>
  <si>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</si>
  <si>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</si>
  <si>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</si>
  <si>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</si>
  <si>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</si>
  <si>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</si>
  <si>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</si>
  <si>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</si>
  <si>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</si>
  <si>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</si>
  <si>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</si>
  <si>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</si>
  <si>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</si>
  <si>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</si>
  <si>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</si>
  <si>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</si>
  <si>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</si>
  <si>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</si>
  <si>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</si>
  <si>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</si>
  <si>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</si>
  <si>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</si>
  <si>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</si>
  <si>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</si>
  <si>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</si>
  <si>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</si>
  <si>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</si>
  <si>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</si>
  <si>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</si>
  <si>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</si>
  <si>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</si>
  <si>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</si>
  <si>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</si>
  <si>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</si>
  <si>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</si>
  <si>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</si>
  <si>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</si>
  <si>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</si>
  <si>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</si>
  <si>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</si>
  <si>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</si>
  <si>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</si>
  <si>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</si>
  <si>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</si>
  <si>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</si>
  <si>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</si>
  <si>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</si>
  <si>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</si>
  <si>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</si>
  <si>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</si>
  <si>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</si>
  <si>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</si>
  <si>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</si>
  <si>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</si>
  <si>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</si>
  <si>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</si>
  <si>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</si>
  <si>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</si>
  <si>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</si>
  <si>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</si>
  <si>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</si>
  <si>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</si>
  <si>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</si>
  <si>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</si>
  <si>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</si>
  <si>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</si>
  <si>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</si>
  <si>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</si>
  <si>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</si>
  <si>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</si>
  <si>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</si>
  <si>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</si>
  <si>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</si>
  <si>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</si>
  <si>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</si>
  <si>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</si>
  <si>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</si>
  <si>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</si>
  <si>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</si>
  <si>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</si>
  <si>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</si>
  <si>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</si>
  <si>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</si>
  <si>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</si>
  <si>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</si>
  <si>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</si>
  <si>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</si>
  <si>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</si>
  <si>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</si>
  <si>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</si>
  <si>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</si>
  <si>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</si>
  <si>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</si>
  <si>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</si>
  <si>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</si>
  <si>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</si>
  <si>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</si>
  <si>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</si>
  <si>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</si>
  <si>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</si>
  <si>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</si>
  <si>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</si>
  <si>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</si>
  <si>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</si>
  <si>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</si>
  <si>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</si>
  <si>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</si>
  <si>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</si>
  <si>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</si>
  <si>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</si>
  <si>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</si>
  <si>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</si>
  <si>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</si>
  <si>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</si>
  <si>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</si>
  <si>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</si>
  <si>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</si>
  <si>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</si>
  <si>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</si>
  <si>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</si>
  <si>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</si>
  <si>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</si>
  <si>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</si>
  <si>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</si>
  <si>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</si>
  <si>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</si>
  <si>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</si>
  <si>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</si>
  <si>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</si>
  <si>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</si>
  <si>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</si>
  <si>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</si>
  <si>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</si>
  <si>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</si>
  <si>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</si>
  <si>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</si>
  <si>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</si>
  <si>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</si>
  <si>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</si>
  <si>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</si>
  <si>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</si>
  <si>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</si>
  <si>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</si>
  <si>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</si>
  <si>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</si>
  <si>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</si>
  <si>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</si>
  <si>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</si>
  <si>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</si>
  <si>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</si>
  <si>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</si>
  <si>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</si>
  <si>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</si>
  <si>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</si>
  <si>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</si>
  <si>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</si>
  <si>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</si>
  <si>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</si>
  <si>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</si>
  <si>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</si>
  <si>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</si>
  <si>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</si>
  <si>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</si>
  <si>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</si>
  <si>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</si>
  <si>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</si>
  <si>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</si>
  <si>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</si>
  <si>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</si>
  <si>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</si>
  <si>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</si>
  <si>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</si>
  <si>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</si>
  <si>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</si>
  <si>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</si>
  <si>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</si>
  <si>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</si>
  <si>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</si>
  <si>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</si>
  <si>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</si>
  <si>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</si>
  <si>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</si>
  <si>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</si>
  <si>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</si>
  <si>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</si>
  <si>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</si>
  <si>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</si>
  <si>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</si>
  <si>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</si>
  <si>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</si>
  <si>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</si>
  <si>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</si>
  <si>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</si>
  <si>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</si>
  <si>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</si>
  <si>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</si>
  <si>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</si>
  <si>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</si>
  <si>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</si>
  <si>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</si>
  <si>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</si>
  <si>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</si>
  <si>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</si>
  <si>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</si>
  <si>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</si>
  <si>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</si>
  <si>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</si>
  <si>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</si>
  <si>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</si>
  <si>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</si>
  <si>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</si>
  <si>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</si>
  <si>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</si>
  <si>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</si>
  <si>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</si>
  <si>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</si>
  <si>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</si>
  <si>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</si>
  <si>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</si>
  <si>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</si>
  <si>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</si>
  <si>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</si>
  <si>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</si>
  <si>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</si>
  <si>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</si>
  <si>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</si>
  <si>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</si>
  <si>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</si>
  <si>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</si>
  <si>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</si>
  <si>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</si>
  <si>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</si>
  <si>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</si>
  <si>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</si>
  <si>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</si>
  <si>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</si>
  <si>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</si>
  <si>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</si>
  <si>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</si>
  <si>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</si>
  <si>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</si>
  <si>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</si>
  <si>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</si>
  <si>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2 Gavetas Vacias + 1 Fallando</t>
  </si>
  <si>
    <t>3335946299</t>
  </si>
  <si>
    <t>3335946512</t>
  </si>
  <si>
    <t>3335946211 </t>
  </si>
  <si>
    <t>3335946232 </t>
  </si>
  <si>
    <t>3335946243 </t>
  </si>
  <si>
    <t>3335946577 </t>
  </si>
  <si>
    <t xml:space="preserve">Gil Carrera, Santiago </t>
  </si>
  <si>
    <t>ReservaC Norte</t>
  </si>
  <si>
    <t>2 Gavetas Vacias +  Gaveta Fallando</t>
  </si>
  <si>
    <t>INHIBIDO</t>
  </si>
  <si>
    <t>GAVETA DE ECHAZO LLENA</t>
  </si>
  <si>
    <t>SIN ACTIVIDAD DE RETIRO</t>
  </si>
  <si>
    <t>Perez Almonte, Franklin</t>
  </si>
  <si>
    <t>Triinet</t>
  </si>
  <si>
    <t xml:space="preserve">De Leon Morillo, Nelson </t>
  </si>
  <si>
    <t>10 Julio de 2021</t>
  </si>
  <si>
    <t>3335949657</t>
  </si>
  <si>
    <t>3335949656</t>
  </si>
  <si>
    <t>3335949655</t>
  </si>
  <si>
    <t>3335949654</t>
  </si>
  <si>
    <t>LECTOR</t>
  </si>
  <si>
    <t>FALLA NO COFIRAMADA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</si>
</sst>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4"/>
      <tableStyleElement type="headerRow" dxfId="313"/>
      <tableStyleElement type="totalRow" dxfId="312"/>
      <tableStyleElement type="firstColumn" dxfId="311"/>
      <tableStyleElement type="lastColumn" dxfId="310"/>
      <tableStyleElement type="firstRowStripe" dxfId="309"/>
      <tableStyleElement type="firstColumnStripe" dxfId="3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A04F541\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3" t="s">
        <v>58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39" t="str">
        <f ca="1">CONCATENATE(TODAY()-C3," días")</f>
        <v>61.8324421296275 días</v>
      </c>
      <c r="B3" s="99" t="s">
        <v>2543</v>
      </c>
      <c r="C3" s="101">
        <v>44325.167557870373</v>
      </c>
      <c r="D3" s="101" t="s">
        <v>2180</v>
      </c>
      <c r="E3" s="97">
        <v>812</v>
      </c>
      <c r="F3" s="103" t="str">
        <f>VLOOKUP(E3,'LISTADO ATM'!$A$2:$B$818,2,0)</f>
        <v xml:space="preserve">ATM Canasta del Pueblo </v>
      </c>
      <c r="G3" s="103" t="str">
        <f>VLOOKUP(E3,VIP!$A$2:$O4512,6,0)</f>
        <v>NO</v>
      </c>
      <c r="H3" s="103" t="str">
        <f>VLOOKUP(E3,VIP!$A$2:$O4544,7,FALSE)</f>
        <v>Si</v>
      </c>
      <c r="I3" s="103" t="str">
        <f>VLOOKUP(E3,VIP!$A$2:$O4421,8,FALSE)</f>
        <v>Si</v>
      </c>
      <c r="J3" s="103" t="str">
        <f>VLOOKUP(E3,VIP!$A$2:$O4350,8,FALSE)</f>
        <v>Si</v>
      </c>
      <c r="K3" s="98" t="s">
        <v>2219</v>
      </c>
    </row>
    <row r="4" spans="1:11" ht="18" x14ac:dyDescent="0.25">
      <c r="A4" s="139" t="str">
        <f t="shared" ref="A4:A12" ca="1" si="0">CONCATENATE(TODAY()-C4," días")</f>
        <v>35.3409722222204 días</v>
      </c>
      <c r="B4" s="109">
        <v>3335910002</v>
      </c>
      <c r="C4" s="101">
        <v>44351.65902777778</v>
      </c>
      <c r="D4" s="101" t="s">
        <v>2180</v>
      </c>
      <c r="E4" s="108">
        <v>744</v>
      </c>
      <c r="F4" s="103" t="str">
        <f>VLOOKUP(E4,'LISTADO ATM'!$A$2:$B$818,2,0)</f>
        <v xml:space="preserve">ATM Multicentro La Sirena Venezuela </v>
      </c>
      <c r="G4" s="103" t="str">
        <f>VLOOKUP(E4,VIP!$A$2:$O4513,6,0)</f>
        <v>SI</v>
      </c>
      <c r="H4" s="103" t="str">
        <f>VLOOKUP(E4,VIP!$A$2:$O4545,7,FALSE)</f>
        <v>Si</v>
      </c>
      <c r="I4" s="103" t="str">
        <f>VLOOKUP(E4,VIP!$A$2:$O4422,8,FALSE)</f>
        <v>Si</v>
      </c>
      <c r="J4" s="103" t="str">
        <f>VLOOKUP(E4,VIP!$A$2:$O4351,8,FALSE)</f>
        <v>Si</v>
      </c>
      <c r="K4" s="110" t="s">
        <v>2245</v>
      </c>
    </row>
    <row r="5" spans="1:11" ht="18" x14ac:dyDescent="0.25">
      <c r="A5" s="139" t="str">
        <f t="shared" ca="1" si="0"/>
        <v>24.4985879629603 días</v>
      </c>
      <c r="B5" s="109">
        <v>3335920777</v>
      </c>
      <c r="C5" s="101">
        <v>44362.50141203704</v>
      </c>
      <c r="D5" s="101" t="s">
        <v>2180</v>
      </c>
      <c r="E5" s="108">
        <v>909</v>
      </c>
      <c r="F5" s="103" t="str">
        <f>VLOOKUP(E5,'LISTADO ATM'!$A$2:$B$818,2,0)</f>
        <v xml:space="preserve">ATM UNP UASD </v>
      </c>
      <c r="G5" s="103" t="str">
        <f>VLOOKUP(E5,VIP!$A$2:$O4514,6,0)</f>
        <v>SI</v>
      </c>
      <c r="H5" s="103" t="str">
        <f>VLOOKUP(E5,VIP!$A$2:$O4546,7,FALSE)</f>
        <v>Si</v>
      </c>
      <c r="I5" s="103" t="str">
        <f>VLOOKUP(E5,VIP!$A$2:$O4423,8,FALSE)</f>
        <v>Si</v>
      </c>
      <c r="J5" s="103" t="str">
        <f>VLOOKUP(E5,VIP!$A$2:$O4352,8,FALSE)</f>
        <v>Si</v>
      </c>
      <c r="K5" s="110" t="s">
        <v>2245</v>
      </c>
    </row>
    <row r="6" spans="1:11" ht="18" x14ac:dyDescent="0.25">
      <c r="A6" s="139" t="str">
        <f ca="1">CONCATENATE(TODAY()-C6," días")</f>
        <v>14.4985879629603 días</v>
      </c>
      <c r="B6" s="132">
        <v>3335933212</v>
      </c>
      <c r="C6" s="101">
        <v>44372.50141203704</v>
      </c>
      <c r="D6" s="101" t="s">
        <v>2180</v>
      </c>
      <c r="E6" s="127">
        <v>919</v>
      </c>
      <c r="F6" s="103" t="str">
        <f>VLOOKUP(E6,'LISTADO ATM'!$A$2:$B$818,2,0)</f>
        <v xml:space="preserve">ATM S/M La Cadena Sarasota </v>
      </c>
      <c r="G6" s="103" t="str">
        <f>VLOOKUP(E6,VIP!$A$2:$O4515,6,0)</f>
        <v>SI</v>
      </c>
      <c r="H6" s="103" t="str">
        <f>VLOOKUP(E6,VIP!$A$2:$O4547,7,FALSE)</f>
        <v>Si</v>
      </c>
      <c r="I6" s="103" t="str">
        <f>VLOOKUP(E6,VIP!$A$2:$O4424,8,FALSE)</f>
        <v>Si</v>
      </c>
      <c r="J6" s="103" t="str">
        <f>VLOOKUP(E6,VIP!$A$2:$O4353,8,FALSE)</f>
        <v>Si</v>
      </c>
      <c r="K6" s="110" t="s">
        <v>2245</v>
      </c>
    </row>
    <row r="7" spans="1:11" ht="18" x14ac:dyDescent="0.25">
      <c r="A7" s="139" t="str">
        <f t="shared" ca="1" si="0"/>
        <v>14.5651273148178 días</v>
      </c>
      <c r="B7" s="132">
        <v>3335932386</v>
      </c>
      <c r="C7" s="101">
        <v>44372.434872685182</v>
      </c>
      <c r="D7" s="101" t="s">
        <v>2180</v>
      </c>
      <c r="E7" s="127">
        <v>387</v>
      </c>
      <c r="F7" s="103" t="str">
        <f>VLOOKUP(E7,'LISTADO ATM'!$A$2:$B$818,2,0)</f>
        <v xml:space="preserve">ATM S/M La Cadena San Vicente de Paul </v>
      </c>
      <c r="G7" s="103" t="str">
        <f>VLOOKUP(E7,VIP!$A$2:$O4516,6,0)</f>
        <v>NO</v>
      </c>
      <c r="H7" s="103" t="str">
        <f>VLOOKUP(E7,VIP!$A$2:$O4548,7,FALSE)</f>
        <v>Si</v>
      </c>
      <c r="I7" s="103" t="str">
        <f>VLOOKUP(E7,VIP!$A$2:$O4425,8,FALSE)</f>
        <v>Si</v>
      </c>
      <c r="J7" s="103" t="str">
        <f>VLOOKUP(E7,VIP!$A$2:$O4354,8,FALSE)</f>
        <v>Si</v>
      </c>
      <c r="K7" s="138" t="s">
        <v>2219</v>
      </c>
    </row>
    <row r="8" spans="1:11" ht="18" x14ac:dyDescent="0.25">
      <c r="A8" s="139" t="str">
        <f t="shared" ca="1" si="0"/>
        <v>13.6175231481466 días</v>
      </c>
      <c r="B8" s="132">
        <v>3335933212</v>
      </c>
      <c r="C8" s="101">
        <v>44373.382476851853</v>
      </c>
      <c r="D8" s="101" t="s">
        <v>2180</v>
      </c>
      <c r="E8" s="127">
        <v>919</v>
      </c>
      <c r="F8" s="103" t="str">
        <f>VLOOKUP(E8,'LISTADO ATM'!$A$2:$B$818,2,0)</f>
        <v xml:space="preserve">ATM S/M La Cadena Sarasota </v>
      </c>
      <c r="G8" s="103" t="str">
        <f>VLOOKUP(E8,VIP!$A$2:$O4517,6,0)</f>
        <v>SI</v>
      </c>
      <c r="H8" s="103" t="str">
        <f>VLOOKUP(E8,VIP!$A$2:$O4549,7,FALSE)</f>
        <v>Si</v>
      </c>
      <c r="I8" s="103" t="str">
        <f>VLOOKUP(E8,VIP!$A$2:$O4426,8,FALSE)</f>
        <v>Si</v>
      </c>
      <c r="J8" s="103" t="str">
        <f>VLOOKUP(E8,VIP!$A$2:$O4355,8,FALSE)</f>
        <v>Si</v>
      </c>
      <c r="K8" s="138" t="s">
        <v>2245</v>
      </c>
    </row>
    <row r="9" spans="1:11" ht="18" x14ac:dyDescent="0.25">
      <c r="A9" s="139" t="str">
        <f t="shared" ca="1" si="0"/>
        <v>10.6447916666657 días</v>
      </c>
      <c r="B9" s="132">
        <v>3335935327</v>
      </c>
      <c r="C9" s="101">
        <v>44376.355208333334</v>
      </c>
      <c r="D9" s="101" t="s">
        <v>2180</v>
      </c>
      <c r="E9" s="127">
        <v>183</v>
      </c>
      <c r="F9" s="103" t="str">
        <f>VLOOKUP(E9,'LISTADO ATM'!$A$2:$B$818,2,0)</f>
        <v>ATM Estación Nativa Km. 22 Aut. Duarte.</v>
      </c>
      <c r="G9" s="103" t="str">
        <f>VLOOKUP(E9,VIP!$A$2:$O4518,6,0)</f>
        <v>N/A</v>
      </c>
      <c r="H9" s="103" t="str">
        <f>VLOOKUP(E9,VIP!$A$2:$O4550,7,FALSE)</f>
        <v>N/A</v>
      </c>
      <c r="I9" s="103" t="str">
        <f>VLOOKUP(E9,VIP!$A$2:$O4427,8,FALSE)</f>
        <v>N/A</v>
      </c>
      <c r="J9" s="103" t="str">
        <f>VLOOKUP(E9,VIP!$A$2:$O4356,8,FALSE)</f>
        <v>N/A</v>
      </c>
      <c r="K9" s="138" t="s">
        <v>2219</v>
      </c>
    </row>
    <row r="10" spans="1:11" ht="18" x14ac:dyDescent="0.25">
      <c r="A10" s="139" t="str">
        <f t="shared" ca="1" si="0"/>
        <v>8.63126157407532 días</v>
      </c>
      <c r="B10" s="132">
        <v>3335938194</v>
      </c>
      <c r="C10" s="101">
        <v>44378.368738425925</v>
      </c>
      <c r="D10" s="101" t="s">
        <v>2180</v>
      </c>
      <c r="E10" s="127">
        <v>569</v>
      </c>
      <c r="F10" s="103" t="str">
        <f>VLOOKUP(E10,'LISTADO ATM'!$A$2:$B$818,2,0)</f>
        <v xml:space="preserve">ATM Superintendencia de Seguros </v>
      </c>
      <c r="G10" s="103" t="str">
        <f>VLOOKUP(E10,VIP!$A$2:$O4519,6,0)</f>
        <v>NO</v>
      </c>
      <c r="H10" s="103" t="str">
        <f>VLOOKUP(E10,VIP!$A$2:$O4551,7,FALSE)</f>
        <v>Si</v>
      </c>
      <c r="I10" s="103" t="str">
        <f>VLOOKUP(E10,VIP!$A$2:$O4428,8,FALSE)</f>
        <v>Si</v>
      </c>
      <c r="J10" s="103" t="str">
        <f>VLOOKUP(E10,VIP!$A$2:$O4357,8,FALSE)</f>
        <v>Si</v>
      </c>
      <c r="K10" s="138" t="s">
        <v>2219</v>
      </c>
    </row>
    <row r="11" spans="1:11" ht="18" x14ac:dyDescent="0.25">
      <c r="A11" s="139" t="str">
        <f t="shared" ca="1" si="0"/>
        <v>8.56855324074422 días</v>
      </c>
      <c r="B11" s="132">
        <v>3335938443</v>
      </c>
      <c r="C11" s="101">
        <v>44378.431446759256</v>
      </c>
      <c r="D11" s="101" t="s">
        <v>2180</v>
      </c>
      <c r="E11" s="127">
        <v>135</v>
      </c>
      <c r="F11" s="103" t="str">
        <f>VLOOKUP(E11,'LISTADO ATM'!$A$2:$B$818,2,0)</f>
        <v xml:space="preserve">ATM Oficina Las Dunas Baní </v>
      </c>
      <c r="G11" s="103" t="str">
        <f>VLOOKUP(E11,VIP!$A$2:$O4520,6,0)</f>
        <v>SI</v>
      </c>
      <c r="H11" s="103" t="str">
        <f>VLOOKUP(E11,VIP!$A$2:$O4552,7,FALSE)</f>
        <v>Si</v>
      </c>
      <c r="I11" s="103" t="str">
        <f>VLOOKUP(E11,VIP!$A$2:$O4429,8,FALSE)</f>
        <v>Si</v>
      </c>
      <c r="J11" s="103" t="str">
        <f>VLOOKUP(E11,VIP!$A$2:$O4358,8,FALSE)</f>
        <v>Si</v>
      </c>
      <c r="K11" s="138" t="s">
        <v>2245</v>
      </c>
    </row>
    <row r="12" spans="1:11" ht="18" x14ac:dyDescent="0.25">
      <c r="A12" s="139" t="str">
        <f t="shared" ca="1" si="0"/>
        <v>4.68958333333285 días</v>
      </c>
      <c r="B12" s="132" t="s">
        <v>2586</v>
      </c>
      <c r="C12" s="101">
        <v>44382.310416666667</v>
      </c>
      <c r="D12" s="101" t="s">
        <v>2180</v>
      </c>
      <c r="E12" s="127">
        <v>744</v>
      </c>
      <c r="F12" s="103" t="str">
        <f>VLOOKUP(E12,'LISTADO ATM'!$A$2:$B$818,2,0)</f>
        <v xml:space="preserve">ATM Multicentro La Sirena Venezuela </v>
      </c>
      <c r="G12" s="103" t="str">
        <f>VLOOKUP(E12,VIP!$A$2:$O4521,6,0)</f>
        <v>SI</v>
      </c>
      <c r="H12" s="103" t="str">
        <f>VLOOKUP(E12,VIP!$A$2:$O4553,7,FALSE)</f>
        <v>Si</v>
      </c>
      <c r="I12" s="103" t="str">
        <f>VLOOKUP(E12,VIP!$A$2:$O4430,8,FALSE)</f>
        <v>Si</v>
      </c>
      <c r="J12" s="103" t="str">
        <f>VLOOKUP(E12,VIP!$A$2:$O4359,8,FALSE)</f>
        <v>Si</v>
      </c>
      <c r="K12" s="138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119" priority="99335"/>
  </conditionalFormatting>
  <conditionalFormatting sqref="E3">
    <cfRule type="duplicateValues" dxfId="118" priority="121698"/>
  </conditionalFormatting>
  <conditionalFormatting sqref="E3">
    <cfRule type="duplicateValues" dxfId="117" priority="121699"/>
    <cfRule type="duplicateValues" dxfId="116" priority="121700"/>
  </conditionalFormatting>
  <conditionalFormatting sqref="E3">
    <cfRule type="duplicateValues" dxfId="115" priority="121701"/>
    <cfRule type="duplicateValues" dxfId="114" priority="121702"/>
    <cfRule type="duplicateValues" dxfId="113" priority="121703"/>
    <cfRule type="duplicateValues" dxfId="112" priority="121704"/>
  </conditionalFormatting>
  <conditionalFormatting sqref="B3">
    <cfRule type="duplicateValues" dxfId="111" priority="121705"/>
  </conditionalFormatting>
  <conditionalFormatting sqref="E4">
    <cfRule type="duplicateValues" dxfId="110" priority="60"/>
  </conditionalFormatting>
  <conditionalFormatting sqref="E4">
    <cfRule type="duplicateValues" dxfId="109" priority="57"/>
    <cfRule type="duplicateValues" dxfId="108" priority="58"/>
    <cfRule type="duplicateValues" dxfId="107" priority="59"/>
  </conditionalFormatting>
  <conditionalFormatting sqref="E4">
    <cfRule type="duplicateValues" dxfId="106" priority="56"/>
  </conditionalFormatting>
  <conditionalFormatting sqref="E4">
    <cfRule type="duplicateValues" dxfId="105" priority="53"/>
    <cfRule type="duplicateValues" dxfId="104" priority="54"/>
    <cfRule type="duplicateValues" dxfId="103" priority="55"/>
  </conditionalFormatting>
  <conditionalFormatting sqref="B4">
    <cfRule type="duplicateValues" dxfId="102" priority="52"/>
  </conditionalFormatting>
  <conditionalFormatting sqref="E4">
    <cfRule type="duplicateValues" dxfId="101" priority="51"/>
  </conditionalFormatting>
  <conditionalFormatting sqref="E5">
    <cfRule type="duplicateValues" dxfId="100" priority="50"/>
  </conditionalFormatting>
  <conditionalFormatting sqref="E5">
    <cfRule type="duplicateValues" dxfId="99" priority="47"/>
    <cfRule type="duplicateValues" dxfId="98" priority="48"/>
    <cfRule type="duplicateValues" dxfId="97" priority="49"/>
  </conditionalFormatting>
  <conditionalFormatting sqref="E5">
    <cfRule type="duplicateValues" dxfId="96" priority="46"/>
  </conditionalFormatting>
  <conditionalFormatting sqref="E5">
    <cfRule type="duplicateValues" dxfId="95" priority="43"/>
    <cfRule type="duplicateValues" dxfId="94" priority="44"/>
    <cfRule type="duplicateValues" dxfId="93" priority="45"/>
  </conditionalFormatting>
  <conditionalFormatting sqref="B5">
    <cfRule type="duplicateValues" dxfId="92" priority="42"/>
  </conditionalFormatting>
  <conditionalFormatting sqref="E5">
    <cfRule type="duplicateValues" dxfId="91" priority="41"/>
  </conditionalFormatting>
  <conditionalFormatting sqref="E7:E11">
    <cfRule type="duplicateValues" dxfId="90" priority="40"/>
  </conditionalFormatting>
  <conditionalFormatting sqref="B7:B11">
    <cfRule type="duplicateValues" dxfId="89" priority="39"/>
  </conditionalFormatting>
  <conditionalFormatting sqref="B7:B11">
    <cfRule type="duplicateValues" dxfId="88" priority="36"/>
    <cfRule type="duplicateValues" dxfId="87" priority="37"/>
    <cfRule type="duplicateValues" dxfId="86" priority="38"/>
  </conditionalFormatting>
  <conditionalFormatting sqref="E7:E11">
    <cfRule type="duplicateValues" dxfId="85" priority="35"/>
  </conditionalFormatting>
  <conditionalFormatting sqref="E7:E11">
    <cfRule type="duplicateValues" dxfId="84" priority="33"/>
    <cfRule type="duplicateValues" dxfId="83" priority="34"/>
  </conditionalFormatting>
  <conditionalFormatting sqref="E7:E11">
    <cfRule type="duplicateValues" dxfId="82" priority="30"/>
    <cfRule type="duplicateValues" dxfId="81" priority="31"/>
    <cfRule type="duplicateValues" dxfId="80" priority="32"/>
  </conditionalFormatting>
  <conditionalFormatting sqref="E7:E11">
    <cfRule type="duplicateValues" dxfId="79" priority="26"/>
    <cfRule type="duplicateValues" dxfId="78" priority="27"/>
    <cfRule type="duplicateValues" dxfId="77" priority="28"/>
    <cfRule type="duplicateValues" dxfId="76" priority="29"/>
  </conditionalFormatting>
  <conditionalFormatting sqref="B6">
    <cfRule type="duplicateValues" dxfId="75" priority="25"/>
  </conditionalFormatting>
  <conditionalFormatting sqref="E6">
    <cfRule type="duplicateValues" dxfId="74" priority="24"/>
  </conditionalFormatting>
  <conditionalFormatting sqref="E6">
    <cfRule type="duplicateValues" dxfId="73" priority="21"/>
    <cfRule type="duplicateValues" dxfId="72" priority="22"/>
    <cfRule type="duplicateValues" dxfId="71" priority="23"/>
  </conditionalFormatting>
  <conditionalFormatting sqref="E6">
    <cfRule type="duplicateValues" dxfId="70" priority="20"/>
  </conditionalFormatting>
  <conditionalFormatting sqref="E6">
    <cfRule type="duplicateValues" dxfId="69" priority="17"/>
    <cfRule type="duplicateValues" dxfId="68" priority="18"/>
    <cfRule type="duplicateValues" dxfId="67" priority="19"/>
  </conditionalFormatting>
  <conditionalFormatting sqref="E6">
    <cfRule type="duplicateValues" dxfId="66" priority="16"/>
  </conditionalFormatting>
  <conditionalFormatting sqref="E12">
    <cfRule type="duplicateValues" dxfId="65" priority="15"/>
  </conditionalFormatting>
  <conditionalFormatting sqref="B12">
    <cfRule type="duplicateValues" dxfId="64" priority="14"/>
  </conditionalFormatting>
  <conditionalFormatting sqref="B12">
    <cfRule type="duplicateValues" dxfId="63" priority="11"/>
    <cfRule type="duplicateValues" dxfId="62" priority="12"/>
    <cfRule type="duplicateValues" dxfId="61" priority="13"/>
  </conditionalFormatting>
  <conditionalFormatting sqref="E12">
    <cfRule type="duplicateValues" dxfId="60" priority="10"/>
  </conditionalFormatting>
  <conditionalFormatting sqref="E12">
    <cfRule type="duplicateValues" dxfId="59" priority="8"/>
    <cfRule type="duplicateValues" dxfId="58" priority="9"/>
  </conditionalFormatting>
  <conditionalFormatting sqref="E12">
    <cfRule type="duplicateValues" dxfId="57" priority="5"/>
    <cfRule type="duplicateValues" dxfId="56" priority="6"/>
    <cfRule type="duplicateValues" dxfId="55" priority="7"/>
  </conditionalFormatting>
  <conditionalFormatting sqref="E12">
    <cfRule type="duplicateValues" dxfId="54" priority="1"/>
    <cfRule type="duplicateValues" dxfId="53" priority="2"/>
    <cfRule type="duplicateValues" dxfId="52" priority="3"/>
    <cfRule type="duplicateValues" dxfId="51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1">
        <v>7</v>
      </c>
      <c r="B2" s="92" t="s">
        <v>2029</v>
      </c>
      <c r="C2" s="92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1">
        <v>591</v>
      </c>
      <c r="B3" s="92" t="s">
        <v>507</v>
      </c>
      <c r="C3" s="92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1">
        <v>553</v>
      </c>
      <c r="B4" s="92" t="s">
        <v>544</v>
      </c>
      <c r="C4" s="92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1" customFormat="1" ht="15.75" x14ac:dyDescent="0.25">
      <c r="A337" s="82">
        <v>300</v>
      </c>
      <c r="B337" s="83" t="s">
        <v>1224</v>
      </c>
      <c r="C337" s="83" t="s">
        <v>1225</v>
      </c>
      <c r="D337" s="83" t="s">
        <v>72</v>
      </c>
      <c r="E337" s="83" t="s">
        <v>73</v>
      </c>
      <c r="F337" s="83" t="s">
        <v>2031</v>
      </c>
      <c r="G337" s="83" t="s">
        <v>77</v>
      </c>
      <c r="H337" s="83" t="s">
        <v>77</v>
      </c>
      <c r="I337" s="83" t="s">
        <v>74</v>
      </c>
      <c r="J337" s="83" t="s">
        <v>77</v>
      </c>
      <c r="K337" s="83" t="s">
        <v>77</v>
      </c>
      <c r="L337" s="83" t="s">
        <v>77</v>
      </c>
      <c r="M337" s="83" t="s">
        <v>77</v>
      </c>
      <c r="N337" s="83" t="s">
        <v>74</v>
      </c>
      <c r="O337" s="83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1" customFormat="1" ht="31.5" x14ac:dyDescent="0.25">
      <c r="A408" s="73">
        <v>387</v>
      </c>
      <c r="B408" s="74" t="s">
        <v>634</v>
      </c>
      <c r="C408" s="74" t="s">
        <v>635</v>
      </c>
      <c r="D408" s="32" t="s">
        <v>130</v>
      </c>
      <c r="E408" s="74" t="s">
        <v>73</v>
      </c>
      <c r="F408" s="74" t="s">
        <v>2031</v>
      </c>
      <c r="G408" s="74" t="s">
        <v>77</v>
      </c>
      <c r="H408" s="74" t="s">
        <v>77</v>
      </c>
      <c r="I408" s="74" t="s">
        <v>74</v>
      </c>
      <c r="J408" s="74" t="s">
        <v>77</v>
      </c>
      <c r="K408" s="74" t="s">
        <v>77</v>
      </c>
      <c r="L408" s="74" t="s">
        <v>77</v>
      </c>
      <c r="M408" s="74" t="s">
        <v>77</v>
      </c>
      <c r="N408" s="74" t="s">
        <v>74</v>
      </c>
      <c r="O408" s="74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1" customFormat="1" ht="31.5" x14ac:dyDescent="0.25">
      <c r="A443" s="82">
        <v>425</v>
      </c>
      <c r="B443" s="83" t="s">
        <v>701</v>
      </c>
      <c r="C443" s="83" t="s">
        <v>702</v>
      </c>
      <c r="D443" s="83" t="s">
        <v>130</v>
      </c>
      <c r="E443" s="83" t="s">
        <v>73</v>
      </c>
      <c r="F443" s="83" t="s">
        <v>2031</v>
      </c>
      <c r="G443" s="83" t="s">
        <v>77</v>
      </c>
      <c r="H443" s="83" t="s">
        <v>77</v>
      </c>
      <c r="I443" s="83" t="s">
        <v>74</v>
      </c>
      <c r="J443" s="83" t="s">
        <v>77</v>
      </c>
      <c r="K443" s="83" t="s">
        <v>74</v>
      </c>
      <c r="L443" s="83" t="s">
        <v>77</v>
      </c>
      <c r="M443" s="83" t="s">
        <v>77</v>
      </c>
      <c r="N443" s="83" t="s">
        <v>74</v>
      </c>
      <c r="O443" s="83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8">
        <v>446</v>
      </c>
      <c r="B461" s="69" t="s">
        <v>1954</v>
      </c>
      <c r="C461" s="69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4" customFormat="1" ht="15.75" x14ac:dyDescent="0.25">
      <c r="A793" s="86">
        <v>985</v>
      </c>
      <c r="B793" s="87" t="s">
        <v>1150</v>
      </c>
      <c r="C793" s="88" t="s">
        <v>1151</v>
      </c>
      <c r="D793" s="88" t="s">
        <v>72</v>
      </c>
      <c r="E793" s="88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7" t="s">
        <v>1180</v>
      </c>
    </row>
    <row r="794" spans="1:15" s="84" customFormat="1" ht="15.75" x14ac:dyDescent="0.25">
      <c r="A794" s="86">
        <v>986</v>
      </c>
      <c r="B794" s="87" t="s">
        <v>1152</v>
      </c>
      <c r="C794" s="88" t="s">
        <v>1153</v>
      </c>
      <c r="D794" s="87" t="s">
        <v>72</v>
      </c>
      <c r="E794" s="87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7" t="s">
        <v>1209</v>
      </c>
    </row>
    <row r="795" spans="1:15" s="84" customFormat="1" ht="15.75" x14ac:dyDescent="0.25">
      <c r="A795" s="86">
        <v>987</v>
      </c>
      <c r="B795" s="87" t="s">
        <v>1154</v>
      </c>
      <c r="C795" s="88" t="s">
        <v>1155</v>
      </c>
      <c r="D795" s="87" t="s">
        <v>72</v>
      </c>
      <c r="E795" s="87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7" t="s">
        <v>1209</v>
      </c>
    </row>
    <row r="796" spans="1:15" s="84" customFormat="1" ht="15.75" x14ac:dyDescent="0.25">
      <c r="A796" s="86">
        <v>988</v>
      </c>
      <c r="B796" s="87" t="s">
        <v>1156</v>
      </c>
      <c r="C796" s="88" t="s">
        <v>1157</v>
      </c>
      <c r="D796" s="88" t="s">
        <v>72</v>
      </c>
      <c r="E796" s="88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7" t="s">
        <v>1186</v>
      </c>
    </row>
    <row r="797" spans="1:15" s="84" customFormat="1" ht="15.75" x14ac:dyDescent="0.25">
      <c r="A797" s="86">
        <v>989</v>
      </c>
      <c r="B797" s="87" t="s">
        <v>1158</v>
      </c>
      <c r="C797" s="88" t="s">
        <v>1159</v>
      </c>
      <c r="D797" s="88" t="s">
        <v>72</v>
      </c>
      <c r="E797" s="88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7" t="s">
        <v>1184</v>
      </c>
    </row>
    <row r="798" spans="1:15" s="84" customFormat="1" ht="15.75" x14ac:dyDescent="0.25">
      <c r="A798" s="86">
        <v>742</v>
      </c>
      <c r="B798" s="87" t="s">
        <v>1160</v>
      </c>
      <c r="C798" s="88" t="s">
        <v>1161</v>
      </c>
      <c r="D798" s="88" t="s">
        <v>72</v>
      </c>
      <c r="E798" s="88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7" t="s">
        <v>1191</v>
      </c>
    </row>
    <row r="799" spans="1:15" s="84" customFormat="1" ht="15.75" x14ac:dyDescent="0.25">
      <c r="A799" s="86">
        <v>991</v>
      </c>
      <c r="B799" s="87" t="s">
        <v>1162</v>
      </c>
      <c r="C799" s="88" t="s">
        <v>1163</v>
      </c>
      <c r="D799" s="88" t="s">
        <v>72</v>
      </c>
      <c r="E799" s="88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1180</v>
      </c>
    </row>
    <row r="800" spans="1:15" s="84" customFormat="1" ht="15.75" x14ac:dyDescent="0.25">
      <c r="A800" s="86">
        <v>715</v>
      </c>
      <c r="B800" s="87" t="s">
        <v>1164</v>
      </c>
      <c r="C800" s="88" t="s">
        <v>1165</v>
      </c>
      <c r="D800" s="88" t="s">
        <v>72</v>
      </c>
      <c r="E800" s="88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7" t="s">
        <v>1185</v>
      </c>
    </row>
    <row r="801" spans="1:15" s="84" customFormat="1" ht="15.75" x14ac:dyDescent="0.25">
      <c r="A801" s="86">
        <v>993</v>
      </c>
      <c r="B801" s="87" t="s">
        <v>1166</v>
      </c>
      <c r="C801" s="88" t="s">
        <v>1167</v>
      </c>
      <c r="D801" s="88" t="s">
        <v>72</v>
      </c>
      <c r="E801" s="88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7" t="s">
        <v>1190</v>
      </c>
    </row>
    <row r="802" spans="1:15" s="84" customFormat="1" ht="15.75" x14ac:dyDescent="0.25">
      <c r="A802" s="86">
        <v>994</v>
      </c>
      <c r="B802" s="87" t="s">
        <v>1889</v>
      </c>
      <c r="C802" s="88" t="s">
        <v>1888</v>
      </c>
      <c r="D802" s="88" t="s">
        <v>72</v>
      </c>
      <c r="E802" s="88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7" t="s">
        <v>2020</v>
      </c>
    </row>
    <row r="803" spans="1:15" s="84" customFormat="1" ht="15.75" x14ac:dyDescent="0.25">
      <c r="A803" s="86">
        <v>545</v>
      </c>
      <c r="B803" s="87" t="s">
        <v>1168</v>
      </c>
      <c r="C803" s="88" t="s">
        <v>1169</v>
      </c>
      <c r="D803" s="88" t="s">
        <v>72</v>
      </c>
      <c r="E803" s="88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7" t="s">
        <v>1188</v>
      </c>
    </row>
    <row r="804" spans="1:15" s="84" customFormat="1" ht="15.75" x14ac:dyDescent="0.25">
      <c r="A804" s="86">
        <v>996</v>
      </c>
      <c r="B804" s="87" t="s">
        <v>1193</v>
      </c>
      <c r="C804" s="88" t="s">
        <v>1194</v>
      </c>
      <c r="D804" s="88" t="s">
        <v>72</v>
      </c>
      <c r="E804" s="88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7" t="s">
        <v>1184</v>
      </c>
    </row>
    <row r="805" spans="1:15" s="84" customFormat="1" ht="15.75" x14ac:dyDescent="0.25">
      <c r="A805" s="86">
        <v>724</v>
      </c>
      <c r="B805" s="87" t="s">
        <v>1170</v>
      </c>
      <c r="C805" s="88" t="s">
        <v>1171</v>
      </c>
      <c r="D805" s="88" t="s">
        <v>72</v>
      </c>
      <c r="E805" s="88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7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8">
        <v>726</v>
      </c>
      <c r="B807" s="32" t="s">
        <v>1174</v>
      </c>
      <c r="C807" s="29" t="s">
        <v>1175</v>
      </c>
      <c r="D807" s="29" t="s">
        <v>72</v>
      </c>
      <c r="E807" s="89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8">
        <v>166</v>
      </c>
      <c r="B808" s="102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8">
        <v>361</v>
      </c>
      <c r="B809" s="102" t="s">
        <v>2555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8">
        <v>348</v>
      </c>
      <c r="B810" s="102" t="s">
        <v>2564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5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9" priority="2"/>
  </conditionalFormatting>
  <conditionalFormatting sqref="B1:B1048576">
    <cfRule type="duplicateValues" dxfId="4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5" t="s">
        <v>0</v>
      </c>
      <c r="B1" s="18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7" t="s">
        <v>8</v>
      </c>
      <c r="B9" s="18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9" t="s">
        <v>9</v>
      </c>
      <c r="B14" s="19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4"/>
  <sheetViews>
    <sheetView tabSelected="1" zoomScaleNormal="100" workbookViewId="0">
      <pane ySplit="4" topLeftCell="A5" activePane="bottomLeft" state="frozen"/>
      <selection pane="bottomLeft" activeCell="A3" sqref="A3:Q3"/>
    </sheetView>
  </sheetViews>
  <sheetFormatPr baseColWidth="10" defaultColWidth="20.28515625" defaultRowHeight="15" x14ac:dyDescent="0.25"/>
  <cols>
    <col min="1" max="1" width="24.5703125" style="107" bestFit="1" customWidth="1"/>
    <col min="2" max="2" width="19" style="85" bestFit="1" customWidth="1"/>
    <col min="3" max="3" width="15" style="43" bestFit="1" customWidth="1"/>
    <col min="4" max="4" width="26.140625" style="107" customWidth="1"/>
    <col min="5" max="5" width="10.5703125" style="76" bestFit="1" customWidth="1"/>
    <col min="6" max="6" width="11.42578125" style="44" bestFit="1" customWidth="1"/>
    <col min="7" max="7" width="57.28515625" style="44" bestFit="1" customWidth="1"/>
    <col min="8" max="11" width="5.140625" style="44" bestFit="1" customWidth="1"/>
    <col min="12" max="12" width="47.28515625" style="44" bestFit="1" customWidth="1"/>
    <col min="13" max="13" width="18.140625" style="107" bestFit="1" customWidth="1"/>
    <col min="14" max="14" width="16.42578125" style="107" bestFit="1" customWidth="1"/>
    <col min="15" max="15" width="38.7109375" style="107" customWidth="1"/>
    <col min="16" max="16" width="22.140625" style="80" bestFit="1" customWidth="1"/>
    <col min="17" max="17" width="47.28515625" style="70" bestFit="1" customWidth="1"/>
    <col min="18" max="16384" width="20.28515625" style="42"/>
  </cols>
  <sheetData>
    <row r="1" spans="1:17" ht="18" x14ac:dyDescent="0.25">
      <c r="A1" s="149" t="s">
        <v>2153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1"/>
    </row>
    <row r="2" spans="1:17" ht="18" x14ac:dyDescent="0.25">
      <c r="A2" s="146" t="s">
        <v>2150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8"/>
    </row>
    <row r="3" spans="1:17" ht="18.75" thickBot="1" x14ac:dyDescent="0.3">
      <c r="A3" s="152" t="s">
        <v>2605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4"/>
    </row>
    <row r="4" spans="1:17" s="25" customFormat="1" ht="18" x14ac:dyDescent="0.25">
      <c r="A4" s="94" t="s">
        <v>2394</v>
      </c>
      <c r="B4" s="93" t="s">
        <v>2215</v>
      </c>
      <c r="C4" s="94" t="s">
        <v>11</v>
      </c>
      <c r="D4" s="94" t="s">
        <v>12</v>
      </c>
      <c r="E4" s="95" t="s">
        <v>18</v>
      </c>
      <c r="F4" s="94"/>
      <c r="G4" s="94"/>
      <c r="H4" s="94"/>
      <c r="I4" s="94"/>
      <c r="J4" s="94"/>
      <c r="K4" s="94"/>
      <c r="L4" s="94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6" t="s">
        <v>2437</v>
      </c>
    </row>
    <row r="5" spans="1:17" s="111" customFormat="1" ht="21" customHeight="1" x14ac:dyDescent="0.25">
      <c r="A5" s="136" t="str">
        <f>VLOOKUP(E5,'LISTADO ATM'!$A$2:$C$898,3,0)</f>
        <v>DISTRITO NACIONAL</v>
      </c>
      <c r="B5" s="132" t="s">
        <v>2606</v>
      </c>
      <c r="C5" s="101">
        <v>44387.222083333334</v>
      </c>
      <c r="D5" s="101" t="s">
        <v>2180</v>
      </c>
      <c r="E5" s="127">
        <v>577</v>
      </c>
      <c r="F5" s="136" t="str">
        <f>VLOOKUP(E5,VIP!$A$2:$O14209,2,0)</f>
        <v>DRBR173</v>
      </c>
      <c r="G5" s="136" t="str">
        <f>VLOOKUP(E5,'LISTADO ATM'!$A$2:$B$897,2,0)</f>
        <v xml:space="preserve">ATM Olé Ave. Duarte </v>
      </c>
      <c r="H5" s="136" t="str">
        <f>VLOOKUP(E5,VIP!$A$2:$O19170,7,FALSE)</f>
        <v>Si</v>
      </c>
      <c r="I5" s="136" t="str">
        <f>VLOOKUP(E5,VIP!$A$2:$O11135,8,FALSE)</f>
        <v>Si</v>
      </c>
      <c r="J5" s="136" t="str">
        <f>VLOOKUP(E5,VIP!$A$2:$O11085,8,FALSE)</f>
        <v>Si</v>
      </c>
      <c r="K5" s="136" t="str">
        <f>VLOOKUP(E5,VIP!$A$2:$O14659,6,0)</f>
        <v>SI</v>
      </c>
      <c r="L5" s="138" t="s">
        <v>2610</v>
      </c>
      <c r="M5" s="100" t="s">
        <v>2445</v>
      </c>
      <c r="N5" s="100" t="s">
        <v>2452</v>
      </c>
      <c r="O5" s="136" t="s">
        <v>2454</v>
      </c>
      <c r="P5" s="100"/>
      <c r="Q5" s="100" t="s">
        <v>2610</v>
      </c>
    </row>
    <row r="6" spans="1:17" ht="18" x14ac:dyDescent="0.25">
      <c r="A6" s="136" t="str">
        <f>VLOOKUP(E6,'LISTADO ATM'!$A$2:$C$898,3,0)</f>
        <v>NORTE</v>
      </c>
      <c r="B6" s="132" t="s">
        <v>2607</v>
      </c>
      <c r="C6" s="101">
        <v>44387.202210648145</v>
      </c>
      <c r="D6" s="101" t="s">
        <v>2181</v>
      </c>
      <c r="E6" s="127">
        <v>373</v>
      </c>
      <c r="F6" s="136" t="str">
        <f>VLOOKUP(E6,VIP!$A$2:$O14210,2,0)</f>
        <v>DRBR373</v>
      </c>
      <c r="G6" s="136" t="str">
        <f>VLOOKUP(E6,'LISTADO ATM'!$A$2:$B$897,2,0)</f>
        <v>S/M Tangui Nagua</v>
      </c>
      <c r="H6" s="136" t="str">
        <f>VLOOKUP(E6,VIP!$A$2:$O19171,7,FALSE)</f>
        <v>N/A</v>
      </c>
      <c r="I6" s="136" t="str">
        <f>VLOOKUP(E6,VIP!$A$2:$O11136,8,FALSE)</f>
        <v>N/A</v>
      </c>
      <c r="J6" s="136" t="str">
        <f>VLOOKUP(E6,VIP!$A$2:$O11086,8,FALSE)</f>
        <v>N/A</v>
      </c>
      <c r="K6" s="136" t="str">
        <f>VLOOKUP(E6,VIP!$A$2:$O14660,6,0)</f>
        <v>N/A</v>
      </c>
      <c r="L6" s="138" t="s">
        <v>2611</v>
      </c>
      <c r="M6" s="100" t="s">
        <v>2445</v>
      </c>
      <c r="N6" s="100" t="s">
        <v>2452</v>
      </c>
      <c r="O6" s="136" t="s">
        <v>2596</v>
      </c>
      <c r="P6" s="100"/>
      <c r="Q6" s="100" t="s">
        <v>2611</v>
      </c>
    </row>
    <row r="7" spans="1:17" ht="18" x14ac:dyDescent="0.25">
      <c r="A7" s="136" t="str">
        <f>VLOOKUP(E7,'LISTADO ATM'!$A$2:$C$898,3,0)</f>
        <v>DISTRITO NACIONAL</v>
      </c>
      <c r="B7" s="132" t="s">
        <v>2608</v>
      </c>
      <c r="C7" s="101">
        <v>44387.12400462963</v>
      </c>
      <c r="D7" s="101" t="s">
        <v>2180</v>
      </c>
      <c r="E7" s="127">
        <v>622</v>
      </c>
      <c r="F7" s="136" t="str">
        <f>VLOOKUP(E7,VIP!$A$2:$O14211,2,0)</f>
        <v>DRBR622</v>
      </c>
      <c r="G7" s="136" t="str">
        <f>VLOOKUP(E7,'LISTADO ATM'!$A$2:$B$897,2,0)</f>
        <v xml:space="preserve">ATM Ayuntamiento D.N. </v>
      </c>
      <c r="H7" s="136" t="str">
        <f>VLOOKUP(E7,VIP!$A$2:$O19172,7,FALSE)</f>
        <v>Si</v>
      </c>
      <c r="I7" s="136" t="str">
        <f>VLOOKUP(E7,VIP!$A$2:$O11137,8,FALSE)</f>
        <v>Si</v>
      </c>
      <c r="J7" s="136" t="str">
        <f>VLOOKUP(E7,VIP!$A$2:$O11087,8,FALSE)</f>
        <v>Si</v>
      </c>
      <c r="K7" s="136" t="str">
        <f>VLOOKUP(E7,VIP!$A$2:$O14661,6,0)</f>
        <v>NO</v>
      </c>
      <c r="L7" s="138" t="s">
        <v>2245</v>
      </c>
      <c r="M7" s="100" t="s">
        <v>2445</v>
      </c>
      <c r="N7" s="100" t="s">
        <v>2452</v>
      </c>
      <c r="O7" s="136" t="s">
        <v>2454</v>
      </c>
      <c r="P7" s="100"/>
      <c r="Q7" s="100" t="s">
        <v>2245</v>
      </c>
    </row>
    <row r="8" spans="1:17" ht="18" x14ac:dyDescent="0.25">
      <c r="A8" s="136" t="str">
        <f>VLOOKUP(E8,'LISTADO ATM'!$A$2:$C$898,3,0)</f>
        <v>DISTRITO NACIONAL</v>
      </c>
      <c r="B8" s="132" t="s">
        <v>2609</v>
      </c>
      <c r="C8" s="101">
        <v>44387.123055555552</v>
      </c>
      <c r="D8" s="101" t="s">
        <v>2180</v>
      </c>
      <c r="E8" s="127">
        <v>507</v>
      </c>
      <c r="F8" s="136" t="str">
        <f>VLOOKUP(E8,VIP!$A$2:$O14212,2,0)</f>
        <v>DRBR507</v>
      </c>
      <c r="G8" s="136" t="str">
        <f>VLOOKUP(E8,'LISTADO ATM'!$A$2:$B$897,2,0)</f>
        <v>ATM Estación Sigma Boca Chica</v>
      </c>
      <c r="H8" s="136" t="str">
        <f>VLOOKUP(E8,VIP!$A$2:$O19173,7,FALSE)</f>
        <v>Si</v>
      </c>
      <c r="I8" s="136" t="str">
        <f>VLOOKUP(E8,VIP!$A$2:$O11138,8,FALSE)</f>
        <v>Si</v>
      </c>
      <c r="J8" s="136" t="str">
        <f>VLOOKUP(E8,VIP!$A$2:$O11088,8,FALSE)</f>
        <v>Si</v>
      </c>
      <c r="K8" s="136" t="str">
        <f>VLOOKUP(E8,VIP!$A$2:$O14662,6,0)</f>
        <v>NO</v>
      </c>
      <c r="L8" s="138" t="s">
        <v>2245</v>
      </c>
      <c r="M8" s="100" t="s">
        <v>2445</v>
      </c>
      <c r="N8" s="100" t="s">
        <v>2452</v>
      </c>
      <c r="O8" s="136" t="s">
        <v>2454</v>
      </c>
      <c r="P8" s="100"/>
      <c r="Q8" s="100" t="s">
        <v>2245</v>
      </c>
    </row>
    <row r="9" spans="1:17" ht="18" x14ac:dyDescent="0.25">
      <c r="A9" s="136" t="str">
        <f>VLOOKUP(E9,'LISTADO ATM'!$A$2:$C$898,3,0)</f>
        <v>ESTE</v>
      </c>
      <c r="B9" s="132">
        <v>3335949652</v>
      </c>
      <c r="C9" s="101">
        <v>44386.940254629626</v>
      </c>
      <c r="D9" s="101" t="s">
        <v>2469</v>
      </c>
      <c r="E9" s="127">
        <v>219</v>
      </c>
      <c r="F9" s="136" t="str">
        <f>VLOOKUP(E9,VIP!$A$2:$O14208,2,0)</f>
        <v>DRBR219</v>
      </c>
      <c r="G9" s="136" t="str">
        <f>VLOOKUP(E9,'LISTADO ATM'!$A$2:$B$897,2,0)</f>
        <v xml:space="preserve">ATM Oficina La Altagracia (Higuey) </v>
      </c>
      <c r="H9" s="136" t="str">
        <f>VLOOKUP(E9,VIP!$A$2:$O19169,7,FALSE)</f>
        <v>Si</v>
      </c>
      <c r="I9" s="136" t="str">
        <f>VLOOKUP(E9,VIP!$A$2:$O11134,8,FALSE)</f>
        <v>Si</v>
      </c>
      <c r="J9" s="136" t="str">
        <f>VLOOKUP(E9,VIP!$A$2:$O11084,8,FALSE)</f>
        <v>Si</v>
      </c>
      <c r="K9" s="136" t="str">
        <f>VLOOKUP(E9,VIP!$A$2:$O14658,6,0)</f>
        <v>NO</v>
      </c>
      <c r="L9" s="138" t="s">
        <v>2562</v>
      </c>
      <c r="M9" s="100" t="s">
        <v>2445</v>
      </c>
      <c r="N9" s="100" t="s">
        <v>2452</v>
      </c>
      <c r="O9" s="136" t="s">
        <v>2470</v>
      </c>
      <c r="P9" s="100"/>
      <c r="Q9" s="100" t="s">
        <v>2562</v>
      </c>
    </row>
    <row r="10" spans="1:17" ht="18" x14ac:dyDescent="0.25">
      <c r="A10" s="136" t="str">
        <f>VLOOKUP(E10,'LISTADO ATM'!$A$2:$C$898,3,0)</f>
        <v>DISTRITO NACIONAL</v>
      </c>
      <c r="B10" s="132">
        <v>3335949649</v>
      </c>
      <c r="C10" s="101">
        <v>44386.896898148145</v>
      </c>
      <c r="D10" s="101" t="s">
        <v>2180</v>
      </c>
      <c r="E10" s="127">
        <v>868</v>
      </c>
      <c r="F10" s="136" t="str">
        <f>VLOOKUP(E10,VIP!$A$2:$O14209,2,0)</f>
        <v>DRBR868</v>
      </c>
      <c r="G10" s="136" t="str">
        <f>VLOOKUP(E10,'LISTADO ATM'!$A$2:$B$897,2,0)</f>
        <v xml:space="preserve">ATM Casino Diamante </v>
      </c>
      <c r="H10" s="136" t="str">
        <f>VLOOKUP(E10,VIP!$A$2:$O19170,7,FALSE)</f>
        <v>Si</v>
      </c>
      <c r="I10" s="136" t="str">
        <f>VLOOKUP(E10,VIP!$A$2:$O11135,8,FALSE)</f>
        <v>Si</v>
      </c>
      <c r="J10" s="136" t="str">
        <f>VLOOKUP(E10,VIP!$A$2:$O11085,8,FALSE)</f>
        <v>Si</v>
      </c>
      <c r="K10" s="136" t="str">
        <f>VLOOKUP(E10,VIP!$A$2:$O14659,6,0)</f>
        <v>NO</v>
      </c>
      <c r="L10" s="138" t="s">
        <v>2465</v>
      </c>
      <c r="M10" s="100" t="s">
        <v>2445</v>
      </c>
      <c r="N10" s="100" t="s">
        <v>2452</v>
      </c>
      <c r="O10" s="136" t="s">
        <v>2454</v>
      </c>
      <c r="P10" s="100"/>
      <c r="Q10" s="100" t="s">
        <v>2465</v>
      </c>
    </row>
    <row r="11" spans="1:17" ht="18" x14ac:dyDescent="0.25">
      <c r="A11" s="136" t="str">
        <f>VLOOKUP(E11,'LISTADO ATM'!$A$2:$C$898,3,0)</f>
        <v>NORTE</v>
      </c>
      <c r="B11" s="132">
        <v>3335949648</v>
      </c>
      <c r="C11" s="101">
        <v>44386.893888888888</v>
      </c>
      <c r="D11" s="101" t="s">
        <v>2181</v>
      </c>
      <c r="E11" s="127">
        <v>198</v>
      </c>
      <c r="F11" s="136" t="str">
        <f>VLOOKUP(E11,VIP!$A$2:$O14207,2,0)</f>
        <v>DRBR198</v>
      </c>
      <c r="G11" s="136" t="str">
        <f>VLOOKUP(E11,'LISTADO ATM'!$A$2:$B$897,2,0)</f>
        <v xml:space="preserve">ATM Almacenes El Encanto  (Santiago) </v>
      </c>
      <c r="H11" s="136" t="str">
        <f>VLOOKUP(E11,VIP!$A$2:$O19168,7,FALSE)</f>
        <v>NO</v>
      </c>
      <c r="I11" s="136" t="str">
        <f>VLOOKUP(E11,VIP!$A$2:$O11133,8,FALSE)</f>
        <v>NO</v>
      </c>
      <c r="J11" s="136" t="str">
        <f>VLOOKUP(E11,VIP!$A$2:$O11083,8,FALSE)</f>
        <v>NO</v>
      </c>
      <c r="K11" s="136" t="str">
        <f>VLOOKUP(E11,VIP!$A$2:$O14657,6,0)</f>
        <v>NO</v>
      </c>
      <c r="L11" s="138" t="s">
        <v>2245</v>
      </c>
      <c r="M11" s="100" t="s">
        <v>2445</v>
      </c>
      <c r="N11" s="100" t="s">
        <v>2452</v>
      </c>
      <c r="O11" s="136" t="s">
        <v>2587</v>
      </c>
      <c r="P11" s="100"/>
      <c r="Q11" s="100" t="s">
        <v>2245</v>
      </c>
    </row>
    <row r="12" spans="1:17" ht="18" x14ac:dyDescent="0.25">
      <c r="A12" s="136" t="str">
        <f>VLOOKUP(E12,'LISTADO ATM'!$A$2:$C$898,3,0)</f>
        <v>ESTE</v>
      </c>
      <c r="B12" s="132">
        <v>3335949647</v>
      </c>
      <c r="C12" s="101">
        <v>44386.891747685186</v>
      </c>
      <c r="D12" s="101" t="s">
        <v>2180</v>
      </c>
      <c r="E12" s="127">
        <v>776</v>
      </c>
      <c r="F12" s="136" t="str">
        <f>VLOOKUP(E12,VIP!$A$2:$O14208,2,0)</f>
        <v>DRBR03D</v>
      </c>
      <c r="G12" s="136" t="str">
        <f>VLOOKUP(E12,'LISTADO ATM'!$A$2:$B$897,2,0)</f>
        <v xml:space="preserve">ATM Oficina Monte Plata </v>
      </c>
      <c r="H12" s="136" t="str">
        <f>VLOOKUP(E12,VIP!$A$2:$O19169,7,FALSE)</f>
        <v>Si</v>
      </c>
      <c r="I12" s="136" t="str">
        <f>VLOOKUP(E12,VIP!$A$2:$O11134,8,FALSE)</f>
        <v>Si</v>
      </c>
      <c r="J12" s="136" t="str">
        <f>VLOOKUP(E12,VIP!$A$2:$O11084,8,FALSE)</f>
        <v>Si</v>
      </c>
      <c r="K12" s="136" t="str">
        <f>VLOOKUP(E12,VIP!$A$2:$O14658,6,0)</f>
        <v>SI</v>
      </c>
      <c r="L12" s="138" t="s">
        <v>2245</v>
      </c>
      <c r="M12" s="100" t="s">
        <v>2445</v>
      </c>
      <c r="N12" s="100" t="s">
        <v>2452</v>
      </c>
      <c r="O12" s="136" t="s">
        <v>2454</v>
      </c>
      <c r="P12" s="100"/>
      <c r="Q12" s="100" t="s">
        <v>2245</v>
      </c>
    </row>
    <row r="13" spans="1:17" ht="18" x14ac:dyDescent="0.25">
      <c r="A13" s="136" t="str">
        <f>VLOOKUP(E13,'LISTADO ATM'!$A$2:$C$898,3,0)</f>
        <v>SUR</v>
      </c>
      <c r="B13" s="132">
        <v>3335949646</v>
      </c>
      <c r="C13" s="101">
        <v>44386.87909722222</v>
      </c>
      <c r="D13" s="101" t="s">
        <v>2469</v>
      </c>
      <c r="E13" s="127">
        <v>870</v>
      </c>
      <c r="F13" s="136" t="str">
        <f>VLOOKUP(E13,VIP!$A$2:$O14209,2,0)</f>
        <v>DRBR870</v>
      </c>
      <c r="G13" s="136" t="str">
        <f>VLOOKUP(E13,'LISTADO ATM'!$A$2:$B$897,2,0)</f>
        <v xml:space="preserve">ATM Willbes Dominicana (Barahona) </v>
      </c>
      <c r="H13" s="136" t="str">
        <f>VLOOKUP(E13,VIP!$A$2:$O19170,7,FALSE)</f>
        <v>Si</v>
      </c>
      <c r="I13" s="136" t="str">
        <f>VLOOKUP(E13,VIP!$A$2:$O11135,8,FALSE)</f>
        <v>Si</v>
      </c>
      <c r="J13" s="136" t="str">
        <f>VLOOKUP(E13,VIP!$A$2:$O11085,8,FALSE)</f>
        <v>Si</v>
      </c>
      <c r="K13" s="136" t="str">
        <f>VLOOKUP(E13,VIP!$A$2:$O14659,6,0)</f>
        <v>NO</v>
      </c>
      <c r="L13" s="138" t="s">
        <v>2441</v>
      </c>
      <c r="M13" s="100" t="s">
        <v>2445</v>
      </c>
      <c r="N13" s="100" t="s">
        <v>2452</v>
      </c>
      <c r="O13" s="136" t="s">
        <v>2470</v>
      </c>
      <c r="P13" s="100"/>
      <c r="Q13" s="100" t="s">
        <v>2441</v>
      </c>
    </row>
    <row r="14" spans="1:17" ht="18" x14ac:dyDescent="0.25">
      <c r="A14" s="136" t="str">
        <f>VLOOKUP(E14,'LISTADO ATM'!$A$2:$C$898,3,0)</f>
        <v>DISTRITO NACIONAL</v>
      </c>
      <c r="B14" s="132">
        <v>3335949645</v>
      </c>
      <c r="C14" s="101">
        <v>44386.873356481483</v>
      </c>
      <c r="D14" s="101" t="s">
        <v>2448</v>
      </c>
      <c r="E14" s="127">
        <v>955</v>
      </c>
      <c r="F14" s="136" t="str">
        <f>VLOOKUP(E14,VIP!$A$2:$O14210,2,0)</f>
        <v>DRBR955</v>
      </c>
      <c r="G14" s="136" t="str">
        <f>VLOOKUP(E14,'LISTADO ATM'!$A$2:$B$897,2,0)</f>
        <v xml:space="preserve">ATM Oficina Americana Independencia II </v>
      </c>
      <c r="H14" s="136" t="str">
        <f>VLOOKUP(E14,VIP!$A$2:$O19171,7,FALSE)</f>
        <v>Si</v>
      </c>
      <c r="I14" s="136" t="str">
        <f>VLOOKUP(E14,VIP!$A$2:$O11136,8,FALSE)</f>
        <v>Si</v>
      </c>
      <c r="J14" s="136" t="str">
        <f>VLOOKUP(E14,VIP!$A$2:$O11086,8,FALSE)</f>
        <v>Si</v>
      </c>
      <c r="K14" s="136" t="str">
        <f>VLOOKUP(E14,VIP!$A$2:$O14660,6,0)</f>
        <v>NO</v>
      </c>
      <c r="L14" s="138" t="s">
        <v>2417</v>
      </c>
      <c r="M14" s="100" t="s">
        <v>2445</v>
      </c>
      <c r="N14" s="100" t="s">
        <v>2452</v>
      </c>
      <c r="O14" s="136" t="s">
        <v>2453</v>
      </c>
      <c r="P14" s="100"/>
      <c r="Q14" s="100" t="s">
        <v>2417</v>
      </c>
    </row>
    <row r="15" spans="1:17" ht="18" x14ac:dyDescent="0.25">
      <c r="A15" s="136" t="str">
        <f>VLOOKUP(E15,'LISTADO ATM'!$A$2:$C$898,3,0)</f>
        <v>NORTE</v>
      </c>
      <c r="B15" s="132">
        <v>3335949644</v>
      </c>
      <c r="C15" s="101">
        <v>44386.866863425923</v>
      </c>
      <c r="D15" s="101" t="s">
        <v>2597</v>
      </c>
      <c r="E15" s="127">
        <v>599</v>
      </c>
      <c r="F15" s="136" t="str">
        <f>VLOOKUP(E15,VIP!$A$2:$O14211,2,0)</f>
        <v>DRBR258</v>
      </c>
      <c r="G15" s="136" t="str">
        <f>VLOOKUP(E15,'LISTADO ATM'!$A$2:$B$897,2,0)</f>
        <v xml:space="preserve">ATM Oficina Plaza Internacional (Santiago) </v>
      </c>
      <c r="H15" s="136" t="str">
        <f>VLOOKUP(E15,VIP!$A$2:$O19172,7,FALSE)</f>
        <v>Si</v>
      </c>
      <c r="I15" s="136" t="str">
        <f>VLOOKUP(E15,VIP!$A$2:$O11137,8,FALSE)</f>
        <v>Si</v>
      </c>
      <c r="J15" s="136" t="str">
        <f>VLOOKUP(E15,VIP!$A$2:$O11087,8,FALSE)</f>
        <v>Si</v>
      </c>
      <c r="K15" s="136" t="str">
        <f>VLOOKUP(E15,VIP!$A$2:$O14661,6,0)</f>
        <v>NO</v>
      </c>
      <c r="L15" s="138" t="s">
        <v>2417</v>
      </c>
      <c r="M15" s="100" t="s">
        <v>2445</v>
      </c>
      <c r="N15" s="100" t="s">
        <v>2452</v>
      </c>
      <c r="O15" s="136" t="s">
        <v>2604</v>
      </c>
      <c r="P15" s="100"/>
      <c r="Q15" s="100" t="s">
        <v>2417</v>
      </c>
    </row>
    <row r="16" spans="1:17" ht="18" x14ac:dyDescent="0.25">
      <c r="A16" s="136" t="str">
        <f>VLOOKUP(E16,'LISTADO ATM'!$A$2:$C$898,3,0)</f>
        <v>NORTE</v>
      </c>
      <c r="B16" s="132">
        <v>3335949643</v>
      </c>
      <c r="C16" s="101">
        <v>44386.862928240742</v>
      </c>
      <c r="D16" s="101" t="s">
        <v>2469</v>
      </c>
      <c r="E16" s="127">
        <v>288</v>
      </c>
      <c r="F16" s="136" t="str">
        <f>VLOOKUP(E16,VIP!$A$2:$O14212,2,0)</f>
        <v>DRBR288</v>
      </c>
      <c r="G16" s="136" t="str">
        <f>VLOOKUP(E16,'LISTADO ATM'!$A$2:$B$897,2,0)</f>
        <v xml:space="preserve">ATM Oficina Camino Real II (Puerto Plata) </v>
      </c>
      <c r="H16" s="136" t="str">
        <f>VLOOKUP(E16,VIP!$A$2:$O19173,7,FALSE)</f>
        <v>N/A</v>
      </c>
      <c r="I16" s="136" t="str">
        <f>VLOOKUP(E16,VIP!$A$2:$O11138,8,FALSE)</f>
        <v>N/A</v>
      </c>
      <c r="J16" s="136" t="str">
        <f>VLOOKUP(E16,VIP!$A$2:$O11088,8,FALSE)</f>
        <v>N/A</v>
      </c>
      <c r="K16" s="136" t="str">
        <f>VLOOKUP(E16,VIP!$A$2:$O14662,6,0)</f>
        <v>N/A</v>
      </c>
      <c r="L16" s="138" t="s">
        <v>2417</v>
      </c>
      <c r="M16" s="100" t="s">
        <v>2445</v>
      </c>
      <c r="N16" s="100" t="s">
        <v>2452</v>
      </c>
      <c r="O16" s="136" t="s">
        <v>2470</v>
      </c>
      <c r="P16" s="100"/>
      <c r="Q16" s="100" t="s">
        <v>2417</v>
      </c>
    </row>
    <row r="17" spans="1:17" ht="18" x14ac:dyDescent="0.25">
      <c r="A17" s="136" t="str">
        <f>VLOOKUP(E17,'LISTADO ATM'!$A$2:$C$898,3,0)</f>
        <v>SUR</v>
      </c>
      <c r="B17" s="132">
        <v>3335949642</v>
      </c>
      <c r="C17" s="101">
        <v>44386.860960648148</v>
      </c>
      <c r="D17" s="101" t="s">
        <v>2469</v>
      </c>
      <c r="E17" s="127">
        <v>89</v>
      </c>
      <c r="F17" s="136" t="str">
        <f>VLOOKUP(E17,VIP!$A$2:$O14213,2,0)</f>
        <v>DRBR089</v>
      </c>
      <c r="G17" s="136" t="str">
        <f>VLOOKUP(E17,'LISTADO ATM'!$A$2:$B$897,2,0)</f>
        <v xml:space="preserve">ATM UNP El Cercado (San Juan) </v>
      </c>
      <c r="H17" s="136" t="str">
        <f>VLOOKUP(E17,VIP!$A$2:$O19174,7,FALSE)</f>
        <v>Si</v>
      </c>
      <c r="I17" s="136" t="str">
        <f>VLOOKUP(E17,VIP!$A$2:$O11139,8,FALSE)</f>
        <v>Si</v>
      </c>
      <c r="J17" s="136" t="str">
        <f>VLOOKUP(E17,VIP!$A$2:$O11089,8,FALSE)</f>
        <v>Si</v>
      </c>
      <c r="K17" s="136" t="str">
        <f>VLOOKUP(E17,VIP!$A$2:$O14663,6,0)</f>
        <v>NO</v>
      </c>
      <c r="L17" s="138" t="s">
        <v>2417</v>
      </c>
      <c r="M17" s="100" t="s">
        <v>2445</v>
      </c>
      <c r="N17" s="100" t="s">
        <v>2452</v>
      </c>
      <c r="O17" s="136" t="s">
        <v>2470</v>
      </c>
      <c r="P17" s="100"/>
      <c r="Q17" s="100" t="s">
        <v>2417</v>
      </c>
    </row>
    <row r="18" spans="1:17" ht="18" x14ac:dyDescent="0.25">
      <c r="A18" s="136" t="str">
        <f>VLOOKUP(E18,'LISTADO ATM'!$A$2:$C$898,3,0)</f>
        <v>ESTE</v>
      </c>
      <c r="B18" s="132">
        <v>3335949641</v>
      </c>
      <c r="C18" s="101">
        <v>44386.851620370369</v>
      </c>
      <c r="D18" s="101" t="s">
        <v>2180</v>
      </c>
      <c r="E18" s="127">
        <v>934</v>
      </c>
      <c r="F18" s="136" t="str">
        <f>VLOOKUP(E18,VIP!$A$2:$O14214,2,0)</f>
        <v>DRBR934</v>
      </c>
      <c r="G18" s="136" t="str">
        <f>VLOOKUP(E18,'LISTADO ATM'!$A$2:$B$897,2,0)</f>
        <v>ATM Hotel Dreams La Romana</v>
      </c>
      <c r="H18" s="136" t="str">
        <f>VLOOKUP(E18,VIP!$A$2:$O19175,7,FALSE)</f>
        <v>Si</v>
      </c>
      <c r="I18" s="136" t="str">
        <f>VLOOKUP(E18,VIP!$A$2:$O11140,8,FALSE)</f>
        <v>Si</v>
      </c>
      <c r="J18" s="136" t="str">
        <f>VLOOKUP(E18,VIP!$A$2:$O11090,8,FALSE)</f>
        <v>Si</v>
      </c>
      <c r="K18" s="136" t="str">
        <f>VLOOKUP(E18,VIP!$A$2:$O14664,6,0)</f>
        <v>NO</v>
      </c>
      <c r="L18" s="138" t="s">
        <v>2465</v>
      </c>
      <c r="M18" s="100" t="s">
        <v>2445</v>
      </c>
      <c r="N18" s="100" t="s">
        <v>2452</v>
      </c>
      <c r="O18" s="136" t="s">
        <v>2454</v>
      </c>
      <c r="P18" s="100"/>
      <c r="Q18" s="100" t="s">
        <v>2465</v>
      </c>
    </row>
    <row r="19" spans="1:17" ht="18" x14ac:dyDescent="0.25">
      <c r="A19" s="136" t="str">
        <f>VLOOKUP(E19,'LISTADO ATM'!$A$2:$C$898,3,0)</f>
        <v>DISTRITO NACIONAL</v>
      </c>
      <c r="B19" s="132">
        <v>3335949640</v>
      </c>
      <c r="C19" s="101">
        <v>44386.843148148146</v>
      </c>
      <c r="D19" s="101" t="s">
        <v>2180</v>
      </c>
      <c r="E19" s="127">
        <v>883</v>
      </c>
      <c r="F19" s="136" t="str">
        <f>VLOOKUP(E19,VIP!$A$2:$O14215,2,0)</f>
        <v>DRBR883</v>
      </c>
      <c r="G19" s="136" t="str">
        <f>VLOOKUP(E19,'LISTADO ATM'!$A$2:$B$897,2,0)</f>
        <v xml:space="preserve">ATM Oficina Filadelfia Plaza </v>
      </c>
      <c r="H19" s="136" t="str">
        <f>VLOOKUP(E19,VIP!$A$2:$O19176,7,FALSE)</f>
        <v>Si</v>
      </c>
      <c r="I19" s="136" t="str">
        <f>VLOOKUP(E19,VIP!$A$2:$O11141,8,FALSE)</f>
        <v>Si</v>
      </c>
      <c r="J19" s="136" t="str">
        <f>VLOOKUP(E19,VIP!$A$2:$O11091,8,FALSE)</f>
        <v>Si</v>
      </c>
      <c r="K19" s="136" t="str">
        <f>VLOOKUP(E19,VIP!$A$2:$O14665,6,0)</f>
        <v>NO</v>
      </c>
      <c r="L19" s="138" t="s">
        <v>2465</v>
      </c>
      <c r="M19" s="100" t="s">
        <v>2445</v>
      </c>
      <c r="N19" s="100" t="s">
        <v>2452</v>
      </c>
      <c r="O19" s="136" t="s">
        <v>2454</v>
      </c>
      <c r="P19" s="100"/>
      <c r="Q19" s="100" t="s">
        <v>2465</v>
      </c>
    </row>
    <row r="20" spans="1:17" ht="18" x14ac:dyDescent="0.25">
      <c r="A20" s="136" t="str">
        <f>VLOOKUP(E20,'LISTADO ATM'!$A$2:$C$898,3,0)</f>
        <v>DISTRITO NACIONAL</v>
      </c>
      <c r="B20" s="132">
        <v>3335949639</v>
      </c>
      <c r="C20" s="101">
        <v>44386.841261574074</v>
      </c>
      <c r="D20" s="101" t="s">
        <v>2180</v>
      </c>
      <c r="E20" s="127">
        <v>235</v>
      </c>
      <c r="F20" s="136" t="str">
        <f>VLOOKUP(E20,VIP!$A$2:$O14216,2,0)</f>
        <v>DRBR235</v>
      </c>
      <c r="G20" s="136" t="str">
        <f>VLOOKUP(E20,'LISTADO ATM'!$A$2:$B$897,2,0)</f>
        <v xml:space="preserve">ATM Oficina Multicentro La Sirena San Isidro </v>
      </c>
      <c r="H20" s="136" t="str">
        <f>VLOOKUP(E20,VIP!$A$2:$O19177,7,FALSE)</f>
        <v>Si</v>
      </c>
      <c r="I20" s="136" t="str">
        <f>VLOOKUP(E20,VIP!$A$2:$O11142,8,FALSE)</f>
        <v>Si</v>
      </c>
      <c r="J20" s="136" t="str">
        <f>VLOOKUP(E20,VIP!$A$2:$O11092,8,FALSE)</f>
        <v>Si</v>
      </c>
      <c r="K20" s="136" t="str">
        <f>VLOOKUP(E20,VIP!$A$2:$O14666,6,0)</f>
        <v>SI</v>
      </c>
      <c r="L20" s="138" t="s">
        <v>2465</v>
      </c>
      <c r="M20" s="100" t="s">
        <v>2445</v>
      </c>
      <c r="N20" s="100" t="s">
        <v>2452</v>
      </c>
      <c r="O20" s="136" t="s">
        <v>2454</v>
      </c>
      <c r="P20" s="100"/>
      <c r="Q20" s="100" t="s">
        <v>2465</v>
      </c>
    </row>
    <row r="21" spans="1:17" ht="18" x14ac:dyDescent="0.25">
      <c r="A21" s="136" t="str">
        <f>VLOOKUP(E21,'LISTADO ATM'!$A$2:$C$898,3,0)</f>
        <v>DISTRITO NACIONAL</v>
      </c>
      <c r="B21" s="132">
        <v>3335949638</v>
      </c>
      <c r="C21" s="101">
        <v>44386.839745370373</v>
      </c>
      <c r="D21" s="101" t="s">
        <v>2180</v>
      </c>
      <c r="E21" s="127">
        <v>525</v>
      </c>
      <c r="F21" s="136" t="str">
        <f>VLOOKUP(E21,VIP!$A$2:$O14217,2,0)</f>
        <v>DRBR525</v>
      </c>
      <c r="G21" s="136" t="str">
        <f>VLOOKUP(E21,'LISTADO ATM'!$A$2:$B$897,2,0)</f>
        <v>ATM S/M Bravo Las Americas</v>
      </c>
      <c r="H21" s="136" t="str">
        <f>VLOOKUP(E21,VIP!$A$2:$O19178,7,FALSE)</f>
        <v>Si</v>
      </c>
      <c r="I21" s="136" t="str">
        <f>VLOOKUP(E21,VIP!$A$2:$O11143,8,FALSE)</f>
        <v>Si</v>
      </c>
      <c r="J21" s="136" t="str">
        <f>VLOOKUP(E21,VIP!$A$2:$O11093,8,FALSE)</f>
        <v>Si</v>
      </c>
      <c r="K21" s="136" t="str">
        <f>VLOOKUP(E21,VIP!$A$2:$O14667,6,0)</f>
        <v>NO</v>
      </c>
      <c r="L21" s="138" t="s">
        <v>2465</v>
      </c>
      <c r="M21" s="100" t="s">
        <v>2445</v>
      </c>
      <c r="N21" s="100" t="s">
        <v>2452</v>
      </c>
      <c r="O21" s="136" t="s">
        <v>2454</v>
      </c>
      <c r="P21" s="100"/>
      <c r="Q21" s="100" t="s">
        <v>2465</v>
      </c>
    </row>
    <row r="22" spans="1:17" ht="18" x14ac:dyDescent="0.25">
      <c r="A22" s="136" t="str">
        <f>VLOOKUP(E22,'LISTADO ATM'!$A$2:$C$898,3,0)</f>
        <v>SUR</v>
      </c>
      <c r="B22" s="132">
        <v>3335949636</v>
      </c>
      <c r="C22" s="101">
        <v>44386.829467592594</v>
      </c>
      <c r="D22" s="101" t="s">
        <v>2180</v>
      </c>
      <c r="E22" s="127">
        <v>780</v>
      </c>
      <c r="F22" s="136" t="str">
        <f>VLOOKUP(E22,VIP!$A$2:$O14218,2,0)</f>
        <v>DRBR041</v>
      </c>
      <c r="G22" s="136" t="str">
        <f>VLOOKUP(E22,'LISTADO ATM'!$A$2:$B$897,2,0)</f>
        <v xml:space="preserve">ATM Oficina Barahona I </v>
      </c>
      <c r="H22" s="136" t="str">
        <f>VLOOKUP(E22,VIP!$A$2:$O19179,7,FALSE)</f>
        <v>Si</v>
      </c>
      <c r="I22" s="136" t="str">
        <f>VLOOKUP(E22,VIP!$A$2:$O11144,8,FALSE)</f>
        <v>Si</v>
      </c>
      <c r="J22" s="136" t="str">
        <f>VLOOKUP(E22,VIP!$A$2:$O11094,8,FALSE)</f>
        <v>Si</v>
      </c>
      <c r="K22" s="136" t="str">
        <f>VLOOKUP(E22,VIP!$A$2:$O14668,6,0)</f>
        <v>SI</v>
      </c>
      <c r="L22" s="138" t="s">
        <v>2465</v>
      </c>
      <c r="M22" s="100" t="s">
        <v>2445</v>
      </c>
      <c r="N22" s="100" t="s">
        <v>2452</v>
      </c>
      <c r="O22" s="136" t="s">
        <v>2454</v>
      </c>
      <c r="P22" s="100"/>
      <c r="Q22" s="100" t="s">
        <v>2465</v>
      </c>
    </row>
    <row r="23" spans="1:17" ht="18" x14ac:dyDescent="0.25">
      <c r="A23" s="136" t="str">
        <f>VLOOKUP(E23,'LISTADO ATM'!$A$2:$C$898,3,0)</f>
        <v>SUR</v>
      </c>
      <c r="B23" s="132">
        <v>3335949633</v>
      </c>
      <c r="C23" s="101">
        <v>44386.825775462959</v>
      </c>
      <c r="D23" s="101" t="s">
        <v>2180</v>
      </c>
      <c r="E23" s="127">
        <v>880</v>
      </c>
      <c r="F23" s="136" t="str">
        <f>VLOOKUP(E23,VIP!$A$2:$O14219,2,0)</f>
        <v>DRBR880</v>
      </c>
      <c r="G23" s="136" t="str">
        <f>VLOOKUP(E23,'LISTADO ATM'!$A$2:$B$897,2,0)</f>
        <v xml:space="preserve">ATM Autoservicio Barahona II </v>
      </c>
      <c r="H23" s="136" t="str">
        <f>VLOOKUP(E23,VIP!$A$2:$O19180,7,FALSE)</f>
        <v>Si</v>
      </c>
      <c r="I23" s="136" t="str">
        <f>VLOOKUP(E23,VIP!$A$2:$O11145,8,FALSE)</f>
        <v>Si</v>
      </c>
      <c r="J23" s="136" t="str">
        <f>VLOOKUP(E23,VIP!$A$2:$O11095,8,FALSE)</f>
        <v>Si</v>
      </c>
      <c r="K23" s="136" t="str">
        <f>VLOOKUP(E23,VIP!$A$2:$O14669,6,0)</f>
        <v>SI</v>
      </c>
      <c r="L23" s="138" t="s">
        <v>2465</v>
      </c>
      <c r="M23" s="100" t="s">
        <v>2445</v>
      </c>
      <c r="N23" s="100" t="s">
        <v>2452</v>
      </c>
      <c r="O23" s="136" t="s">
        <v>2454</v>
      </c>
      <c r="P23" s="100"/>
      <c r="Q23" s="100" t="s">
        <v>2465</v>
      </c>
    </row>
    <row r="24" spans="1:17" ht="18" x14ac:dyDescent="0.25">
      <c r="A24" s="136" t="str">
        <f>VLOOKUP(E24,'LISTADO ATM'!$A$2:$C$898,3,0)</f>
        <v>DISTRITO NACIONAL</v>
      </c>
      <c r="B24" s="132">
        <v>3335949630</v>
      </c>
      <c r="C24" s="101">
        <v>44386.824560185189</v>
      </c>
      <c r="D24" s="101" t="s">
        <v>2180</v>
      </c>
      <c r="E24" s="127">
        <v>527</v>
      </c>
      <c r="F24" s="136" t="str">
        <f>VLOOKUP(E24,VIP!$A$2:$O14220,2,0)</f>
        <v>DRBR527</v>
      </c>
      <c r="G24" s="136" t="str">
        <f>VLOOKUP(E24,'LISTADO ATM'!$A$2:$B$897,2,0)</f>
        <v>ATM Oficina Zona Oriental II</v>
      </c>
      <c r="H24" s="136" t="str">
        <f>VLOOKUP(E24,VIP!$A$2:$O19181,7,FALSE)</f>
        <v>Si</v>
      </c>
      <c r="I24" s="136" t="str">
        <f>VLOOKUP(E24,VIP!$A$2:$O11146,8,FALSE)</f>
        <v>Si</v>
      </c>
      <c r="J24" s="136" t="str">
        <f>VLOOKUP(E24,VIP!$A$2:$O11096,8,FALSE)</f>
        <v>Si</v>
      </c>
      <c r="K24" s="136" t="str">
        <f>VLOOKUP(E24,VIP!$A$2:$O14670,6,0)</f>
        <v>SI</v>
      </c>
      <c r="L24" s="138" t="s">
        <v>2465</v>
      </c>
      <c r="M24" s="100" t="s">
        <v>2445</v>
      </c>
      <c r="N24" s="100" t="s">
        <v>2452</v>
      </c>
      <c r="O24" s="136" t="s">
        <v>2454</v>
      </c>
      <c r="P24" s="100"/>
      <c r="Q24" s="100" t="s">
        <v>2465</v>
      </c>
    </row>
    <row r="25" spans="1:17" ht="18" x14ac:dyDescent="0.25">
      <c r="A25" s="136" t="str">
        <f>VLOOKUP(E25,'LISTADO ATM'!$A$2:$C$898,3,0)</f>
        <v>NORTE</v>
      </c>
      <c r="B25" s="132">
        <v>3335949626</v>
      </c>
      <c r="C25" s="101">
        <v>44386.821412037039</v>
      </c>
      <c r="D25" s="101" t="s">
        <v>2181</v>
      </c>
      <c r="E25" s="127">
        <v>372</v>
      </c>
      <c r="F25" s="136" t="str">
        <f>VLOOKUP(E25,VIP!$A$2:$O14221,2,0)</f>
        <v>DRBR372</v>
      </c>
      <c r="G25" s="136" t="str">
        <f>VLOOKUP(E25,'LISTADO ATM'!$A$2:$B$897,2,0)</f>
        <v>ATM Oficina Sánchez II</v>
      </c>
      <c r="H25" s="136" t="str">
        <f>VLOOKUP(E25,VIP!$A$2:$O19182,7,FALSE)</f>
        <v>N/A</v>
      </c>
      <c r="I25" s="136" t="str">
        <f>VLOOKUP(E25,VIP!$A$2:$O11147,8,FALSE)</f>
        <v>N/A</v>
      </c>
      <c r="J25" s="136" t="str">
        <f>VLOOKUP(E25,VIP!$A$2:$O11097,8,FALSE)</f>
        <v>N/A</v>
      </c>
      <c r="K25" s="136" t="str">
        <f>VLOOKUP(E25,VIP!$A$2:$O14671,6,0)</f>
        <v>N/A</v>
      </c>
      <c r="L25" s="138" t="s">
        <v>2465</v>
      </c>
      <c r="M25" s="100" t="s">
        <v>2445</v>
      </c>
      <c r="N25" s="100" t="s">
        <v>2452</v>
      </c>
      <c r="O25" s="136" t="s">
        <v>2587</v>
      </c>
      <c r="P25" s="100"/>
      <c r="Q25" s="100" t="s">
        <v>2465</v>
      </c>
    </row>
    <row r="26" spans="1:17" ht="18" x14ac:dyDescent="0.25">
      <c r="A26" s="136" t="str">
        <f>VLOOKUP(E26,'LISTADO ATM'!$A$2:$C$898,3,0)</f>
        <v>SUR</v>
      </c>
      <c r="B26" s="132">
        <v>3335949625</v>
      </c>
      <c r="C26" s="101">
        <v>44386.818657407406</v>
      </c>
      <c r="D26" s="101" t="s">
        <v>2180</v>
      </c>
      <c r="E26" s="127">
        <v>135</v>
      </c>
      <c r="F26" s="136" t="str">
        <f>VLOOKUP(E26,VIP!$A$2:$O14222,2,0)</f>
        <v>DRBR135</v>
      </c>
      <c r="G26" s="136" t="str">
        <f>VLOOKUP(E26,'LISTADO ATM'!$A$2:$B$897,2,0)</f>
        <v xml:space="preserve">ATM Oficina Las Dunas Baní </v>
      </c>
      <c r="H26" s="136" t="str">
        <f>VLOOKUP(E26,VIP!$A$2:$O19183,7,FALSE)</f>
        <v>Si</v>
      </c>
      <c r="I26" s="136" t="str">
        <f>VLOOKUP(E26,VIP!$A$2:$O11148,8,FALSE)</f>
        <v>Si</v>
      </c>
      <c r="J26" s="136" t="str">
        <f>VLOOKUP(E26,VIP!$A$2:$O11098,8,FALSE)</f>
        <v>Si</v>
      </c>
      <c r="K26" s="136" t="str">
        <f>VLOOKUP(E26,VIP!$A$2:$O14672,6,0)</f>
        <v>SI</v>
      </c>
      <c r="L26" s="138" t="s">
        <v>2245</v>
      </c>
      <c r="M26" s="100" t="s">
        <v>2445</v>
      </c>
      <c r="N26" s="100" t="s">
        <v>2452</v>
      </c>
      <c r="O26" s="136" t="s">
        <v>2454</v>
      </c>
      <c r="P26" s="100"/>
      <c r="Q26" s="100" t="s">
        <v>2245</v>
      </c>
    </row>
    <row r="27" spans="1:17" ht="18" x14ac:dyDescent="0.25">
      <c r="A27" s="136" t="str">
        <f>VLOOKUP(E27,'LISTADO ATM'!$A$2:$C$898,3,0)</f>
        <v>DISTRITO NACIONAL</v>
      </c>
      <c r="B27" s="132">
        <v>3335949624</v>
      </c>
      <c r="C27" s="101">
        <v>44386.816747685189</v>
      </c>
      <c r="D27" s="101" t="s">
        <v>2180</v>
      </c>
      <c r="E27" s="127">
        <v>160</v>
      </c>
      <c r="F27" s="136" t="str">
        <f>VLOOKUP(E27,VIP!$A$2:$O14223,2,0)</f>
        <v>DRBR160</v>
      </c>
      <c r="G27" s="136" t="str">
        <f>VLOOKUP(E27,'LISTADO ATM'!$A$2:$B$897,2,0)</f>
        <v xml:space="preserve">ATM Oficina Herrera </v>
      </c>
      <c r="H27" s="136" t="str">
        <f>VLOOKUP(E27,VIP!$A$2:$O19184,7,FALSE)</f>
        <v>Si</v>
      </c>
      <c r="I27" s="136" t="str">
        <f>VLOOKUP(E27,VIP!$A$2:$O11149,8,FALSE)</f>
        <v>Si</v>
      </c>
      <c r="J27" s="136" t="str">
        <f>VLOOKUP(E27,VIP!$A$2:$O11099,8,FALSE)</f>
        <v>Si</v>
      </c>
      <c r="K27" s="136" t="str">
        <f>VLOOKUP(E27,VIP!$A$2:$O14673,6,0)</f>
        <v>NO</v>
      </c>
      <c r="L27" s="138" t="s">
        <v>2219</v>
      </c>
      <c r="M27" s="100" t="s">
        <v>2445</v>
      </c>
      <c r="N27" s="100" t="s">
        <v>2452</v>
      </c>
      <c r="O27" s="136" t="s">
        <v>2454</v>
      </c>
      <c r="P27" s="100"/>
      <c r="Q27" s="100" t="s">
        <v>2219</v>
      </c>
    </row>
    <row r="28" spans="1:17" ht="18" x14ac:dyDescent="0.25">
      <c r="A28" s="136" t="str">
        <f>VLOOKUP(E28,'LISTADO ATM'!$A$2:$C$898,3,0)</f>
        <v>DISTRITO NACIONAL</v>
      </c>
      <c r="B28" s="132">
        <v>3335949623</v>
      </c>
      <c r="C28" s="101">
        <v>44386.814398148148</v>
      </c>
      <c r="D28" s="101" t="s">
        <v>2180</v>
      </c>
      <c r="E28" s="127">
        <v>302</v>
      </c>
      <c r="F28" s="136" t="str">
        <f>VLOOKUP(E28,VIP!$A$2:$O14224,2,0)</f>
        <v>DRBR302</v>
      </c>
      <c r="G28" s="136" t="str">
        <f>VLOOKUP(E28,'LISTADO ATM'!$A$2:$B$897,2,0)</f>
        <v xml:space="preserve">ATM S/M Aprezio Los Mameyes  </v>
      </c>
      <c r="H28" s="136" t="str">
        <f>VLOOKUP(E28,VIP!$A$2:$O19185,7,FALSE)</f>
        <v>Si</v>
      </c>
      <c r="I28" s="136" t="str">
        <f>VLOOKUP(E28,VIP!$A$2:$O11150,8,FALSE)</f>
        <v>Si</v>
      </c>
      <c r="J28" s="136" t="str">
        <f>VLOOKUP(E28,VIP!$A$2:$O11100,8,FALSE)</f>
        <v>Si</v>
      </c>
      <c r="K28" s="136" t="str">
        <f>VLOOKUP(E28,VIP!$A$2:$O14674,6,0)</f>
        <v>NO</v>
      </c>
      <c r="L28" s="138" t="s">
        <v>2465</v>
      </c>
      <c r="M28" s="100" t="s">
        <v>2445</v>
      </c>
      <c r="N28" s="100" t="s">
        <v>2452</v>
      </c>
      <c r="O28" s="136" t="s">
        <v>2454</v>
      </c>
      <c r="P28" s="100"/>
      <c r="Q28" s="100" t="s">
        <v>2465</v>
      </c>
    </row>
    <row r="29" spans="1:17" ht="18" x14ac:dyDescent="0.25">
      <c r="A29" s="136" t="str">
        <f>VLOOKUP(E29,'LISTADO ATM'!$A$2:$C$898,3,0)</f>
        <v>DISTRITO NACIONAL</v>
      </c>
      <c r="B29" s="132">
        <v>3335949622</v>
      </c>
      <c r="C29" s="101">
        <v>44386.811307870368</v>
      </c>
      <c r="D29" s="101" t="s">
        <v>2180</v>
      </c>
      <c r="E29" s="127">
        <v>663</v>
      </c>
      <c r="F29" s="136" t="str">
        <f>VLOOKUP(E29,VIP!$A$2:$O14206,2,0)</f>
        <v>DRBR663</v>
      </c>
      <c r="G29" s="136" t="str">
        <f>VLOOKUP(E29,'LISTADO ATM'!$A$2:$B$897,2,0)</f>
        <v>ATM S/M Olé Av. España</v>
      </c>
      <c r="H29" s="136" t="str">
        <f>VLOOKUP(E29,VIP!$A$2:$O19167,7,FALSE)</f>
        <v>N/A</v>
      </c>
      <c r="I29" s="136" t="str">
        <f>VLOOKUP(E29,VIP!$A$2:$O11132,8,FALSE)</f>
        <v>N/A</v>
      </c>
      <c r="J29" s="136" t="str">
        <f>VLOOKUP(E29,VIP!$A$2:$O11082,8,FALSE)</f>
        <v>N/A</v>
      </c>
      <c r="K29" s="136" t="str">
        <f>VLOOKUP(E29,VIP!$A$2:$O14656,6,0)</f>
        <v>N/A</v>
      </c>
      <c r="L29" s="138" t="s">
        <v>2465</v>
      </c>
      <c r="M29" s="100" t="s">
        <v>2445</v>
      </c>
      <c r="N29" s="100" t="s">
        <v>2452</v>
      </c>
      <c r="O29" s="136" t="s">
        <v>2454</v>
      </c>
      <c r="P29" s="100"/>
      <c r="Q29" s="100" t="s">
        <v>2465</v>
      </c>
    </row>
    <row r="30" spans="1:17" ht="18" x14ac:dyDescent="0.25">
      <c r="A30" s="136" t="str">
        <f>VLOOKUP(E30,'LISTADO ATM'!$A$2:$C$898,3,0)</f>
        <v>DISTRITO NACIONAL</v>
      </c>
      <c r="B30" s="132">
        <v>3335949621</v>
      </c>
      <c r="C30" s="101">
        <v>44386.807395833333</v>
      </c>
      <c r="D30" s="101" t="s">
        <v>2469</v>
      </c>
      <c r="E30" s="127">
        <v>410</v>
      </c>
      <c r="F30" s="136" t="str">
        <f>VLOOKUP(E30,VIP!$A$2:$O14207,2,0)</f>
        <v>DRBR410</v>
      </c>
      <c r="G30" s="136" t="str">
        <f>VLOOKUP(E30,'LISTADO ATM'!$A$2:$B$897,2,0)</f>
        <v xml:space="preserve">ATM Oficina Las Palmas de Herrera II </v>
      </c>
      <c r="H30" s="136" t="str">
        <f>VLOOKUP(E30,VIP!$A$2:$O19168,7,FALSE)</f>
        <v>Si</v>
      </c>
      <c r="I30" s="136" t="str">
        <f>VLOOKUP(E30,VIP!$A$2:$O11133,8,FALSE)</f>
        <v>Si</v>
      </c>
      <c r="J30" s="136" t="str">
        <f>VLOOKUP(E30,VIP!$A$2:$O11083,8,FALSE)</f>
        <v>Si</v>
      </c>
      <c r="K30" s="136" t="str">
        <f>VLOOKUP(E30,VIP!$A$2:$O14657,6,0)</f>
        <v>NO</v>
      </c>
      <c r="L30" s="138" t="s">
        <v>2562</v>
      </c>
      <c r="M30" s="100" t="s">
        <v>2445</v>
      </c>
      <c r="N30" s="100" t="s">
        <v>2452</v>
      </c>
      <c r="O30" s="136" t="s">
        <v>2470</v>
      </c>
      <c r="P30" s="100"/>
      <c r="Q30" s="100" t="s">
        <v>2562</v>
      </c>
    </row>
    <row r="31" spans="1:17" ht="18" x14ac:dyDescent="0.25">
      <c r="A31" s="136" t="str">
        <f>VLOOKUP(E31,'LISTADO ATM'!$A$2:$C$898,3,0)</f>
        <v>NORTE</v>
      </c>
      <c r="B31" s="132">
        <v>3335949620</v>
      </c>
      <c r="C31" s="101">
        <v>44386.805717592593</v>
      </c>
      <c r="D31" s="101" t="s">
        <v>2181</v>
      </c>
      <c r="E31" s="127">
        <v>357</v>
      </c>
      <c r="F31" s="136" t="str">
        <f>VLOOKUP(E31,VIP!$A$2:$O14208,2,0)</f>
        <v>DRBR357</v>
      </c>
      <c r="G31" s="136" t="str">
        <f>VLOOKUP(E31,'LISTADO ATM'!$A$2:$B$897,2,0)</f>
        <v xml:space="preserve">ATM Universidad Nacional Evangélica (Santiago) </v>
      </c>
      <c r="H31" s="136" t="str">
        <f>VLOOKUP(E31,VIP!$A$2:$O19169,7,FALSE)</f>
        <v>Si</v>
      </c>
      <c r="I31" s="136" t="str">
        <f>VLOOKUP(E31,VIP!$A$2:$O11134,8,FALSE)</f>
        <v>Si</v>
      </c>
      <c r="J31" s="136" t="str">
        <f>VLOOKUP(E31,VIP!$A$2:$O11084,8,FALSE)</f>
        <v>Si</v>
      </c>
      <c r="K31" s="136" t="str">
        <f>VLOOKUP(E31,VIP!$A$2:$O14658,6,0)</f>
        <v>NO</v>
      </c>
      <c r="L31" s="138" t="s">
        <v>2219</v>
      </c>
      <c r="M31" s="100" t="s">
        <v>2445</v>
      </c>
      <c r="N31" s="100" t="s">
        <v>2452</v>
      </c>
      <c r="O31" s="136" t="s">
        <v>2587</v>
      </c>
      <c r="P31" s="100"/>
      <c r="Q31" s="100" t="s">
        <v>2219</v>
      </c>
    </row>
    <row r="32" spans="1:17" ht="18" x14ac:dyDescent="0.25">
      <c r="A32" s="136" t="str">
        <f>VLOOKUP(E32,'LISTADO ATM'!$A$2:$C$898,3,0)</f>
        <v>DISTRITO NACIONAL</v>
      </c>
      <c r="B32" s="132">
        <v>3335949617</v>
      </c>
      <c r="C32" s="101">
        <v>44386.798252314817</v>
      </c>
      <c r="D32" s="101" t="s">
        <v>2469</v>
      </c>
      <c r="E32" s="127">
        <v>549</v>
      </c>
      <c r="F32" s="136" t="str">
        <f>VLOOKUP(E32,VIP!$A$2:$O14205,2,0)</f>
        <v>DRBR026</v>
      </c>
      <c r="G32" s="136" t="str">
        <f>VLOOKUP(E32,'LISTADO ATM'!$A$2:$B$897,2,0)</f>
        <v xml:space="preserve">ATM Ministerio de Turismo (Oficinas Gubernamentales) </v>
      </c>
      <c r="H32" s="136" t="str">
        <f>VLOOKUP(E32,VIP!$A$2:$O19166,7,FALSE)</f>
        <v>Si</v>
      </c>
      <c r="I32" s="136" t="str">
        <f>VLOOKUP(E32,VIP!$A$2:$O11131,8,FALSE)</f>
        <v>Si</v>
      </c>
      <c r="J32" s="136" t="str">
        <f>VLOOKUP(E32,VIP!$A$2:$O11081,8,FALSE)</f>
        <v>Si</v>
      </c>
      <c r="K32" s="136" t="str">
        <f>VLOOKUP(E32,VIP!$A$2:$O14655,6,0)</f>
        <v>NO</v>
      </c>
      <c r="L32" s="138" t="s">
        <v>2245</v>
      </c>
      <c r="M32" s="100" t="s">
        <v>2445</v>
      </c>
      <c r="N32" s="100" t="s">
        <v>2452</v>
      </c>
      <c r="O32" s="136" t="s">
        <v>2454</v>
      </c>
      <c r="P32" s="100"/>
      <c r="Q32" s="100" t="s">
        <v>2245</v>
      </c>
    </row>
    <row r="33" spans="1:17" ht="18" x14ac:dyDescent="0.25">
      <c r="A33" s="136" t="str">
        <f>VLOOKUP(E33,'LISTADO ATM'!$A$2:$C$898,3,0)</f>
        <v>ESTE</v>
      </c>
      <c r="B33" s="132">
        <v>3335949616</v>
      </c>
      <c r="C33" s="101">
        <v>44386.790555555555</v>
      </c>
      <c r="D33" s="101" t="s">
        <v>2469</v>
      </c>
      <c r="E33" s="127">
        <v>158</v>
      </c>
      <c r="F33" s="136" t="str">
        <f>VLOOKUP(E33,VIP!$A$2:$O14206,2,0)</f>
        <v>DRBR158</v>
      </c>
      <c r="G33" s="136" t="str">
        <f>VLOOKUP(E33,'LISTADO ATM'!$A$2:$B$897,2,0)</f>
        <v xml:space="preserve">ATM Oficina Romana Norte </v>
      </c>
      <c r="H33" s="136" t="str">
        <f>VLOOKUP(E33,VIP!$A$2:$O19167,7,FALSE)</f>
        <v>Si</v>
      </c>
      <c r="I33" s="136" t="str">
        <f>VLOOKUP(E33,VIP!$A$2:$O11132,8,FALSE)</f>
        <v>Si</v>
      </c>
      <c r="J33" s="136" t="str">
        <f>VLOOKUP(E33,VIP!$A$2:$O11082,8,FALSE)</f>
        <v>Si</v>
      </c>
      <c r="K33" s="136" t="str">
        <f>VLOOKUP(E33,VIP!$A$2:$O14656,6,0)</f>
        <v>SI</v>
      </c>
      <c r="L33" s="138" t="s">
        <v>2562</v>
      </c>
      <c r="M33" s="100" t="s">
        <v>2445</v>
      </c>
      <c r="N33" s="100" t="s">
        <v>2452</v>
      </c>
      <c r="O33" s="136" t="s">
        <v>2470</v>
      </c>
      <c r="P33" s="100"/>
      <c r="Q33" s="100" t="s">
        <v>2562</v>
      </c>
    </row>
    <row r="34" spans="1:17" ht="18" x14ac:dyDescent="0.25">
      <c r="A34" s="136" t="str">
        <f>VLOOKUP(E34,'LISTADO ATM'!$A$2:$C$898,3,0)</f>
        <v>DISTRITO NACIONAL</v>
      </c>
      <c r="B34" s="132">
        <v>3335949614</v>
      </c>
      <c r="C34" s="101">
        <v>44386.786423611113</v>
      </c>
      <c r="D34" s="101" t="s">
        <v>2469</v>
      </c>
      <c r="E34" s="127">
        <v>701</v>
      </c>
      <c r="F34" s="136" t="str">
        <f>VLOOKUP(E34,VIP!$A$2:$O14207,2,0)</f>
        <v>DRBR701</v>
      </c>
      <c r="G34" s="136" t="str">
        <f>VLOOKUP(E34,'LISTADO ATM'!$A$2:$B$897,2,0)</f>
        <v>ATM Autoservicio Los Alcarrizos</v>
      </c>
      <c r="H34" s="136" t="str">
        <f>VLOOKUP(E34,VIP!$A$2:$O19168,7,FALSE)</f>
        <v>Si</v>
      </c>
      <c r="I34" s="136" t="str">
        <f>VLOOKUP(E34,VIP!$A$2:$O11133,8,FALSE)</f>
        <v>Si</v>
      </c>
      <c r="J34" s="136" t="str">
        <f>VLOOKUP(E34,VIP!$A$2:$O11083,8,FALSE)</f>
        <v>Si</v>
      </c>
      <c r="K34" s="136" t="str">
        <f>VLOOKUP(E34,VIP!$A$2:$O14657,6,0)</f>
        <v>NO</v>
      </c>
      <c r="L34" s="138" t="s">
        <v>2561</v>
      </c>
      <c r="M34" s="100" t="s">
        <v>2445</v>
      </c>
      <c r="N34" s="100" t="s">
        <v>2452</v>
      </c>
      <c r="O34" s="136" t="s">
        <v>2470</v>
      </c>
      <c r="P34" s="100"/>
      <c r="Q34" s="100" t="s">
        <v>2561</v>
      </c>
    </row>
    <row r="35" spans="1:17" ht="18" x14ac:dyDescent="0.25">
      <c r="A35" s="136" t="str">
        <f>VLOOKUP(E35,'LISTADO ATM'!$A$2:$C$898,3,0)</f>
        <v>SUR</v>
      </c>
      <c r="B35" s="132">
        <v>3335949611</v>
      </c>
      <c r="C35" s="101">
        <v>44386.78025462963</v>
      </c>
      <c r="D35" s="101" t="s">
        <v>2469</v>
      </c>
      <c r="E35" s="127">
        <v>829</v>
      </c>
      <c r="F35" s="136" t="str">
        <f>VLOOKUP(E35,VIP!$A$2:$O14208,2,0)</f>
        <v>DRBR829</v>
      </c>
      <c r="G35" s="136" t="str">
        <f>VLOOKUP(E35,'LISTADO ATM'!$A$2:$B$897,2,0)</f>
        <v xml:space="preserve">ATM UNP Multicentro Sirena Baní </v>
      </c>
      <c r="H35" s="136" t="str">
        <f>VLOOKUP(E35,VIP!$A$2:$O19169,7,FALSE)</f>
        <v>Si</v>
      </c>
      <c r="I35" s="136" t="str">
        <f>VLOOKUP(E35,VIP!$A$2:$O11134,8,FALSE)</f>
        <v>Si</v>
      </c>
      <c r="J35" s="136" t="str">
        <f>VLOOKUP(E35,VIP!$A$2:$O11084,8,FALSE)</f>
        <v>Si</v>
      </c>
      <c r="K35" s="136" t="str">
        <f>VLOOKUP(E35,VIP!$A$2:$O14658,6,0)</f>
        <v>NO</v>
      </c>
      <c r="L35" s="138" t="s">
        <v>2562</v>
      </c>
      <c r="M35" s="100" t="s">
        <v>2445</v>
      </c>
      <c r="N35" s="100" t="s">
        <v>2452</v>
      </c>
      <c r="O35" s="136" t="s">
        <v>2470</v>
      </c>
      <c r="P35" s="100"/>
      <c r="Q35" s="100" t="s">
        <v>2562</v>
      </c>
    </row>
    <row r="36" spans="1:17" ht="18" x14ac:dyDescent="0.25">
      <c r="A36" s="136" t="str">
        <f>VLOOKUP(E36,'LISTADO ATM'!$A$2:$C$898,3,0)</f>
        <v>DISTRITO NACIONAL</v>
      </c>
      <c r="B36" s="132">
        <v>3335949610</v>
      </c>
      <c r="C36" s="101">
        <v>44386.778298611112</v>
      </c>
      <c r="D36" s="101" t="s">
        <v>2469</v>
      </c>
      <c r="E36" s="127">
        <v>787</v>
      </c>
      <c r="F36" s="136" t="str">
        <f>VLOOKUP(E36,VIP!$A$2:$O14209,2,0)</f>
        <v>DRBR278</v>
      </c>
      <c r="G36" s="136" t="str">
        <f>VLOOKUP(E36,'LISTADO ATM'!$A$2:$B$897,2,0)</f>
        <v xml:space="preserve">ATM Cafetería CTB II </v>
      </c>
      <c r="H36" s="136" t="str">
        <f>VLOOKUP(E36,VIP!$A$2:$O19170,7,FALSE)</f>
        <v>Si</v>
      </c>
      <c r="I36" s="136" t="str">
        <f>VLOOKUP(E36,VIP!$A$2:$O11135,8,FALSE)</f>
        <v>Si</v>
      </c>
      <c r="J36" s="136" t="str">
        <f>VLOOKUP(E36,VIP!$A$2:$O11085,8,FALSE)</f>
        <v>Si</v>
      </c>
      <c r="K36" s="136" t="str">
        <f>VLOOKUP(E36,VIP!$A$2:$O14659,6,0)</f>
        <v>NO</v>
      </c>
      <c r="L36" s="138" t="s">
        <v>2599</v>
      </c>
      <c r="M36" s="100" t="s">
        <v>2445</v>
      </c>
      <c r="N36" s="100" t="s">
        <v>2452</v>
      </c>
      <c r="O36" s="136" t="s">
        <v>2454</v>
      </c>
      <c r="P36" s="100"/>
      <c r="Q36" s="100" t="s">
        <v>2599</v>
      </c>
    </row>
    <row r="37" spans="1:17" ht="18" x14ac:dyDescent="0.25">
      <c r="A37" s="136" t="str">
        <f>VLOOKUP(E37,'LISTADO ATM'!$A$2:$C$898,3,0)</f>
        <v>DISTRITO NACIONAL</v>
      </c>
      <c r="B37" s="132">
        <v>3335949608</v>
      </c>
      <c r="C37" s="101">
        <v>44386.776307870372</v>
      </c>
      <c r="D37" s="101" t="s">
        <v>2469</v>
      </c>
      <c r="E37" s="127">
        <v>39</v>
      </c>
      <c r="F37" s="136" t="str">
        <f>VLOOKUP(E37,VIP!$A$2:$O14204,2,0)</f>
        <v>DRBR039</v>
      </c>
      <c r="G37" s="136" t="str">
        <f>VLOOKUP(E37,'LISTADO ATM'!$A$2:$B$897,2,0)</f>
        <v xml:space="preserve">ATM Oficina Ovando </v>
      </c>
      <c r="H37" s="136" t="str">
        <f>VLOOKUP(E37,VIP!$A$2:$O19165,7,FALSE)</f>
        <v>Si</v>
      </c>
      <c r="I37" s="136" t="str">
        <f>VLOOKUP(E37,VIP!$A$2:$O11130,8,FALSE)</f>
        <v>No</v>
      </c>
      <c r="J37" s="136" t="str">
        <f>VLOOKUP(E37,VIP!$A$2:$O11080,8,FALSE)</f>
        <v>No</v>
      </c>
      <c r="K37" s="136" t="str">
        <f>VLOOKUP(E37,VIP!$A$2:$O14654,6,0)</f>
        <v>NO</v>
      </c>
      <c r="L37" s="138" t="s">
        <v>2561</v>
      </c>
      <c r="M37" s="100" t="s">
        <v>2445</v>
      </c>
      <c r="N37" s="100" t="s">
        <v>2452</v>
      </c>
      <c r="O37" s="136" t="s">
        <v>2470</v>
      </c>
      <c r="P37" s="100"/>
      <c r="Q37" s="100" t="s">
        <v>2600</v>
      </c>
    </row>
    <row r="38" spans="1:17" ht="18" x14ac:dyDescent="0.25">
      <c r="A38" s="136" t="str">
        <f>VLOOKUP(E38,'LISTADO ATM'!$A$2:$C$898,3,0)</f>
        <v>DISTRITO NACIONAL</v>
      </c>
      <c r="B38" s="132">
        <v>3335949607</v>
      </c>
      <c r="C38" s="101">
        <v>44386.773692129631</v>
      </c>
      <c r="D38" s="101" t="s">
        <v>2180</v>
      </c>
      <c r="E38" s="127">
        <v>318</v>
      </c>
      <c r="F38" s="136" t="str">
        <f>VLOOKUP(E38,VIP!$A$2:$O14205,2,0)</f>
        <v>DRBR318</v>
      </c>
      <c r="G38" s="136" t="str">
        <f>VLOOKUP(E38,'LISTADO ATM'!$A$2:$B$897,2,0)</f>
        <v>ATM Autoservicio Lope de Vega</v>
      </c>
      <c r="H38" s="136" t="str">
        <f>VLOOKUP(E38,VIP!$A$2:$O19166,7,FALSE)</f>
        <v>Si</v>
      </c>
      <c r="I38" s="136" t="str">
        <f>VLOOKUP(E38,VIP!$A$2:$O11131,8,FALSE)</f>
        <v>Si</v>
      </c>
      <c r="J38" s="136" t="str">
        <f>VLOOKUP(E38,VIP!$A$2:$O11081,8,FALSE)</f>
        <v>Si</v>
      </c>
      <c r="K38" s="136" t="str">
        <f>VLOOKUP(E38,VIP!$A$2:$O14655,6,0)</f>
        <v>NO</v>
      </c>
      <c r="L38" s="138" t="s">
        <v>2219</v>
      </c>
      <c r="M38" s="100" t="s">
        <v>2445</v>
      </c>
      <c r="N38" s="100" t="s">
        <v>2452</v>
      </c>
      <c r="O38" s="136" t="s">
        <v>2454</v>
      </c>
      <c r="P38" s="100"/>
      <c r="Q38" s="100" t="s">
        <v>2219</v>
      </c>
    </row>
    <row r="39" spans="1:17" ht="18" x14ac:dyDescent="0.25">
      <c r="A39" s="136" t="str">
        <f>VLOOKUP(E39,'LISTADO ATM'!$A$2:$C$898,3,0)</f>
        <v>NORTE</v>
      </c>
      <c r="B39" s="132">
        <v>3335949605</v>
      </c>
      <c r="C39" s="101">
        <v>44386.77144675926</v>
      </c>
      <c r="D39" s="101" t="s">
        <v>2181</v>
      </c>
      <c r="E39" s="127">
        <v>944</v>
      </c>
      <c r="F39" s="136" t="str">
        <f>VLOOKUP(E39,VIP!$A$2:$O14206,2,0)</f>
        <v>DRBR944</v>
      </c>
      <c r="G39" s="136" t="str">
        <f>VLOOKUP(E39,'LISTADO ATM'!$A$2:$B$897,2,0)</f>
        <v xml:space="preserve">ATM UNP Mao </v>
      </c>
      <c r="H39" s="136" t="str">
        <f>VLOOKUP(E39,VIP!$A$2:$O19167,7,FALSE)</f>
        <v>Si</v>
      </c>
      <c r="I39" s="136" t="str">
        <f>VLOOKUP(E39,VIP!$A$2:$O11132,8,FALSE)</f>
        <v>Si</v>
      </c>
      <c r="J39" s="136" t="str">
        <f>VLOOKUP(E39,VIP!$A$2:$O11082,8,FALSE)</f>
        <v>Si</v>
      </c>
      <c r="K39" s="136" t="str">
        <f>VLOOKUP(E39,VIP!$A$2:$O14656,6,0)</f>
        <v>NO</v>
      </c>
      <c r="L39" s="138" t="s">
        <v>2465</v>
      </c>
      <c r="M39" s="100" t="s">
        <v>2445</v>
      </c>
      <c r="N39" s="100" t="s">
        <v>2452</v>
      </c>
      <c r="O39" s="136" t="s">
        <v>2587</v>
      </c>
      <c r="P39" s="100"/>
      <c r="Q39" s="100" t="s">
        <v>2465</v>
      </c>
    </row>
    <row r="40" spans="1:17" ht="18" x14ac:dyDescent="0.25">
      <c r="A40" s="136" t="str">
        <f>VLOOKUP(E40,'LISTADO ATM'!$A$2:$C$898,3,0)</f>
        <v>NORTE</v>
      </c>
      <c r="B40" s="132">
        <v>3335949603</v>
      </c>
      <c r="C40" s="101">
        <v>44386.769212962965</v>
      </c>
      <c r="D40" s="101" t="s">
        <v>2181</v>
      </c>
      <c r="E40" s="127">
        <v>291</v>
      </c>
      <c r="F40" s="136" t="str">
        <f>VLOOKUP(E40,VIP!$A$2:$O14207,2,0)</f>
        <v>DRBR291</v>
      </c>
      <c r="G40" s="136" t="str">
        <f>VLOOKUP(E40,'LISTADO ATM'!$A$2:$B$897,2,0)</f>
        <v xml:space="preserve">ATM S/M Jumbo Las Colinas </v>
      </c>
      <c r="H40" s="136" t="str">
        <f>VLOOKUP(E40,VIP!$A$2:$O19168,7,FALSE)</f>
        <v>Si</v>
      </c>
      <c r="I40" s="136" t="str">
        <f>VLOOKUP(E40,VIP!$A$2:$O11133,8,FALSE)</f>
        <v>Si</v>
      </c>
      <c r="J40" s="136" t="str">
        <f>VLOOKUP(E40,VIP!$A$2:$O11083,8,FALSE)</f>
        <v>Si</v>
      </c>
      <c r="K40" s="136" t="str">
        <f>VLOOKUP(E40,VIP!$A$2:$O14657,6,0)</f>
        <v>NO</v>
      </c>
      <c r="L40" s="138" t="s">
        <v>2465</v>
      </c>
      <c r="M40" s="100" t="s">
        <v>2445</v>
      </c>
      <c r="N40" s="100" t="s">
        <v>2452</v>
      </c>
      <c r="O40" s="136" t="s">
        <v>2587</v>
      </c>
      <c r="P40" s="100"/>
      <c r="Q40" s="100" t="s">
        <v>2465</v>
      </c>
    </row>
    <row r="41" spans="1:17" ht="18" x14ac:dyDescent="0.25">
      <c r="A41" s="136" t="str">
        <f>VLOOKUP(E41,'LISTADO ATM'!$A$2:$C$898,3,0)</f>
        <v>DISTRITO NACIONAL</v>
      </c>
      <c r="B41" s="132">
        <v>3335949594</v>
      </c>
      <c r="C41" s="101">
        <v>44386.758692129632</v>
      </c>
      <c r="D41" s="101" t="s">
        <v>2180</v>
      </c>
      <c r="E41" s="127">
        <v>744</v>
      </c>
      <c r="F41" s="136" t="str">
        <f>VLOOKUP(E41,VIP!$A$2:$O14208,2,0)</f>
        <v>DRBR289</v>
      </c>
      <c r="G41" s="136" t="str">
        <f>VLOOKUP(E41,'LISTADO ATM'!$A$2:$B$897,2,0)</f>
        <v xml:space="preserve">ATM Multicentro La Sirena Venezuela </v>
      </c>
      <c r="H41" s="136" t="str">
        <f>VLOOKUP(E41,VIP!$A$2:$O19169,7,FALSE)</f>
        <v>Si</v>
      </c>
      <c r="I41" s="136" t="str">
        <f>VLOOKUP(E41,VIP!$A$2:$O11134,8,FALSE)</f>
        <v>Si</v>
      </c>
      <c r="J41" s="136" t="str">
        <f>VLOOKUP(E41,VIP!$A$2:$O11084,8,FALSE)</f>
        <v>Si</v>
      </c>
      <c r="K41" s="136" t="str">
        <f>VLOOKUP(E41,VIP!$A$2:$O14658,6,0)</f>
        <v>SI</v>
      </c>
      <c r="L41" s="138" t="s">
        <v>2219</v>
      </c>
      <c r="M41" s="100" t="s">
        <v>2445</v>
      </c>
      <c r="N41" s="100" t="s">
        <v>2452</v>
      </c>
      <c r="O41" s="136" t="s">
        <v>2454</v>
      </c>
      <c r="P41" s="100"/>
      <c r="Q41" s="100" t="s">
        <v>2219</v>
      </c>
    </row>
    <row r="42" spans="1:17" ht="18" x14ac:dyDescent="0.25">
      <c r="A42" s="136" t="str">
        <f>VLOOKUP(E42,'LISTADO ATM'!$A$2:$C$898,3,0)</f>
        <v>NORTE</v>
      </c>
      <c r="B42" s="132">
        <v>3335949584</v>
      </c>
      <c r="C42" s="101">
        <v>44386.746006944442</v>
      </c>
      <c r="D42" s="101" t="s">
        <v>2181</v>
      </c>
      <c r="E42" s="127">
        <v>806</v>
      </c>
      <c r="F42" s="136" t="str">
        <f>VLOOKUP(E42,VIP!$A$2:$O14209,2,0)</f>
        <v>DRBR806</v>
      </c>
      <c r="G42" s="136" t="str">
        <f>VLOOKUP(E42,'LISTADO ATM'!$A$2:$B$897,2,0)</f>
        <v xml:space="preserve">ATM SEWN (Zona Franca (Santiago)) </v>
      </c>
      <c r="H42" s="136" t="str">
        <f>VLOOKUP(E42,VIP!$A$2:$O19170,7,FALSE)</f>
        <v>Si</v>
      </c>
      <c r="I42" s="136" t="str">
        <f>VLOOKUP(E42,VIP!$A$2:$O11135,8,FALSE)</f>
        <v>Si</v>
      </c>
      <c r="J42" s="136" t="str">
        <f>VLOOKUP(E42,VIP!$A$2:$O11085,8,FALSE)</f>
        <v>Si</v>
      </c>
      <c r="K42" s="136" t="str">
        <f>VLOOKUP(E42,VIP!$A$2:$O14659,6,0)</f>
        <v>NO</v>
      </c>
      <c r="L42" s="138" t="s">
        <v>2219</v>
      </c>
      <c r="M42" s="100" t="s">
        <v>2445</v>
      </c>
      <c r="N42" s="100" t="s">
        <v>2452</v>
      </c>
      <c r="O42" s="136" t="s">
        <v>2587</v>
      </c>
      <c r="P42" s="100"/>
      <c r="Q42" s="100" t="s">
        <v>2219</v>
      </c>
    </row>
    <row r="43" spans="1:17" ht="18" x14ac:dyDescent="0.25">
      <c r="A43" s="136" t="str">
        <f>VLOOKUP(E43,'LISTADO ATM'!$A$2:$C$898,3,0)</f>
        <v>DISTRITO NACIONAL</v>
      </c>
      <c r="B43" s="132">
        <v>3335949583</v>
      </c>
      <c r="C43" s="101">
        <v>44386.745185185187</v>
      </c>
      <c r="D43" s="101" t="s">
        <v>2180</v>
      </c>
      <c r="E43" s="127">
        <v>639</v>
      </c>
      <c r="F43" s="136" t="str">
        <f>VLOOKUP(E43,VIP!$A$2:$O14210,2,0)</f>
        <v>DRBR639</v>
      </c>
      <c r="G43" s="136" t="str">
        <f>VLOOKUP(E43,'LISTADO ATM'!$A$2:$B$897,2,0)</f>
        <v xml:space="preserve">ATM Comisión Militar MOPC </v>
      </c>
      <c r="H43" s="136" t="str">
        <f>VLOOKUP(E43,VIP!$A$2:$O19171,7,FALSE)</f>
        <v>Si</v>
      </c>
      <c r="I43" s="136" t="str">
        <f>VLOOKUP(E43,VIP!$A$2:$O11136,8,FALSE)</f>
        <v>Si</v>
      </c>
      <c r="J43" s="136" t="str">
        <f>VLOOKUP(E43,VIP!$A$2:$O11086,8,FALSE)</f>
        <v>Si</v>
      </c>
      <c r="K43" s="136" t="str">
        <f>VLOOKUP(E43,VIP!$A$2:$O14660,6,0)</f>
        <v>NO</v>
      </c>
      <c r="L43" s="138" t="s">
        <v>2219</v>
      </c>
      <c r="M43" s="100" t="s">
        <v>2445</v>
      </c>
      <c r="N43" s="100" t="s">
        <v>2452</v>
      </c>
      <c r="O43" s="136" t="s">
        <v>2454</v>
      </c>
      <c r="P43" s="100"/>
      <c r="Q43" s="100" t="s">
        <v>2219</v>
      </c>
    </row>
    <row r="44" spans="1:17" ht="18" x14ac:dyDescent="0.25">
      <c r="A44" s="136" t="str">
        <f>VLOOKUP(E44,'LISTADO ATM'!$A$2:$C$898,3,0)</f>
        <v>DISTRITO NACIONAL</v>
      </c>
      <c r="B44" s="132">
        <v>3335949581</v>
      </c>
      <c r="C44" s="101">
        <v>44386.743437500001</v>
      </c>
      <c r="D44" s="101" t="s">
        <v>2180</v>
      </c>
      <c r="E44" s="127">
        <v>180</v>
      </c>
      <c r="F44" s="136" t="str">
        <f>VLOOKUP(E44,VIP!$A$2:$O14211,2,0)</f>
        <v>DRBR180</v>
      </c>
      <c r="G44" s="136" t="str">
        <f>VLOOKUP(E44,'LISTADO ATM'!$A$2:$B$897,2,0)</f>
        <v xml:space="preserve">ATM Megacentro II </v>
      </c>
      <c r="H44" s="136" t="str">
        <f>VLOOKUP(E44,VIP!$A$2:$O19172,7,FALSE)</f>
        <v>Si</v>
      </c>
      <c r="I44" s="136" t="str">
        <f>VLOOKUP(E44,VIP!$A$2:$O11137,8,FALSE)</f>
        <v>Si</v>
      </c>
      <c r="J44" s="136" t="str">
        <f>VLOOKUP(E44,VIP!$A$2:$O11087,8,FALSE)</f>
        <v>Si</v>
      </c>
      <c r="K44" s="136" t="str">
        <f>VLOOKUP(E44,VIP!$A$2:$O14661,6,0)</f>
        <v>SI</v>
      </c>
      <c r="L44" s="138" t="s">
        <v>2219</v>
      </c>
      <c r="M44" s="100" t="s">
        <v>2445</v>
      </c>
      <c r="N44" s="100" t="s">
        <v>2452</v>
      </c>
      <c r="O44" s="136" t="s">
        <v>2454</v>
      </c>
      <c r="P44" s="100"/>
      <c r="Q44" s="100" t="s">
        <v>2219</v>
      </c>
    </row>
    <row r="45" spans="1:17" ht="18" x14ac:dyDescent="0.25">
      <c r="A45" s="136" t="str">
        <f>VLOOKUP(E45,'LISTADO ATM'!$A$2:$C$898,3,0)</f>
        <v>DISTRITO NACIONAL</v>
      </c>
      <c r="B45" s="132">
        <v>3335949578</v>
      </c>
      <c r="C45" s="101">
        <v>44386.741064814814</v>
      </c>
      <c r="D45" s="101" t="s">
        <v>2180</v>
      </c>
      <c r="E45" s="127">
        <v>244</v>
      </c>
      <c r="F45" s="136" t="str">
        <f>VLOOKUP(E45,VIP!$A$2:$O14212,2,0)</f>
        <v>DRBR244</v>
      </c>
      <c r="G45" s="136" t="str">
        <f>VLOOKUP(E45,'LISTADO ATM'!$A$2:$B$897,2,0)</f>
        <v xml:space="preserve">ATM Ministerio de Hacienda (antiguo Finanzas) </v>
      </c>
      <c r="H45" s="136" t="str">
        <f>VLOOKUP(E45,VIP!$A$2:$O19173,7,FALSE)</f>
        <v>Si</v>
      </c>
      <c r="I45" s="136" t="str">
        <f>VLOOKUP(E45,VIP!$A$2:$O11138,8,FALSE)</f>
        <v>Si</v>
      </c>
      <c r="J45" s="136" t="str">
        <f>VLOOKUP(E45,VIP!$A$2:$O11088,8,FALSE)</f>
        <v>Si</v>
      </c>
      <c r="K45" s="136" t="str">
        <f>VLOOKUP(E45,VIP!$A$2:$O14662,6,0)</f>
        <v>NO</v>
      </c>
      <c r="L45" s="138" t="s">
        <v>2219</v>
      </c>
      <c r="M45" s="100" t="s">
        <v>2445</v>
      </c>
      <c r="N45" s="100" t="s">
        <v>2452</v>
      </c>
      <c r="O45" s="136" t="s">
        <v>2454</v>
      </c>
      <c r="P45" s="100"/>
      <c r="Q45" s="100" t="s">
        <v>2219</v>
      </c>
    </row>
    <row r="46" spans="1:17" ht="18" x14ac:dyDescent="0.25">
      <c r="A46" s="136" t="str">
        <f>VLOOKUP(E46,'LISTADO ATM'!$A$2:$C$898,3,0)</f>
        <v>NORTE</v>
      </c>
      <c r="B46" s="132">
        <v>3335949577</v>
      </c>
      <c r="C46" s="101">
        <v>44386.739930555559</v>
      </c>
      <c r="D46" s="101" t="s">
        <v>2469</v>
      </c>
      <c r="E46" s="127">
        <v>304</v>
      </c>
      <c r="F46" s="136" t="str">
        <f>VLOOKUP(E46,VIP!$A$2:$O14213,2,0)</f>
        <v>DRBR304</v>
      </c>
      <c r="G46" s="136" t="str">
        <f>VLOOKUP(E46,'LISTADO ATM'!$A$2:$B$897,2,0)</f>
        <v xml:space="preserve">ATM Multicentro La Sirena Estrella Sadhala </v>
      </c>
      <c r="H46" s="136" t="str">
        <f>VLOOKUP(E46,VIP!$A$2:$O19174,7,FALSE)</f>
        <v>Si</v>
      </c>
      <c r="I46" s="136" t="str">
        <f>VLOOKUP(E46,VIP!$A$2:$O11139,8,FALSE)</f>
        <v>Si</v>
      </c>
      <c r="J46" s="136" t="str">
        <f>VLOOKUP(E46,VIP!$A$2:$O11089,8,FALSE)</f>
        <v>Si</v>
      </c>
      <c r="K46" s="136" t="str">
        <f>VLOOKUP(E46,VIP!$A$2:$O14663,6,0)</f>
        <v>NO</v>
      </c>
      <c r="L46" s="138" t="s">
        <v>2562</v>
      </c>
      <c r="M46" s="100" t="s">
        <v>2445</v>
      </c>
      <c r="N46" s="100" t="s">
        <v>2452</v>
      </c>
      <c r="O46" s="136" t="s">
        <v>2470</v>
      </c>
      <c r="P46" s="100"/>
      <c r="Q46" s="100" t="s">
        <v>2562</v>
      </c>
    </row>
    <row r="47" spans="1:17" ht="18" x14ac:dyDescent="0.25">
      <c r="A47" s="136" t="str">
        <f>VLOOKUP(E47,'LISTADO ATM'!$A$2:$C$898,3,0)</f>
        <v>NORTE</v>
      </c>
      <c r="B47" s="132">
        <v>3335949575</v>
      </c>
      <c r="C47" s="101">
        <v>44386.737488425926</v>
      </c>
      <c r="D47" s="101" t="s">
        <v>2181</v>
      </c>
      <c r="E47" s="127">
        <v>716</v>
      </c>
      <c r="F47" s="136" t="str">
        <f>VLOOKUP(E47,VIP!$A$2:$O14214,2,0)</f>
        <v>DRBR340</v>
      </c>
      <c r="G47" s="136" t="str">
        <f>VLOOKUP(E47,'LISTADO ATM'!$A$2:$B$897,2,0)</f>
        <v xml:space="preserve">ATM Oficina Zona Franca (Santiago) </v>
      </c>
      <c r="H47" s="136" t="str">
        <f>VLOOKUP(E47,VIP!$A$2:$O19175,7,FALSE)</f>
        <v>Si</v>
      </c>
      <c r="I47" s="136" t="str">
        <f>VLOOKUP(E47,VIP!$A$2:$O11140,8,FALSE)</f>
        <v>Si</v>
      </c>
      <c r="J47" s="136" t="str">
        <f>VLOOKUP(E47,VIP!$A$2:$O11090,8,FALSE)</f>
        <v>Si</v>
      </c>
      <c r="K47" s="136" t="str">
        <f>VLOOKUP(E47,VIP!$A$2:$O14664,6,0)</f>
        <v>SI</v>
      </c>
      <c r="L47" s="138" t="s">
        <v>2219</v>
      </c>
      <c r="M47" s="100" t="s">
        <v>2445</v>
      </c>
      <c r="N47" s="100" t="s">
        <v>2452</v>
      </c>
      <c r="O47" s="136" t="s">
        <v>2587</v>
      </c>
      <c r="P47" s="100"/>
      <c r="Q47" s="100" t="s">
        <v>2219</v>
      </c>
    </row>
    <row r="48" spans="1:17" ht="18" x14ac:dyDescent="0.25">
      <c r="A48" s="136" t="str">
        <f>VLOOKUP(E48,'LISTADO ATM'!$A$2:$C$898,3,0)</f>
        <v>DISTRITO NACIONAL</v>
      </c>
      <c r="B48" s="132">
        <v>3335949534</v>
      </c>
      <c r="C48" s="101">
        <v>44386.705752314818</v>
      </c>
      <c r="D48" s="101" t="s">
        <v>2448</v>
      </c>
      <c r="E48" s="127">
        <v>620</v>
      </c>
      <c r="F48" s="136" t="str">
        <f>VLOOKUP(E48,VIP!$A$2:$O14203,2,0)</f>
        <v>DRBR620</v>
      </c>
      <c r="G48" s="136" t="str">
        <f>VLOOKUP(E48,'LISTADO ATM'!$A$2:$B$897,2,0)</f>
        <v xml:space="preserve">ATM Ministerio de Medio Ambiente </v>
      </c>
      <c r="H48" s="136" t="str">
        <f>VLOOKUP(E48,VIP!$A$2:$O19164,7,FALSE)</f>
        <v>Si</v>
      </c>
      <c r="I48" s="136" t="str">
        <f>VLOOKUP(E48,VIP!$A$2:$O11129,8,FALSE)</f>
        <v>No</v>
      </c>
      <c r="J48" s="136" t="str">
        <f>VLOOKUP(E48,VIP!$A$2:$O11079,8,FALSE)</f>
        <v>No</v>
      </c>
      <c r="K48" s="136" t="str">
        <f>VLOOKUP(E48,VIP!$A$2:$O14653,6,0)</f>
        <v>NO</v>
      </c>
      <c r="L48" s="138" t="s">
        <v>2441</v>
      </c>
      <c r="M48" s="100" t="s">
        <v>2445</v>
      </c>
      <c r="N48" s="100" t="s">
        <v>2452</v>
      </c>
      <c r="O48" s="136" t="s">
        <v>2453</v>
      </c>
      <c r="P48" s="100"/>
      <c r="Q48" s="100" t="s">
        <v>2441</v>
      </c>
    </row>
    <row r="49" spans="1:17" ht="18" x14ac:dyDescent="0.25">
      <c r="A49" s="136" t="str">
        <f>VLOOKUP(E49,'LISTADO ATM'!$A$2:$C$898,3,0)</f>
        <v>ESTE</v>
      </c>
      <c r="B49" s="132">
        <v>3335949525</v>
      </c>
      <c r="C49" s="101">
        <v>44386.702557870369</v>
      </c>
      <c r="D49" s="101" t="s">
        <v>2469</v>
      </c>
      <c r="E49" s="127">
        <v>612</v>
      </c>
      <c r="F49" s="136" t="str">
        <f>VLOOKUP(E49,VIP!$A$2:$O14204,2,0)</f>
        <v>DRBR220</v>
      </c>
      <c r="G49" s="136" t="str">
        <f>VLOOKUP(E49,'LISTADO ATM'!$A$2:$B$897,2,0)</f>
        <v xml:space="preserve">ATM Plaza Orense (La Romana) </v>
      </c>
      <c r="H49" s="136" t="str">
        <f>VLOOKUP(E49,VIP!$A$2:$O19165,7,FALSE)</f>
        <v>Si</v>
      </c>
      <c r="I49" s="136" t="str">
        <f>VLOOKUP(E49,VIP!$A$2:$O11130,8,FALSE)</f>
        <v>Si</v>
      </c>
      <c r="J49" s="136" t="str">
        <f>VLOOKUP(E49,VIP!$A$2:$O11080,8,FALSE)</f>
        <v>Si</v>
      </c>
      <c r="K49" s="136" t="str">
        <f>VLOOKUP(E49,VIP!$A$2:$O14654,6,0)</f>
        <v>NO</v>
      </c>
      <c r="L49" s="138" t="s">
        <v>2441</v>
      </c>
      <c r="M49" s="100" t="s">
        <v>2445</v>
      </c>
      <c r="N49" s="100" t="s">
        <v>2452</v>
      </c>
      <c r="O49" s="136" t="s">
        <v>2470</v>
      </c>
      <c r="P49" s="100"/>
      <c r="Q49" s="100" t="s">
        <v>2441</v>
      </c>
    </row>
    <row r="50" spans="1:17" ht="18" x14ac:dyDescent="0.25">
      <c r="A50" s="136" t="str">
        <f>VLOOKUP(E50,'LISTADO ATM'!$A$2:$C$898,3,0)</f>
        <v>NORTE</v>
      </c>
      <c r="B50" s="132">
        <v>3335949494</v>
      </c>
      <c r="C50" s="101">
        <v>44386.692361111112</v>
      </c>
      <c r="D50" s="101" t="s">
        <v>2181</v>
      </c>
      <c r="E50" s="127">
        <v>606</v>
      </c>
      <c r="F50" s="136" t="str">
        <f>VLOOKUP(E50,VIP!$A$2:$O14205,2,0)</f>
        <v>DRBR704</v>
      </c>
      <c r="G50" s="136" t="str">
        <f>VLOOKUP(E50,'LISTADO ATM'!$A$2:$B$897,2,0)</f>
        <v xml:space="preserve">ATM UNP Manolo Tavarez Justo </v>
      </c>
      <c r="H50" s="136" t="str">
        <f>VLOOKUP(E50,VIP!$A$2:$O19166,7,FALSE)</f>
        <v>Si</v>
      </c>
      <c r="I50" s="136" t="str">
        <f>VLOOKUP(E50,VIP!$A$2:$O11131,8,FALSE)</f>
        <v>Si</v>
      </c>
      <c r="J50" s="136" t="str">
        <f>VLOOKUP(E50,VIP!$A$2:$O11081,8,FALSE)</f>
        <v>Si</v>
      </c>
      <c r="K50" s="136" t="str">
        <f>VLOOKUP(E50,VIP!$A$2:$O14655,6,0)</f>
        <v>NO</v>
      </c>
      <c r="L50" s="138" t="s">
        <v>2245</v>
      </c>
      <c r="M50" s="100" t="s">
        <v>2445</v>
      </c>
      <c r="N50" s="100" t="s">
        <v>2452</v>
      </c>
      <c r="O50" s="136" t="s">
        <v>2587</v>
      </c>
      <c r="P50" s="100"/>
      <c r="Q50" s="100" t="s">
        <v>2245</v>
      </c>
    </row>
    <row r="51" spans="1:17" ht="18" x14ac:dyDescent="0.25">
      <c r="A51" s="136" t="str">
        <f>VLOOKUP(E51,'LISTADO ATM'!$A$2:$C$898,3,0)</f>
        <v>DISTRITO NACIONAL</v>
      </c>
      <c r="B51" s="132">
        <v>3335949489</v>
      </c>
      <c r="C51" s="101">
        <v>44386.68886574074</v>
      </c>
      <c r="D51" s="101" t="s">
        <v>2180</v>
      </c>
      <c r="E51" s="127">
        <v>932</v>
      </c>
      <c r="F51" s="136" t="str">
        <f>VLOOKUP(E51,VIP!$A$2:$O14206,2,0)</f>
        <v>DRBR01E</v>
      </c>
      <c r="G51" s="136" t="str">
        <f>VLOOKUP(E51,'LISTADO ATM'!$A$2:$B$897,2,0)</f>
        <v xml:space="preserve">ATM Banco Agrícola </v>
      </c>
      <c r="H51" s="136" t="str">
        <f>VLOOKUP(E51,VIP!$A$2:$O19167,7,FALSE)</f>
        <v>Si</v>
      </c>
      <c r="I51" s="136" t="str">
        <f>VLOOKUP(E51,VIP!$A$2:$O11132,8,FALSE)</f>
        <v>Si</v>
      </c>
      <c r="J51" s="136" t="str">
        <f>VLOOKUP(E51,VIP!$A$2:$O11082,8,FALSE)</f>
        <v>Si</v>
      </c>
      <c r="K51" s="136" t="str">
        <f>VLOOKUP(E51,VIP!$A$2:$O14656,6,0)</f>
        <v>NO</v>
      </c>
      <c r="L51" s="138" t="s">
        <v>2465</v>
      </c>
      <c r="M51" s="100" t="s">
        <v>2445</v>
      </c>
      <c r="N51" s="100" t="s">
        <v>2452</v>
      </c>
      <c r="O51" s="136" t="s">
        <v>2454</v>
      </c>
      <c r="P51" s="100"/>
      <c r="Q51" s="100" t="s">
        <v>2465</v>
      </c>
    </row>
    <row r="52" spans="1:17" ht="18" x14ac:dyDescent="0.25">
      <c r="A52" s="136" t="str">
        <f>VLOOKUP(E52,'LISTADO ATM'!$A$2:$C$898,3,0)</f>
        <v>DISTRITO NACIONAL</v>
      </c>
      <c r="B52" s="132">
        <v>3335949487</v>
      </c>
      <c r="C52" s="101">
        <v>44386.687731481485</v>
      </c>
      <c r="D52" s="101" t="s">
        <v>2180</v>
      </c>
      <c r="E52" s="127">
        <v>879</v>
      </c>
      <c r="F52" s="136" t="str">
        <f>VLOOKUP(E52,VIP!$A$2:$O14207,2,0)</f>
        <v>DRBR879</v>
      </c>
      <c r="G52" s="136" t="str">
        <f>VLOOKUP(E52,'LISTADO ATM'!$A$2:$B$897,2,0)</f>
        <v xml:space="preserve">ATM Plaza Metropolitana </v>
      </c>
      <c r="H52" s="136" t="str">
        <f>VLOOKUP(E52,VIP!$A$2:$O19168,7,FALSE)</f>
        <v>Si</v>
      </c>
      <c r="I52" s="136" t="str">
        <f>VLOOKUP(E52,VIP!$A$2:$O11133,8,FALSE)</f>
        <v>Si</v>
      </c>
      <c r="J52" s="136" t="str">
        <f>VLOOKUP(E52,VIP!$A$2:$O11083,8,FALSE)</f>
        <v>Si</v>
      </c>
      <c r="K52" s="136" t="str">
        <f>VLOOKUP(E52,VIP!$A$2:$O14657,6,0)</f>
        <v>NO</v>
      </c>
      <c r="L52" s="138" t="s">
        <v>2465</v>
      </c>
      <c r="M52" s="100" t="s">
        <v>2445</v>
      </c>
      <c r="N52" s="100" t="s">
        <v>2452</v>
      </c>
      <c r="O52" s="136" t="s">
        <v>2454</v>
      </c>
      <c r="P52" s="100"/>
      <c r="Q52" s="100" t="s">
        <v>2465</v>
      </c>
    </row>
    <row r="53" spans="1:17" ht="18" x14ac:dyDescent="0.25">
      <c r="A53" s="136" t="str">
        <f>VLOOKUP(E53,'LISTADO ATM'!$A$2:$C$898,3,0)</f>
        <v>DISTRITO NACIONAL</v>
      </c>
      <c r="B53" s="132">
        <v>3335949484</v>
      </c>
      <c r="C53" s="101">
        <v>44386.686874999999</v>
      </c>
      <c r="D53" s="101" t="s">
        <v>2180</v>
      </c>
      <c r="E53" s="127">
        <v>696</v>
      </c>
      <c r="F53" s="136" t="str">
        <f>VLOOKUP(E53,VIP!$A$2:$O14208,2,0)</f>
        <v>DRBR696</v>
      </c>
      <c r="G53" s="136" t="str">
        <f>VLOOKUP(E53,'LISTADO ATM'!$A$2:$B$897,2,0)</f>
        <v>ATM Olé Jacobo Majluta</v>
      </c>
      <c r="H53" s="136" t="str">
        <f>VLOOKUP(E53,VIP!$A$2:$O19169,7,FALSE)</f>
        <v>Si</v>
      </c>
      <c r="I53" s="136" t="str">
        <f>VLOOKUP(E53,VIP!$A$2:$O11134,8,FALSE)</f>
        <v>Si</v>
      </c>
      <c r="J53" s="136" t="str">
        <f>VLOOKUP(E53,VIP!$A$2:$O11084,8,FALSE)</f>
        <v>Si</v>
      </c>
      <c r="K53" s="136" t="str">
        <f>VLOOKUP(E53,VIP!$A$2:$O14658,6,0)</f>
        <v>NO</v>
      </c>
      <c r="L53" s="138" t="s">
        <v>2465</v>
      </c>
      <c r="M53" s="100" t="s">
        <v>2445</v>
      </c>
      <c r="N53" s="100" t="s">
        <v>2452</v>
      </c>
      <c r="O53" s="136" t="s">
        <v>2454</v>
      </c>
      <c r="P53" s="100"/>
      <c r="Q53" s="100" t="s">
        <v>2465</v>
      </c>
    </row>
    <row r="54" spans="1:17" ht="18" x14ac:dyDescent="0.25">
      <c r="A54" s="136" t="str">
        <f>VLOOKUP(E54,'LISTADO ATM'!$A$2:$C$898,3,0)</f>
        <v>DISTRITO NACIONAL</v>
      </c>
      <c r="B54" s="132">
        <v>3335949259</v>
      </c>
      <c r="C54" s="101">
        <v>44386.591053240743</v>
      </c>
      <c r="D54" s="101" t="s">
        <v>2448</v>
      </c>
      <c r="E54" s="127">
        <v>947</v>
      </c>
      <c r="F54" s="136" t="str">
        <f>VLOOKUP(E54,VIP!$A$2:$O14211,2,0)</f>
        <v>DRBR03F</v>
      </c>
      <c r="G54" s="136" t="str">
        <f>VLOOKUP(E54,'LISTADO ATM'!$A$2:$B$897,2,0)</f>
        <v xml:space="preserve">ATM Superintendencia de Bancos </v>
      </c>
      <c r="H54" s="136" t="str">
        <f>VLOOKUP(E54,VIP!$A$2:$O19172,7,FALSE)</f>
        <v>Si</v>
      </c>
      <c r="I54" s="136" t="str">
        <f>VLOOKUP(E54,VIP!$A$2:$O11137,8,FALSE)</f>
        <v>Si</v>
      </c>
      <c r="J54" s="136" t="str">
        <f>VLOOKUP(E54,VIP!$A$2:$O11087,8,FALSE)</f>
        <v>Si</v>
      </c>
      <c r="K54" s="136" t="str">
        <f>VLOOKUP(E54,VIP!$A$2:$O14661,6,0)</f>
        <v>SI</v>
      </c>
      <c r="L54" s="138" t="s">
        <v>2417</v>
      </c>
      <c r="M54" s="100" t="s">
        <v>2445</v>
      </c>
      <c r="N54" s="100" t="s">
        <v>2452</v>
      </c>
      <c r="O54" s="136" t="s">
        <v>2453</v>
      </c>
      <c r="P54" s="100"/>
      <c r="Q54" s="100" t="s">
        <v>2417</v>
      </c>
    </row>
    <row r="55" spans="1:17" ht="18" x14ac:dyDescent="0.25">
      <c r="A55" s="136" t="str">
        <f>VLOOKUP(E55,'LISTADO ATM'!$A$2:$C$898,3,0)</f>
        <v>DISTRITO NACIONAL</v>
      </c>
      <c r="B55" s="132">
        <v>3335949222</v>
      </c>
      <c r="C55" s="101">
        <v>44386.575219907405</v>
      </c>
      <c r="D55" s="101" t="s">
        <v>2448</v>
      </c>
      <c r="E55" s="127">
        <v>139</v>
      </c>
      <c r="F55" s="136" t="str">
        <f>VLOOKUP(E55,VIP!$A$2:$O14191,2,0)</f>
        <v>DRBR139</v>
      </c>
      <c r="G55" s="136" t="str">
        <f>VLOOKUP(E55,'LISTADO ATM'!$A$2:$B$897,2,0)</f>
        <v xml:space="preserve">ATM Oficina Plaza Lama Zona Oriental I </v>
      </c>
      <c r="H55" s="136" t="str">
        <f>VLOOKUP(E55,VIP!$A$2:$O19152,7,FALSE)</f>
        <v>Si</v>
      </c>
      <c r="I55" s="136" t="str">
        <f>VLOOKUP(E55,VIP!$A$2:$O11117,8,FALSE)</f>
        <v>Si</v>
      </c>
      <c r="J55" s="136" t="str">
        <f>VLOOKUP(E55,VIP!$A$2:$O11067,8,FALSE)</f>
        <v>Si</v>
      </c>
      <c r="K55" s="136" t="str">
        <f>VLOOKUP(E55,VIP!$A$2:$O14641,6,0)</f>
        <v>NO</v>
      </c>
      <c r="L55" s="138" t="s">
        <v>2441</v>
      </c>
      <c r="M55" s="100" t="s">
        <v>2445</v>
      </c>
      <c r="N55" s="100" t="s">
        <v>2452</v>
      </c>
      <c r="O55" s="136" t="s">
        <v>2453</v>
      </c>
      <c r="P55" s="136"/>
      <c r="Q55" s="100" t="s">
        <v>2441</v>
      </c>
    </row>
    <row r="56" spans="1:17" ht="18" x14ac:dyDescent="0.25">
      <c r="A56" s="136" t="str">
        <f>VLOOKUP(E56,'LISTADO ATM'!$A$2:$C$898,3,0)</f>
        <v>DISTRITO NACIONAL</v>
      </c>
      <c r="B56" s="132">
        <v>3335948982</v>
      </c>
      <c r="C56" s="101">
        <v>44386.493657407409</v>
      </c>
      <c r="D56" s="101" t="s">
        <v>2180</v>
      </c>
      <c r="E56" s="127">
        <v>623</v>
      </c>
      <c r="F56" s="136" t="str">
        <f>VLOOKUP(E56,VIP!$A$2:$O14196,2,0)</f>
        <v>DRBR623</v>
      </c>
      <c r="G56" s="136" t="str">
        <f>VLOOKUP(E56,'LISTADO ATM'!$A$2:$B$897,2,0)</f>
        <v xml:space="preserve">ATM Operaciones Especiales (Manoguayabo) </v>
      </c>
      <c r="H56" s="136" t="str">
        <f>VLOOKUP(E56,VIP!$A$2:$O19157,7,FALSE)</f>
        <v>Si</v>
      </c>
      <c r="I56" s="136" t="str">
        <f>VLOOKUP(E56,VIP!$A$2:$O11122,8,FALSE)</f>
        <v>Si</v>
      </c>
      <c r="J56" s="136" t="str">
        <f>VLOOKUP(E56,VIP!$A$2:$O11072,8,FALSE)</f>
        <v>Si</v>
      </c>
      <c r="K56" s="136" t="str">
        <f>VLOOKUP(E56,VIP!$A$2:$O14646,6,0)</f>
        <v>No</v>
      </c>
      <c r="L56" s="138" t="s">
        <v>2219</v>
      </c>
      <c r="M56" s="100" t="s">
        <v>2445</v>
      </c>
      <c r="N56" s="100" t="s">
        <v>2553</v>
      </c>
      <c r="O56" s="136" t="s">
        <v>2454</v>
      </c>
      <c r="P56" s="136"/>
      <c r="Q56" s="100" t="s">
        <v>2219</v>
      </c>
    </row>
    <row r="57" spans="1:17" ht="18" x14ac:dyDescent="0.25">
      <c r="A57" s="136" t="str">
        <f>VLOOKUP(E57,'LISTADO ATM'!$A$2:$C$898,3,0)</f>
        <v>SUR</v>
      </c>
      <c r="B57" s="132">
        <v>3335948974</v>
      </c>
      <c r="C57" s="101">
        <v>44386.491898148146</v>
      </c>
      <c r="D57" s="101" t="s">
        <v>2180</v>
      </c>
      <c r="E57" s="127">
        <v>360</v>
      </c>
      <c r="F57" s="136" t="str">
        <f>VLOOKUP(E57,VIP!$A$2:$O14197,2,0)</f>
        <v>DRBR360</v>
      </c>
      <c r="G57" s="136" t="str">
        <f>VLOOKUP(E57,'LISTADO ATM'!$A$2:$B$897,2,0)</f>
        <v>ATM Ayuntamiento Guayabal</v>
      </c>
      <c r="H57" s="136" t="str">
        <f>VLOOKUP(E57,VIP!$A$2:$O19158,7,FALSE)</f>
        <v>si</v>
      </c>
      <c r="I57" s="136" t="str">
        <f>VLOOKUP(E57,VIP!$A$2:$O11123,8,FALSE)</f>
        <v>si</v>
      </c>
      <c r="J57" s="136" t="str">
        <f>VLOOKUP(E57,VIP!$A$2:$O11073,8,FALSE)</f>
        <v>si</v>
      </c>
      <c r="K57" s="136" t="str">
        <f>VLOOKUP(E57,VIP!$A$2:$O14647,6,0)</f>
        <v>NO</v>
      </c>
      <c r="L57" s="138" t="s">
        <v>2219</v>
      </c>
      <c r="M57" s="100" t="s">
        <v>2445</v>
      </c>
      <c r="N57" s="100" t="s">
        <v>2553</v>
      </c>
      <c r="O57" s="136" t="s">
        <v>2454</v>
      </c>
      <c r="P57" s="136"/>
      <c r="Q57" s="100" t="s">
        <v>2219</v>
      </c>
    </row>
    <row r="58" spans="1:17" ht="18" x14ac:dyDescent="0.25">
      <c r="A58" s="136" t="str">
        <f>VLOOKUP(E58,'LISTADO ATM'!$A$2:$C$898,3,0)</f>
        <v>NORTE</v>
      </c>
      <c r="B58" s="132">
        <v>3335948961</v>
      </c>
      <c r="C58" s="101">
        <v>44386.487997685188</v>
      </c>
      <c r="D58" s="101" t="s">
        <v>2181</v>
      </c>
      <c r="E58" s="127">
        <v>62</v>
      </c>
      <c r="F58" s="136" t="str">
        <f>VLOOKUP(E58,VIP!$A$2:$O14199,2,0)</f>
        <v>DRBR062</v>
      </c>
      <c r="G58" s="136" t="str">
        <f>VLOOKUP(E58,'LISTADO ATM'!$A$2:$B$897,2,0)</f>
        <v xml:space="preserve">ATM Oficina Dajabón </v>
      </c>
      <c r="H58" s="136" t="str">
        <f>VLOOKUP(E58,VIP!$A$2:$O19160,7,FALSE)</f>
        <v>Si</v>
      </c>
      <c r="I58" s="136" t="str">
        <f>VLOOKUP(E58,VIP!$A$2:$O11125,8,FALSE)</f>
        <v>Si</v>
      </c>
      <c r="J58" s="136" t="str">
        <f>VLOOKUP(E58,VIP!$A$2:$O11075,8,FALSE)</f>
        <v>Si</v>
      </c>
      <c r="K58" s="136" t="str">
        <f>VLOOKUP(E58,VIP!$A$2:$O14649,6,0)</f>
        <v>SI</v>
      </c>
      <c r="L58" s="138" t="s">
        <v>2219</v>
      </c>
      <c r="M58" s="100" t="s">
        <v>2445</v>
      </c>
      <c r="N58" s="100" t="s">
        <v>2452</v>
      </c>
      <c r="O58" s="136" t="s">
        <v>2596</v>
      </c>
      <c r="P58" s="136"/>
      <c r="Q58" s="100" t="s">
        <v>2219</v>
      </c>
    </row>
    <row r="59" spans="1:17" ht="18.75" customHeight="1" x14ac:dyDescent="0.25">
      <c r="A59" s="136" t="str">
        <f>VLOOKUP(E59,'LISTADO ATM'!$A$2:$C$898,3,0)</f>
        <v>DISTRITO NACIONAL</v>
      </c>
      <c r="B59" s="132">
        <v>3335948495</v>
      </c>
      <c r="C59" s="101">
        <v>44386.367013888892</v>
      </c>
      <c r="D59" s="101" t="s">
        <v>2180</v>
      </c>
      <c r="E59" s="127">
        <v>575</v>
      </c>
      <c r="F59" s="136" t="str">
        <f>VLOOKUP(E59,VIP!$A$2:$O14182,2,0)</f>
        <v>DRBR16P</v>
      </c>
      <c r="G59" s="136" t="str">
        <f>VLOOKUP(E59,'LISTADO ATM'!$A$2:$B$897,2,0)</f>
        <v xml:space="preserve">ATM EDESUR Tiradentes </v>
      </c>
      <c r="H59" s="136" t="str">
        <f>VLOOKUP(E59,VIP!$A$2:$O19143,7,FALSE)</f>
        <v>Si</v>
      </c>
      <c r="I59" s="136" t="str">
        <f>VLOOKUP(E59,VIP!$A$2:$O11108,8,FALSE)</f>
        <v>Si</v>
      </c>
      <c r="J59" s="136" t="str">
        <f>VLOOKUP(E59,VIP!$A$2:$O11058,8,FALSE)</f>
        <v>Si</v>
      </c>
      <c r="K59" s="136" t="str">
        <f>VLOOKUP(E59,VIP!$A$2:$O14632,6,0)</f>
        <v>NO</v>
      </c>
      <c r="L59" s="138" t="s">
        <v>2219</v>
      </c>
      <c r="M59" s="100" t="s">
        <v>2445</v>
      </c>
      <c r="N59" s="100" t="s">
        <v>2553</v>
      </c>
      <c r="O59" s="136" t="s">
        <v>2454</v>
      </c>
      <c r="P59" s="136"/>
      <c r="Q59" s="100" t="s">
        <v>2219</v>
      </c>
    </row>
    <row r="60" spans="1:17" ht="18" x14ac:dyDescent="0.25">
      <c r="A60" s="136" t="str">
        <f>VLOOKUP(E60,'LISTADO ATM'!$A$2:$C$898,3,0)</f>
        <v>SUR</v>
      </c>
      <c r="B60" s="132">
        <v>3335947978</v>
      </c>
      <c r="C60" s="101">
        <v>44385.632349537038</v>
      </c>
      <c r="D60" s="101" t="s">
        <v>2603</v>
      </c>
      <c r="E60" s="127">
        <v>360</v>
      </c>
      <c r="F60" s="136" t="str">
        <f>VLOOKUP(E60,VIP!$A$2:$O14157,2,0)</f>
        <v>DRBR360</v>
      </c>
      <c r="G60" s="136" t="str">
        <f>VLOOKUP(E60,'LISTADO ATM'!$A$2:$B$897,2,0)</f>
        <v>ATM Ayuntamiento Guayabal</v>
      </c>
      <c r="H60" s="136" t="str">
        <f>VLOOKUP(E60,VIP!$A$2:$O19118,7,FALSE)</f>
        <v>si</v>
      </c>
      <c r="I60" s="136" t="str">
        <f>VLOOKUP(E60,VIP!$A$2:$O11083,8,FALSE)</f>
        <v>si</v>
      </c>
      <c r="J60" s="136" t="str">
        <f>VLOOKUP(E60,VIP!$A$2:$O11033,8,FALSE)</f>
        <v>si</v>
      </c>
      <c r="K60" s="136" t="str">
        <f>VLOOKUP(E60,VIP!$A$2:$O14607,6,0)</f>
        <v>NO</v>
      </c>
      <c r="L60" s="138" t="s">
        <v>2601</v>
      </c>
      <c r="M60" s="100" t="s">
        <v>2445</v>
      </c>
      <c r="N60" s="100" t="s">
        <v>2452</v>
      </c>
      <c r="O60" s="136" t="s">
        <v>2602</v>
      </c>
      <c r="P60" s="136"/>
      <c r="Q60" s="100" t="s">
        <v>2601</v>
      </c>
    </row>
    <row r="61" spans="1:17" s="111" customFormat="1" ht="18" x14ac:dyDescent="0.25">
      <c r="A61" s="136" t="str">
        <f>VLOOKUP(E61,'LISTADO ATM'!$A$2:$C$898,3,0)</f>
        <v>DISTRITO NACIONAL</v>
      </c>
      <c r="B61" s="132">
        <v>3335947094</v>
      </c>
      <c r="C61" s="101">
        <v>44385.361111111109</v>
      </c>
      <c r="D61" s="101" t="s">
        <v>2448</v>
      </c>
      <c r="E61" s="127">
        <v>980</v>
      </c>
      <c r="F61" s="136" t="str">
        <f>VLOOKUP(E61,VIP!$A$2:$O14167,2,0)</f>
        <v>DRBR980</v>
      </c>
      <c r="G61" s="136" t="str">
        <f>VLOOKUP(E61,'LISTADO ATM'!$A$2:$B$897,2,0)</f>
        <v xml:space="preserve">ATM Oficina Bella Vista Mall II </v>
      </c>
      <c r="H61" s="136" t="str">
        <f>VLOOKUP(E61,VIP!$A$2:$O19128,7,FALSE)</f>
        <v>Si</v>
      </c>
      <c r="I61" s="136" t="str">
        <f>VLOOKUP(E61,VIP!$A$2:$O11093,8,FALSE)</f>
        <v>Si</v>
      </c>
      <c r="J61" s="136" t="str">
        <f>VLOOKUP(E61,VIP!$A$2:$O11043,8,FALSE)</f>
        <v>Si</v>
      </c>
      <c r="K61" s="136" t="str">
        <f>VLOOKUP(E61,VIP!$A$2:$O14617,6,0)</f>
        <v>NO</v>
      </c>
      <c r="L61" s="138" t="s">
        <v>2562</v>
      </c>
      <c r="M61" s="100" t="s">
        <v>2445</v>
      </c>
      <c r="N61" s="100" t="s">
        <v>2452</v>
      </c>
      <c r="O61" s="136" t="s">
        <v>2453</v>
      </c>
      <c r="P61" s="136"/>
      <c r="Q61" s="100" t="s">
        <v>2562</v>
      </c>
    </row>
    <row r="62" spans="1:17" s="111" customFormat="1" ht="18" x14ac:dyDescent="0.25">
      <c r="A62" s="136" t="str">
        <f>VLOOKUP(E62,'LISTADO ATM'!$A$2:$C$898,3,0)</f>
        <v>NORTE</v>
      </c>
      <c r="B62" s="132">
        <v>3335946664</v>
      </c>
      <c r="C62" s="101">
        <v>44384.65425925926</v>
      </c>
      <c r="D62" s="101" t="s">
        <v>2180</v>
      </c>
      <c r="E62" s="127">
        <v>266</v>
      </c>
      <c r="F62" s="136" t="str">
        <f>VLOOKUP(E62,VIP!$A$2:$O14145,2,0)</f>
        <v>DRBR266</v>
      </c>
      <c r="G62" s="136" t="str">
        <f>VLOOKUP(E62,'LISTADO ATM'!$A$2:$B$897,2,0)</f>
        <v xml:space="preserve">ATM Oficina Villa Francisca </v>
      </c>
      <c r="H62" s="136" t="str">
        <f>VLOOKUP(E62,VIP!$A$2:$O19106,7,FALSE)</f>
        <v>Si</v>
      </c>
      <c r="I62" s="136" t="str">
        <f>VLOOKUP(E62,VIP!$A$2:$O11071,8,FALSE)</f>
        <v>Si</v>
      </c>
      <c r="J62" s="136" t="str">
        <f>VLOOKUP(E62,VIP!$A$2:$O11021,8,FALSE)</f>
        <v>Si</v>
      </c>
      <c r="K62" s="136" t="str">
        <f>VLOOKUP(E62,VIP!$A$2:$O14595,6,0)</f>
        <v>NO</v>
      </c>
      <c r="L62" s="138" t="s">
        <v>2219</v>
      </c>
      <c r="M62" s="100" t="s">
        <v>2445</v>
      </c>
      <c r="N62" s="100" t="s">
        <v>2452</v>
      </c>
      <c r="O62" s="136" t="s">
        <v>2454</v>
      </c>
      <c r="P62" s="136"/>
      <c r="Q62" s="100" t="s">
        <v>2219</v>
      </c>
    </row>
    <row r="63" spans="1:17" s="111" customFormat="1" ht="18" x14ac:dyDescent="0.25">
      <c r="A63" s="136" t="str">
        <f>VLOOKUP(E63,'LISTADO ATM'!$A$2:$C$898,3,0)</f>
        <v>DISTRITO NACIONAL</v>
      </c>
      <c r="B63" s="132">
        <v>3335945153</v>
      </c>
      <c r="C63" s="101">
        <v>44383.601168981484</v>
      </c>
      <c r="D63" s="101" t="s">
        <v>2180</v>
      </c>
      <c r="E63" s="127">
        <v>425</v>
      </c>
      <c r="F63" s="136" t="str">
        <f>VLOOKUP(E63,VIP!$A$2:$O14079,2,0)</f>
        <v>DRBR425</v>
      </c>
      <c r="G63" s="136" t="str">
        <f>VLOOKUP(E63,'LISTADO ATM'!$A$2:$B$897,2,0)</f>
        <v xml:space="preserve">ATM UNP Jumbo Luperón II </v>
      </c>
      <c r="H63" s="136" t="str">
        <f>VLOOKUP(E63,VIP!$A$2:$O19040,7,FALSE)</f>
        <v>Si</v>
      </c>
      <c r="I63" s="136" t="str">
        <f>VLOOKUP(E63,VIP!$A$2:$O11005,8,FALSE)</f>
        <v>Si</v>
      </c>
      <c r="J63" s="136" t="str">
        <f>VLOOKUP(E63,VIP!$A$2:$O10955,8,FALSE)</f>
        <v>Si</v>
      </c>
      <c r="K63" s="136" t="str">
        <f>VLOOKUP(E63,VIP!$A$2:$O14529,6,0)</f>
        <v>NO</v>
      </c>
      <c r="L63" s="138" t="s">
        <v>2219</v>
      </c>
      <c r="M63" s="100" t="s">
        <v>2445</v>
      </c>
      <c r="N63" s="100" t="s">
        <v>2452</v>
      </c>
      <c r="O63" s="136" t="s">
        <v>2454</v>
      </c>
      <c r="P63" s="136"/>
      <c r="Q63" s="100" t="s">
        <v>2219</v>
      </c>
    </row>
    <row r="64" spans="1:17" s="111" customFormat="1" ht="18" x14ac:dyDescent="0.25">
      <c r="A64" s="136" t="str">
        <f>VLOOKUP(E64,'LISTADO ATM'!$A$2:$C$898,3,0)</f>
        <v>DISTRITO NACIONAL</v>
      </c>
      <c r="B64" s="132">
        <v>3335945087</v>
      </c>
      <c r="C64" s="101">
        <v>44383.585416666669</v>
      </c>
      <c r="D64" s="101" t="s">
        <v>2180</v>
      </c>
      <c r="E64" s="127">
        <v>224</v>
      </c>
      <c r="F64" s="136" t="str">
        <f>VLOOKUP(E64,VIP!$A$2:$O14168,2,0)</f>
        <v>DRBR224</v>
      </c>
      <c r="G64" s="136" t="str">
        <f>VLOOKUP(E64,'LISTADO ATM'!$A$2:$B$897,2,0)</f>
        <v xml:space="preserve">ATM S/M Nacional El Millón (Núñez de Cáceres) </v>
      </c>
      <c r="H64" s="136" t="str">
        <f>VLOOKUP(E64,VIP!$A$2:$O19129,7,FALSE)</f>
        <v>Si</v>
      </c>
      <c r="I64" s="136" t="str">
        <f>VLOOKUP(E64,VIP!$A$2:$O11094,8,FALSE)</f>
        <v>Si</v>
      </c>
      <c r="J64" s="136" t="str">
        <f>VLOOKUP(E64,VIP!$A$2:$O11044,8,FALSE)</f>
        <v>Si</v>
      </c>
      <c r="K64" s="136" t="str">
        <f>VLOOKUP(E64,VIP!$A$2:$O14618,6,0)</f>
        <v>SI</v>
      </c>
      <c r="L64" s="138" t="s">
        <v>2219</v>
      </c>
      <c r="M64" s="100" t="s">
        <v>2445</v>
      </c>
      <c r="N64" s="100" t="s">
        <v>2452</v>
      </c>
      <c r="O64" s="136" t="s">
        <v>2454</v>
      </c>
      <c r="P64" s="136"/>
      <c r="Q64" s="100" t="s">
        <v>2219</v>
      </c>
    </row>
  </sheetData>
  <autoFilter ref="A4:Q4">
    <sortState ref="A5:Q64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:B60 B1:B4 B65:B1048576">
    <cfRule type="duplicateValues" dxfId="307" priority="146656"/>
  </conditionalFormatting>
  <conditionalFormatting sqref="B6:B60 B65:B1048576">
    <cfRule type="duplicateValues" dxfId="306" priority="146660"/>
  </conditionalFormatting>
  <conditionalFormatting sqref="B6:B60 B1:B4 B65:B1048576">
    <cfRule type="duplicateValues" dxfId="305" priority="146663"/>
    <cfRule type="duplicateValues" dxfId="304" priority="146664"/>
    <cfRule type="duplicateValues" dxfId="303" priority="146665"/>
  </conditionalFormatting>
  <conditionalFormatting sqref="E16:E60 E65:E1048576">
    <cfRule type="duplicateValues" dxfId="302" priority="152107"/>
  </conditionalFormatting>
  <conditionalFormatting sqref="E16:E60 E1:E4 E65:E1048576">
    <cfRule type="duplicateValues" dxfId="301" priority="152109"/>
  </conditionalFormatting>
  <conditionalFormatting sqref="E16:E60 E1:E4 E65:E1048576">
    <cfRule type="duplicateValues" dxfId="300" priority="152112"/>
    <cfRule type="duplicateValues" dxfId="299" priority="152113"/>
  </conditionalFormatting>
  <conditionalFormatting sqref="E16:E60 E1:E4 E65:E1048576">
    <cfRule type="duplicateValues" dxfId="298" priority="152118"/>
    <cfRule type="duplicateValues" dxfId="297" priority="152119"/>
    <cfRule type="duplicateValues" dxfId="296" priority="152120"/>
  </conditionalFormatting>
  <conditionalFormatting sqref="E16:E60 E1:E4 E65:E1048576">
    <cfRule type="duplicateValues" dxfId="295" priority="152130"/>
    <cfRule type="duplicateValues" dxfId="294" priority="152131"/>
    <cfRule type="duplicateValues" dxfId="293" priority="152132"/>
    <cfRule type="duplicateValues" dxfId="292" priority="152133"/>
  </conditionalFormatting>
  <conditionalFormatting sqref="E16:E60 E65:E1048576">
    <cfRule type="duplicateValues" dxfId="291" priority="632"/>
  </conditionalFormatting>
  <conditionalFormatting sqref="B6:B60 B65:B1048576">
    <cfRule type="duplicateValues" dxfId="290" priority="595"/>
  </conditionalFormatting>
  <conditionalFormatting sqref="B6:B60 B1:B4 B65:B1048576">
    <cfRule type="duplicateValues" dxfId="289" priority="515"/>
    <cfRule type="duplicateValues" dxfId="288" priority="518"/>
  </conditionalFormatting>
  <conditionalFormatting sqref="B1:B60 B65:B1048576">
    <cfRule type="duplicateValues" dxfId="287" priority="97"/>
    <cfRule type="duplicateValues" dxfId="286" priority="302"/>
    <cfRule type="duplicateValues" dxfId="285" priority="303"/>
  </conditionalFormatting>
  <conditionalFormatting sqref="E16:E60 E1:E4 E65:E1048576">
    <cfRule type="duplicateValues" dxfId="284" priority="301"/>
  </conditionalFormatting>
  <conditionalFormatting sqref="E16:E60 E65:E1048576">
    <cfRule type="duplicateValues" dxfId="283" priority="160"/>
  </conditionalFormatting>
  <conditionalFormatting sqref="B6">
    <cfRule type="duplicateValues" dxfId="282" priority="142"/>
  </conditionalFormatting>
  <conditionalFormatting sqref="B6">
    <cfRule type="duplicateValues" dxfId="281" priority="139"/>
    <cfRule type="duplicateValues" dxfId="280" priority="140"/>
    <cfRule type="duplicateValues" dxfId="279" priority="141"/>
  </conditionalFormatting>
  <conditionalFormatting sqref="B6">
    <cfRule type="duplicateValues" dxfId="278" priority="137"/>
    <cfRule type="duplicateValues" dxfId="277" priority="138"/>
  </conditionalFormatting>
  <conditionalFormatting sqref="B6">
    <cfRule type="duplicateValues" dxfId="276" priority="136"/>
  </conditionalFormatting>
  <conditionalFormatting sqref="B6">
    <cfRule type="duplicateValues" dxfId="275" priority="133"/>
    <cfRule type="duplicateValues" dxfId="274" priority="134"/>
    <cfRule type="duplicateValues" dxfId="273" priority="135"/>
  </conditionalFormatting>
  <conditionalFormatting sqref="B6">
    <cfRule type="duplicateValues" dxfId="272" priority="131"/>
    <cfRule type="duplicateValues" dxfId="271" priority="132"/>
  </conditionalFormatting>
  <conditionalFormatting sqref="E6">
    <cfRule type="duplicateValues" dxfId="270" priority="130"/>
  </conditionalFormatting>
  <conditionalFormatting sqref="E6">
    <cfRule type="duplicateValues" dxfId="269" priority="128"/>
    <cfRule type="duplicateValues" dxfId="268" priority="129"/>
  </conditionalFormatting>
  <conditionalFormatting sqref="E6">
    <cfRule type="duplicateValues" dxfId="267" priority="125"/>
    <cfRule type="duplicateValues" dxfId="266" priority="126"/>
    <cfRule type="duplicateValues" dxfId="265" priority="127"/>
  </conditionalFormatting>
  <conditionalFormatting sqref="E6">
    <cfRule type="duplicateValues" dxfId="264" priority="121"/>
    <cfRule type="duplicateValues" dxfId="263" priority="122"/>
    <cfRule type="duplicateValues" dxfId="262" priority="123"/>
    <cfRule type="duplicateValues" dxfId="261" priority="124"/>
  </conditionalFormatting>
  <conditionalFormatting sqref="B7:B15">
    <cfRule type="duplicateValues" dxfId="260" priority="120"/>
  </conditionalFormatting>
  <conditionalFormatting sqref="B7:B15">
    <cfRule type="duplicateValues" dxfId="259" priority="117"/>
    <cfRule type="duplicateValues" dxfId="258" priority="118"/>
    <cfRule type="duplicateValues" dxfId="257" priority="119"/>
  </conditionalFormatting>
  <conditionalFormatting sqref="B7:B15">
    <cfRule type="duplicateValues" dxfId="256" priority="115"/>
    <cfRule type="duplicateValues" dxfId="255" priority="116"/>
  </conditionalFormatting>
  <conditionalFormatting sqref="B7:B15">
    <cfRule type="duplicateValues" dxfId="254" priority="114"/>
  </conditionalFormatting>
  <conditionalFormatting sqref="B7:B15">
    <cfRule type="duplicateValues" dxfId="253" priority="111"/>
    <cfRule type="duplicateValues" dxfId="252" priority="112"/>
    <cfRule type="duplicateValues" dxfId="251" priority="113"/>
  </conditionalFormatting>
  <conditionalFormatting sqref="B7:B15">
    <cfRule type="duplicateValues" dxfId="250" priority="109"/>
    <cfRule type="duplicateValues" dxfId="249" priority="110"/>
  </conditionalFormatting>
  <conditionalFormatting sqref="E7:E60">
    <cfRule type="duplicateValues" dxfId="248" priority="108"/>
  </conditionalFormatting>
  <conditionalFormatting sqref="E7:E60">
    <cfRule type="duplicateValues" dxfId="247" priority="106"/>
    <cfRule type="duplicateValues" dxfId="246" priority="107"/>
  </conditionalFormatting>
  <conditionalFormatting sqref="E7:E60">
    <cfRule type="duplicateValues" dxfId="245" priority="103"/>
    <cfRule type="duplicateValues" dxfId="244" priority="104"/>
    <cfRule type="duplicateValues" dxfId="243" priority="105"/>
  </conditionalFormatting>
  <conditionalFormatting sqref="E7:E60">
    <cfRule type="duplicateValues" dxfId="242" priority="99"/>
    <cfRule type="duplicateValues" dxfId="241" priority="100"/>
    <cfRule type="duplicateValues" dxfId="240" priority="101"/>
    <cfRule type="duplicateValues" dxfId="239" priority="102"/>
  </conditionalFormatting>
  <conditionalFormatting sqref="E1:E60 E65:E1048576">
    <cfRule type="duplicateValues" dxfId="238" priority="98"/>
  </conditionalFormatting>
  <conditionalFormatting sqref="B16:B25">
    <cfRule type="duplicateValues" dxfId="237" priority="96"/>
  </conditionalFormatting>
  <conditionalFormatting sqref="B16:B25">
    <cfRule type="duplicateValues" dxfId="236" priority="93"/>
    <cfRule type="duplicateValues" dxfId="235" priority="94"/>
    <cfRule type="duplicateValues" dxfId="234" priority="95"/>
  </conditionalFormatting>
  <conditionalFormatting sqref="B16:B25">
    <cfRule type="duplicateValues" dxfId="233" priority="91"/>
    <cfRule type="duplicateValues" dxfId="232" priority="92"/>
  </conditionalFormatting>
  <conditionalFormatting sqref="B16:B25">
    <cfRule type="duplicateValues" dxfId="231" priority="90"/>
  </conditionalFormatting>
  <conditionalFormatting sqref="B16:B25">
    <cfRule type="duplicateValues" dxfId="230" priority="87"/>
    <cfRule type="duplicateValues" dxfId="229" priority="88"/>
    <cfRule type="duplicateValues" dxfId="228" priority="89"/>
  </conditionalFormatting>
  <conditionalFormatting sqref="B16:B25">
    <cfRule type="duplicateValues" dxfId="227" priority="85"/>
    <cfRule type="duplicateValues" dxfId="226" priority="86"/>
  </conditionalFormatting>
  <conditionalFormatting sqref="B24:B52">
    <cfRule type="duplicateValues" dxfId="225" priority="84"/>
  </conditionalFormatting>
  <conditionalFormatting sqref="B24:B52">
    <cfRule type="duplicateValues" dxfId="224" priority="81"/>
    <cfRule type="duplicateValues" dxfId="223" priority="82"/>
    <cfRule type="duplicateValues" dxfId="222" priority="83"/>
  </conditionalFormatting>
  <conditionalFormatting sqref="B24:B52">
    <cfRule type="duplicateValues" dxfId="221" priority="79"/>
    <cfRule type="duplicateValues" dxfId="220" priority="80"/>
  </conditionalFormatting>
  <conditionalFormatting sqref="B24:B52">
    <cfRule type="duplicateValues" dxfId="219" priority="78"/>
  </conditionalFormatting>
  <conditionalFormatting sqref="B24:B52">
    <cfRule type="duplicateValues" dxfId="218" priority="75"/>
    <cfRule type="duplicateValues" dxfId="217" priority="76"/>
    <cfRule type="duplicateValues" dxfId="216" priority="77"/>
  </conditionalFormatting>
  <conditionalFormatting sqref="B24:B52">
    <cfRule type="duplicateValues" dxfId="215" priority="73"/>
    <cfRule type="duplicateValues" dxfId="214" priority="74"/>
  </conditionalFormatting>
  <conditionalFormatting sqref="B53:B58">
    <cfRule type="duplicateValues" dxfId="213" priority="72"/>
  </conditionalFormatting>
  <conditionalFormatting sqref="B53:B58">
    <cfRule type="duplicateValues" dxfId="212" priority="69"/>
    <cfRule type="duplicateValues" dxfId="211" priority="70"/>
    <cfRule type="duplicateValues" dxfId="210" priority="71"/>
  </conditionalFormatting>
  <conditionalFormatting sqref="B53:B58">
    <cfRule type="duplicateValues" dxfId="209" priority="67"/>
    <cfRule type="duplicateValues" dxfId="208" priority="68"/>
  </conditionalFormatting>
  <conditionalFormatting sqref="B53:B58">
    <cfRule type="duplicateValues" dxfId="207" priority="66"/>
  </conditionalFormatting>
  <conditionalFormatting sqref="B53:B58">
    <cfRule type="duplicateValues" dxfId="206" priority="63"/>
    <cfRule type="duplicateValues" dxfId="205" priority="64"/>
    <cfRule type="duplicateValues" dxfId="204" priority="65"/>
  </conditionalFormatting>
  <conditionalFormatting sqref="B53:B58">
    <cfRule type="duplicateValues" dxfId="203" priority="61"/>
    <cfRule type="duplicateValues" dxfId="202" priority="62"/>
  </conditionalFormatting>
  <conditionalFormatting sqref="B59:B60">
    <cfRule type="duplicateValues" dxfId="201" priority="60"/>
  </conditionalFormatting>
  <conditionalFormatting sqref="B59:B60">
    <cfRule type="duplicateValues" dxfId="200" priority="57"/>
    <cfRule type="duplicateValues" dxfId="199" priority="58"/>
    <cfRule type="duplicateValues" dxfId="198" priority="59"/>
  </conditionalFormatting>
  <conditionalFormatting sqref="B59:B60">
    <cfRule type="duplicateValues" dxfId="197" priority="55"/>
    <cfRule type="duplicateValues" dxfId="196" priority="56"/>
  </conditionalFormatting>
  <conditionalFormatting sqref="B59:B60">
    <cfRule type="duplicateValues" dxfId="195" priority="54"/>
  </conditionalFormatting>
  <conditionalFormatting sqref="B59:B60">
    <cfRule type="duplicateValues" dxfId="194" priority="51"/>
    <cfRule type="duplicateValues" dxfId="193" priority="52"/>
    <cfRule type="duplicateValues" dxfId="192" priority="53"/>
  </conditionalFormatting>
  <conditionalFormatting sqref="B59:B60">
    <cfRule type="duplicateValues" dxfId="191" priority="49"/>
    <cfRule type="duplicateValues" dxfId="190" priority="50"/>
  </conditionalFormatting>
  <conditionalFormatting sqref="E5">
    <cfRule type="duplicateValues" dxfId="189" priority="158091"/>
  </conditionalFormatting>
  <conditionalFormatting sqref="B5">
    <cfRule type="duplicateValues" dxfId="188" priority="158092"/>
  </conditionalFormatting>
  <conditionalFormatting sqref="B5">
    <cfRule type="duplicateValues" dxfId="187" priority="158093"/>
    <cfRule type="duplicateValues" dxfId="186" priority="158094"/>
    <cfRule type="duplicateValues" dxfId="185" priority="158095"/>
  </conditionalFormatting>
  <conditionalFormatting sqref="E5">
    <cfRule type="duplicateValues" dxfId="184" priority="158096"/>
    <cfRule type="duplicateValues" dxfId="183" priority="158097"/>
  </conditionalFormatting>
  <conditionalFormatting sqref="E5">
    <cfRule type="duplicateValues" dxfId="182" priority="158098"/>
    <cfRule type="duplicateValues" dxfId="181" priority="158099"/>
    <cfRule type="duplicateValues" dxfId="180" priority="158100"/>
  </conditionalFormatting>
  <conditionalFormatting sqref="E5">
    <cfRule type="duplicateValues" dxfId="179" priority="158101"/>
    <cfRule type="duplicateValues" dxfId="178" priority="158102"/>
    <cfRule type="duplicateValues" dxfId="177" priority="158103"/>
    <cfRule type="duplicateValues" dxfId="176" priority="158104"/>
  </conditionalFormatting>
  <conditionalFormatting sqref="B5">
    <cfRule type="duplicateValues" dxfId="175" priority="158105"/>
    <cfRule type="duplicateValues" dxfId="174" priority="158106"/>
  </conditionalFormatting>
  <conditionalFormatting sqref="B61:B64">
    <cfRule type="duplicateValues" dxfId="47" priority="48"/>
  </conditionalFormatting>
  <conditionalFormatting sqref="B61:B64">
    <cfRule type="duplicateValues" dxfId="46" priority="47"/>
  </conditionalFormatting>
  <conditionalFormatting sqref="B61:B64">
    <cfRule type="duplicateValues" dxfId="45" priority="44"/>
    <cfRule type="duplicateValues" dxfId="44" priority="45"/>
    <cfRule type="duplicateValues" dxfId="43" priority="46"/>
  </conditionalFormatting>
  <conditionalFormatting sqref="E61:E64">
    <cfRule type="duplicateValues" dxfId="42" priority="43"/>
  </conditionalFormatting>
  <conditionalFormatting sqref="E61:E64">
    <cfRule type="duplicateValues" dxfId="41" priority="42"/>
  </conditionalFormatting>
  <conditionalFormatting sqref="E61:E64">
    <cfRule type="duplicateValues" dxfId="40" priority="40"/>
    <cfRule type="duplicateValues" dxfId="39" priority="41"/>
  </conditionalFormatting>
  <conditionalFormatting sqref="E61:E64">
    <cfRule type="duplicateValues" dxfId="38" priority="37"/>
    <cfRule type="duplicateValues" dxfId="37" priority="38"/>
    <cfRule type="duplicateValues" dxfId="36" priority="39"/>
  </conditionalFormatting>
  <conditionalFormatting sqref="E61:E64">
    <cfRule type="duplicateValues" dxfId="35" priority="33"/>
    <cfRule type="duplicateValues" dxfId="34" priority="34"/>
    <cfRule type="duplicateValues" dxfId="33" priority="35"/>
    <cfRule type="duplicateValues" dxfId="32" priority="36"/>
  </conditionalFormatting>
  <conditionalFormatting sqref="E61:E64">
    <cfRule type="duplicateValues" dxfId="31" priority="32"/>
  </conditionalFormatting>
  <conditionalFormatting sqref="B61:B64">
    <cfRule type="duplicateValues" dxfId="30" priority="31"/>
  </conditionalFormatting>
  <conditionalFormatting sqref="B61:B64">
    <cfRule type="duplicateValues" dxfId="29" priority="29"/>
    <cfRule type="duplicateValues" dxfId="28" priority="30"/>
  </conditionalFormatting>
  <conditionalFormatting sqref="B61:B64">
    <cfRule type="duplicateValues" dxfId="27" priority="26"/>
    <cfRule type="duplicateValues" dxfId="26" priority="27"/>
    <cfRule type="duplicateValues" dxfId="25" priority="28"/>
  </conditionalFormatting>
  <conditionalFormatting sqref="E61:E64">
    <cfRule type="duplicateValues" dxfId="24" priority="25"/>
  </conditionalFormatting>
  <conditionalFormatting sqref="E61:E64">
    <cfRule type="duplicateValues" dxfId="23" priority="24"/>
  </conditionalFormatting>
  <conditionalFormatting sqref="E61:E64">
    <cfRule type="duplicateValues" dxfId="22" priority="23"/>
  </conditionalFormatting>
  <conditionalFormatting sqref="E61:E64">
    <cfRule type="duplicateValues" dxfId="21" priority="21"/>
    <cfRule type="duplicateValues" dxfId="20" priority="22"/>
  </conditionalFormatting>
  <conditionalFormatting sqref="E61:E64">
    <cfRule type="duplicateValues" dxfId="19" priority="18"/>
    <cfRule type="duplicateValues" dxfId="18" priority="19"/>
    <cfRule type="duplicateValues" dxfId="17" priority="20"/>
  </conditionalFormatting>
  <conditionalFormatting sqref="E61:E64">
    <cfRule type="duplicateValues" dxfId="16" priority="14"/>
    <cfRule type="duplicateValues" dxfId="15" priority="15"/>
    <cfRule type="duplicateValues" dxfId="14" priority="16"/>
    <cfRule type="duplicateValues" dxfId="13" priority="17"/>
  </conditionalFormatting>
  <conditionalFormatting sqref="E61:E64">
    <cfRule type="duplicateValues" dxfId="12" priority="13"/>
  </conditionalFormatting>
  <conditionalFormatting sqref="B61:B64">
    <cfRule type="duplicateValues" dxfId="11" priority="12"/>
  </conditionalFormatting>
  <conditionalFormatting sqref="B61:B64">
    <cfRule type="duplicateValues" dxfId="10" priority="9"/>
    <cfRule type="duplicateValues" dxfId="9" priority="10"/>
    <cfRule type="duplicateValues" dxfId="8" priority="11"/>
  </conditionalFormatting>
  <conditionalFormatting sqref="B61:B64">
    <cfRule type="duplicateValues" dxfId="7" priority="7"/>
    <cfRule type="duplicateValues" dxfId="6" priority="8"/>
  </conditionalFormatting>
  <conditionalFormatting sqref="B61:B64">
    <cfRule type="duplicateValues" dxfId="5" priority="6"/>
  </conditionalFormatting>
  <conditionalFormatting sqref="B61:B64">
    <cfRule type="duplicateValues" dxfId="4" priority="3"/>
    <cfRule type="duplicateValues" dxfId="3" priority="4"/>
    <cfRule type="duplicateValues" dxfId="2" priority="5"/>
  </conditionalFormatting>
  <conditionalFormatting sqref="B61:B64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topLeftCell="A151" zoomScale="85" zoomScaleNormal="85" workbookViewId="0">
      <selection activeCell="F84" sqref="F84"/>
    </sheetView>
  </sheetViews>
  <sheetFormatPr baseColWidth="10" defaultColWidth="23.42578125" defaultRowHeight="15" x14ac:dyDescent="0.25"/>
  <cols>
    <col min="1" max="1" width="26.42578125" style="84" bestFit="1" customWidth="1"/>
    <col min="2" max="2" width="20.42578125" style="84" bestFit="1" customWidth="1"/>
    <col min="3" max="3" width="63" style="84" bestFit="1" customWidth="1"/>
    <col min="4" max="4" width="44.28515625" style="84" bestFit="1" customWidth="1"/>
    <col min="5" max="5" width="17.85546875" style="84" bestFit="1" customWidth="1"/>
    <col min="6" max="6" width="29.42578125" style="84" bestFit="1" customWidth="1"/>
    <col min="7" max="7" width="6.85546875" style="84" bestFit="1" customWidth="1"/>
    <col min="8" max="8" width="54.140625" style="84" bestFit="1" customWidth="1"/>
    <col min="9" max="9" width="5.28515625" style="84" customWidth="1"/>
    <col min="10" max="10" width="22.28515625" style="84" bestFit="1" customWidth="1"/>
    <col min="11" max="11" width="3.7109375" style="84" bestFit="1" customWidth="1"/>
    <col min="12" max="16384" width="23.42578125" style="84"/>
  </cols>
  <sheetData>
    <row r="1" spans="1:11" ht="22.5" customHeight="1" x14ac:dyDescent="0.25">
      <c r="A1" s="167" t="s">
        <v>2150</v>
      </c>
      <c r="B1" s="168"/>
      <c r="C1" s="168"/>
      <c r="D1" s="168"/>
      <c r="E1" s="169"/>
      <c r="F1" s="176" t="s">
        <v>2550</v>
      </c>
      <c r="G1" s="177"/>
      <c r="H1" s="106">
        <f>COUNTIF(A:E,"2 Gavetas Vacias y 1 Fallando")</f>
        <v>0</v>
      </c>
      <c r="I1" s="106">
        <f>COUNTIF(A:E,("3 Gavetas Vacias"))</f>
        <v>10</v>
      </c>
      <c r="J1" s="84">
        <f>COUNTIF(A:E,"2 Gavetas Fallando y 1 Vacias")</f>
        <v>0</v>
      </c>
    </row>
    <row r="2" spans="1:11" ht="25.5" customHeight="1" x14ac:dyDescent="0.25">
      <c r="A2" s="170" t="s">
        <v>2450</v>
      </c>
      <c r="B2" s="171"/>
      <c r="C2" s="171"/>
      <c r="D2" s="171"/>
      <c r="E2" s="172"/>
      <c r="F2" s="105" t="s">
        <v>2549</v>
      </c>
      <c r="G2" s="104">
        <f>G3+G4</f>
        <v>60</v>
      </c>
      <c r="H2" s="105" t="s">
        <v>2560</v>
      </c>
      <c r="I2" s="104">
        <f>COUNTIF(A:E,"Abastecido")</f>
        <v>15</v>
      </c>
      <c r="J2" s="105" t="s">
        <v>2578</v>
      </c>
      <c r="K2" s="104">
        <f>COUNTIF(REPORTE!E:U,"REINICIO FALLIDO")</f>
        <v>0</v>
      </c>
    </row>
    <row r="3" spans="1:11" ht="18" x14ac:dyDescent="0.25">
      <c r="A3" s="111"/>
      <c r="B3" s="134"/>
      <c r="C3" s="112"/>
      <c r="D3" s="112"/>
      <c r="E3" s="119"/>
      <c r="F3" s="105" t="s">
        <v>2548</v>
      </c>
      <c r="G3" s="104">
        <f>COUNTIF(REPORTE!A:Q,"fuera de Servicio")</f>
        <v>60</v>
      </c>
      <c r="H3" s="105" t="s">
        <v>2556</v>
      </c>
      <c r="I3" s="104">
        <f>COUNTIF(A:E,"Gavetas Vacías + Gavetas Fallando")</f>
        <v>7</v>
      </c>
      <c r="J3" s="105" t="s">
        <v>2579</v>
      </c>
      <c r="K3" s="104">
        <f>COUNTIF(REPORTE!E:U,"CARGA FALLIDA")</f>
        <v>0</v>
      </c>
    </row>
    <row r="4" spans="1:11" ht="18.75" thickBot="1" x14ac:dyDescent="0.3">
      <c r="A4" s="118" t="s">
        <v>2413</v>
      </c>
      <c r="B4" s="135">
        <v>44386.25</v>
      </c>
      <c r="C4" s="112"/>
      <c r="D4" s="112"/>
      <c r="E4" s="120"/>
      <c r="F4" s="105" t="s">
        <v>2545</v>
      </c>
      <c r="G4" s="104">
        <f>COUNTIF(REPORTE!A:Q,"En Servicio")</f>
        <v>0</v>
      </c>
      <c r="H4" s="105" t="s">
        <v>2559</v>
      </c>
      <c r="I4" s="104">
        <f>COUNTIF(A:E,"Solucionado")</f>
        <v>6</v>
      </c>
      <c r="J4" s="105" t="s">
        <v>2580</v>
      </c>
      <c r="K4" s="104">
        <f>COUNTIF(REPORTE!1:1048576,"PRINTER DEPOSITO")</f>
        <v>0</v>
      </c>
    </row>
    <row r="5" spans="1:11" ht="18.75" thickBot="1" x14ac:dyDescent="0.3">
      <c r="A5" s="118" t="s">
        <v>2414</v>
      </c>
      <c r="B5" s="135">
        <v>44386.708333333336</v>
      </c>
      <c r="C5" s="112"/>
      <c r="D5" s="112"/>
      <c r="E5" s="120"/>
      <c r="F5" s="105" t="s">
        <v>2546</v>
      </c>
      <c r="G5" s="104">
        <f>COUNTIF(REPORTE!A:Q,"reinicio exitoso")</f>
        <v>0</v>
      </c>
      <c r="H5" s="105" t="s">
        <v>2552</v>
      </c>
      <c r="I5" s="104">
        <f>I1+H1+J1</f>
        <v>10</v>
      </c>
    </row>
    <row r="6" spans="1:11" ht="18" x14ac:dyDescent="0.25">
      <c r="A6" s="111"/>
      <c r="B6" s="134"/>
      <c r="C6" s="112"/>
      <c r="D6" s="112"/>
      <c r="E6" s="121"/>
      <c r="F6" s="105" t="s">
        <v>2547</v>
      </c>
      <c r="G6" s="104">
        <f>COUNTIF(REPORTE!A:Q,"carga exitosa")</f>
        <v>0</v>
      </c>
      <c r="H6" s="105" t="s">
        <v>2557</v>
      </c>
      <c r="I6" s="104">
        <f>COUNTIF(A:E,"GAVETA DE RECHAZO LLENA")</f>
        <v>2</v>
      </c>
    </row>
    <row r="7" spans="1:11" ht="18" customHeight="1" x14ac:dyDescent="0.25">
      <c r="A7" s="173" t="s">
        <v>2582</v>
      </c>
      <c r="B7" s="174"/>
      <c r="C7" s="174"/>
      <c r="D7" s="174"/>
      <c r="E7" s="175"/>
      <c r="F7" s="105" t="s">
        <v>2551</v>
      </c>
      <c r="G7" s="104">
        <f>COUNTIF(A:E,"Sin Efectivo")</f>
        <v>4</v>
      </c>
      <c r="H7" s="105" t="s">
        <v>2558</v>
      </c>
      <c r="I7" s="104">
        <f>COUNTIF(A:E,"GAVETA DE DEPOSITO LLENA")</f>
        <v>9</v>
      </c>
    </row>
    <row r="8" spans="1:11" ht="18" x14ac:dyDescent="0.25">
      <c r="A8" s="113" t="s">
        <v>15</v>
      </c>
      <c r="B8" s="113" t="s">
        <v>2415</v>
      </c>
      <c r="C8" s="113" t="s">
        <v>46</v>
      </c>
      <c r="D8" s="115" t="s">
        <v>2418</v>
      </c>
      <c r="E8" s="115" t="s">
        <v>2416</v>
      </c>
    </row>
    <row r="9" spans="1:11" ht="18" x14ac:dyDescent="0.25">
      <c r="A9" s="127" t="str">
        <f>VLOOKUP(B9,'[1]LISTADO ATM'!$A$2:$C$822,3,0)</f>
        <v>ESTE</v>
      </c>
      <c r="B9" s="136">
        <v>219</v>
      </c>
      <c r="C9" s="127" t="str">
        <f>VLOOKUP(B9,'[1]LISTADO ATM'!$A$2:$B$822,2,0)</f>
        <v xml:space="preserve">ATM Oficina La Altagracia (Higuey) </v>
      </c>
      <c r="D9" s="124" t="s">
        <v>2544</v>
      </c>
      <c r="E9" s="66">
        <v>3335947630</v>
      </c>
    </row>
    <row r="10" spans="1:11" ht="18" x14ac:dyDescent="0.25">
      <c r="A10" s="127" t="str">
        <f>VLOOKUP(B10,'[1]LISTADO ATM'!$A$2:$C$822,3,0)</f>
        <v>NORTE</v>
      </c>
      <c r="B10" s="136">
        <v>903</v>
      </c>
      <c r="C10" s="127" t="str">
        <f>VLOOKUP(B10,'[1]LISTADO ATM'!$A$2:$B$822,2,0)</f>
        <v xml:space="preserve">ATM Oficina La Vega Real I </v>
      </c>
      <c r="D10" s="124" t="s">
        <v>2544</v>
      </c>
      <c r="E10" s="66">
        <v>3335948296</v>
      </c>
    </row>
    <row r="11" spans="1:11" s="111" customFormat="1" ht="18" x14ac:dyDescent="0.25">
      <c r="A11" s="127" t="str">
        <f>VLOOKUP(B11,'[1]LISTADO ATM'!$A$2:$C$822,3,0)</f>
        <v>DISTRITO NACIONAL</v>
      </c>
      <c r="B11" s="136">
        <v>596</v>
      </c>
      <c r="C11" s="127" t="str">
        <f>VLOOKUP(B11,'[1]LISTADO ATM'!$A$2:$B$822,2,0)</f>
        <v xml:space="preserve">ATM Autobanco Malecón Center </v>
      </c>
      <c r="D11" s="124" t="s">
        <v>2544</v>
      </c>
      <c r="E11" s="66">
        <v>3335948402</v>
      </c>
    </row>
    <row r="12" spans="1:11" s="111" customFormat="1" ht="18" x14ac:dyDescent="0.25">
      <c r="A12" s="127" t="str">
        <f>VLOOKUP(B12,'[1]LISTADO ATM'!$A$2:$C$822,3,0)</f>
        <v>DISTRITO NACIONAL</v>
      </c>
      <c r="B12" s="127">
        <v>563</v>
      </c>
      <c r="C12" s="127" t="str">
        <f>VLOOKUP(B12,'[1]LISTADO ATM'!$A$2:$B$822,2,0)</f>
        <v xml:space="preserve">ATM Base Aérea San Isidro </v>
      </c>
      <c r="D12" s="124" t="s">
        <v>2544</v>
      </c>
      <c r="E12" s="66">
        <v>3335946577</v>
      </c>
    </row>
    <row r="13" spans="1:11" s="111" customFormat="1" ht="18" customHeight="1" x14ac:dyDescent="0.25">
      <c r="A13" s="127" t="str">
        <f>VLOOKUP(B13,'[1]LISTADO ATM'!$A$2:$C$822,3,0)</f>
        <v>DISTRITO NACIONAL</v>
      </c>
      <c r="B13" s="127">
        <v>321</v>
      </c>
      <c r="C13" s="127" t="str">
        <f>VLOOKUP(B13,'[1]LISTADO ATM'!$A$2:$B$822,2,0)</f>
        <v xml:space="preserve">ATM Oficina Jiménez Moya I </v>
      </c>
      <c r="D13" s="124" t="s">
        <v>2544</v>
      </c>
      <c r="E13" s="66">
        <v>3335947146</v>
      </c>
    </row>
    <row r="14" spans="1:11" s="111" customFormat="1" ht="18" x14ac:dyDescent="0.25">
      <c r="A14" s="127" t="str">
        <f>VLOOKUP(B14,'[1]LISTADO ATM'!$A$2:$C$822,3,0)</f>
        <v>ESTE</v>
      </c>
      <c r="B14" s="127">
        <v>912</v>
      </c>
      <c r="C14" s="127" t="str">
        <f>VLOOKUP(B14,'[1]LISTADO ATM'!$A$2:$B$822,2,0)</f>
        <v xml:space="preserve">ATM Oficina San Pedro II </v>
      </c>
      <c r="D14" s="124" t="s">
        <v>2544</v>
      </c>
      <c r="E14" s="66">
        <v>3335948297</v>
      </c>
    </row>
    <row r="15" spans="1:11" s="111" customFormat="1" ht="18" x14ac:dyDescent="0.25">
      <c r="A15" s="127" t="str">
        <f>VLOOKUP(B15,'[1]LISTADO ATM'!$A$2:$C$822,3,0)</f>
        <v>ESTE</v>
      </c>
      <c r="B15" s="127">
        <v>111</v>
      </c>
      <c r="C15" s="127" t="str">
        <f>VLOOKUP(B15,'[1]LISTADO ATM'!$A$2:$B$822,2,0)</f>
        <v xml:space="preserve">ATM Oficina San Pedro </v>
      </c>
      <c r="D15" s="124" t="s">
        <v>2544</v>
      </c>
      <c r="E15" s="66">
        <v>3335948330</v>
      </c>
    </row>
    <row r="16" spans="1:11" s="111" customFormat="1" ht="18" x14ac:dyDescent="0.25">
      <c r="A16" s="127" t="str">
        <f>VLOOKUP(B16,'[1]LISTADO ATM'!$A$2:$C$822,3,0)</f>
        <v>NORTE</v>
      </c>
      <c r="B16" s="127">
        <v>411</v>
      </c>
      <c r="C16" s="127" t="str">
        <f>VLOOKUP(B16,'[1]LISTADO ATM'!$A$2:$B$822,2,0)</f>
        <v xml:space="preserve">ATM UNP Piedra Blanca </v>
      </c>
      <c r="D16" s="124" t="s">
        <v>2544</v>
      </c>
      <c r="E16" s="66">
        <v>3335948331</v>
      </c>
    </row>
    <row r="17" spans="1:6" s="111" customFormat="1" ht="18" x14ac:dyDescent="0.25">
      <c r="A17" s="127" t="str">
        <f>VLOOKUP(B17,'[1]LISTADO ATM'!$A$2:$C$822,3,0)</f>
        <v>ESTE</v>
      </c>
      <c r="B17" s="136">
        <v>268</v>
      </c>
      <c r="C17" s="127" t="str">
        <f>VLOOKUP(B17,'[1]LISTADO ATM'!$A$2:$B$822,2,0)</f>
        <v xml:space="preserve">ATM Autobanco La Altagracia (Higuey) </v>
      </c>
      <c r="D17" s="124" t="s">
        <v>2544</v>
      </c>
      <c r="E17" s="66">
        <v>3335948586</v>
      </c>
    </row>
    <row r="18" spans="1:6" s="111" customFormat="1" ht="18" x14ac:dyDescent="0.25">
      <c r="A18" s="127" t="str">
        <f>VLOOKUP(B18,'[1]LISTADO ATM'!$A$2:$C$822,3,0)</f>
        <v>ESTE</v>
      </c>
      <c r="B18" s="136">
        <v>219</v>
      </c>
      <c r="C18" s="127" t="str">
        <f>VLOOKUP(B18,'[1]LISTADO ATM'!$A$2:$B$822,2,0)</f>
        <v xml:space="preserve">ATM Oficina La Altagracia (Higuey) </v>
      </c>
      <c r="D18" s="124" t="s">
        <v>2544</v>
      </c>
      <c r="E18" s="66">
        <v>3335948721</v>
      </c>
    </row>
    <row r="19" spans="1:6" s="111" customFormat="1" ht="18.75" customHeight="1" x14ac:dyDescent="0.25">
      <c r="A19" s="127" t="str">
        <f>VLOOKUP(B19,'[1]LISTADO ATM'!$A$2:$C$822,3,0)</f>
        <v>ESTE</v>
      </c>
      <c r="B19" s="136">
        <v>427</v>
      </c>
      <c r="C19" s="127" t="str">
        <f>VLOOKUP(B19,'[1]LISTADO ATM'!$A$2:$B$822,2,0)</f>
        <v xml:space="preserve">ATM Almacenes Iberia (Hato Mayor) </v>
      </c>
      <c r="D19" s="124" t="s">
        <v>2544</v>
      </c>
      <c r="E19" s="66">
        <v>3335948727</v>
      </c>
    </row>
    <row r="20" spans="1:6" s="111" customFormat="1" ht="18" x14ac:dyDescent="0.25">
      <c r="A20" s="127" t="str">
        <f>VLOOKUP(B20,'[1]LISTADO ATM'!$A$2:$C$822,3,0)</f>
        <v>ESTE</v>
      </c>
      <c r="B20" s="136">
        <v>121</v>
      </c>
      <c r="C20" s="127" t="str">
        <f>VLOOKUP(B20,'[1]LISTADO ATM'!$A$2:$B$822,2,0)</f>
        <v xml:space="preserve">ATM Oficina Bayaguana </v>
      </c>
      <c r="D20" s="124" t="s">
        <v>2544</v>
      </c>
      <c r="E20" s="66">
        <v>3335948837</v>
      </c>
    </row>
    <row r="21" spans="1:6" s="111" customFormat="1" ht="18" x14ac:dyDescent="0.25">
      <c r="A21" s="127" t="str">
        <f>VLOOKUP(B21,'[1]LISTADO ATM'!$A$2:$C$822,3,0)</f>
        <v>NORTE</v>
      </c>
      <c r="B21" s="136">
        <v>119</v>
      </c>
      <c r="C21" s="127" t="str">
        <f>VLOOKUP(B21,'[1]LISTADO ATM'!$A$2:$B$822,2,0)</f>
        <v>ATM Oficina La Barranquita</v>
      </c>
      <c r="D21" s="124" t="s">
        <v>2544</v>
      </c>
      <c r="E21" s="66">
        <v>3335949038</v>
      </c>
    </row>
    <row r="22" spans="1:6" s="111" customFormat="1" ht="18" x14ac:dyDescent="0.25">
      <c r="A22" s="127" t="str">
        <f>VLOOKUP(B22,'[1]LISTADO ATM'!$A$2:$C$822,3,0)</f>
        <v>ESTE</v>
      </c>
      <c r="B22" s="127">
        <v>867</v>
      </c>
      <c r="C22" s="127" t="str">
        <f>VLOOKUP(B22,'[1]LISTADO ATM'!$A$2:$B$822,2,0)</f>
        <v xml:space="preserve">ATM Estación Combustible Autopista El Coral </v>
      </c>
      <c r="D22" s="124" t="s">
        <v>2544</v>
      </c>
      <c r="E22" s="66">
        <v>3335948332</v>
      </c>
    </row>
    <row r="23" spans="1:6" s="111" customFormat="1" ht="18" x14ac:dyDescent="0.25">
      <c r="A23" s="127" t="str">
        <f>VLOOKUP(B23,'[1]LISTADO ATM'!$A$2:$C$822,3,0)</f>
        <v>DISTRITO NACIONAL</v>
      </c>
      <c r="B23" s="127">
        <v>85</v>
      </c>
      <c r="C23" s="127" t="str">
        <f>VLOOKUP(B23,'[1]LISTADO ATM'!$A$2:$B$822,2,0)</f>
        <v xml:space="preserve">ATM Oficina San Isidro (Fuerza Aérea) </v>
      </c>
      <c r="D23" s="124" t="s">
        <v>2544</v>
      </c>
      <c r="E23" s="66">
        <v>3335948787</v>
      </c>
    </row>
    <row r="24" spans="1:6" s="111" customFormat="1" ht="18.75" thickBot="1" x14ac:dyDescent="0.3">
      <c r="A24" s="114" t="s">
        <v>2472</v>
      </c>
      <c r="B24" s="141">
        <f>COUNT(B9:B23)</f>
        <v>15</v>
      </c>
      <c r="C24" s="178"/>
      <c r="D24" s="179"/>
      <c r="E24" s="180"/>
    </row>
    <row r="25" spans="1:6" s="111" customFormat="1" x14ac:dyDescent="0.25">
      <c r="B25" s="116"/>
      <c r="E25" s="116"/>
    </row>
    <row r="26" spans="1:6" s="111" customFormat="1" ht="18" x14ac:dyDescent="0.25">
      <c r="A26" s="173" t="s">
        <v>2583</v>
      </c>
      <c r="B26" s="174"/>
      <c r="C26" s="174"/>
      <c r="D26" s="174"/>
      <c r="E26" s="175"/>
    </row>
    <row r="27" spans="1:6" s="111" customFormat="1" ht="18" customHeight="1" x14ac:dyDescent="0.25">
      <c r="A27" s="113" t="s">
        <v>15</v>
      </c>
      <c r="B27" s="113" t="s">
        <v>2415</v>
      </c>
      <c r="C27" s="113" t="s">
        <v>46</v>
      </c>
      <c r="D27" s="113" t="s">
        <v>2418</v>
      </c>
      <c r="E27" s="113" t="s">
        <v>2416</v>
      </c>
    </row>
    <row r="28" spans="1:6" s="111" customFormat="1" ht="18" x14ac:dyDescent="0.25">
      <c r="A28" s="66" t="str">
        <f>VLOOKUP(B28,'[1]LISTADO ATM'!$A$2:$C$822,3,0)</f>
        <v>DISTRITO NACIONAL</v>
      </c>
      <c r="B28" s="127">
        <v>755</v>
      </c>
      <c r="C28" s="144" t="str">
        <f>VLOOKUP(B28,'[1]LISTADO ATM'!$A$2:$B$822,2,0)</f>
        <v xml:space="preserve">ATM Oficina Galería del Este (Plaza) </v>
      </c>
      <c r="D28" s="124" t="s">
        <v>2540</v>
      </c>
      <c r="E28" s="66">
        <v>3335946770</v>
      </c>
    </row>
    <row r="29" spans="1:6" s="111" customFormat="1" ht="18" x14ac:dyDescent="0.25">
      <c r="A29" s="66" t="str">
        <f>VLOOKUP(B29,'[1]LISTADO ATM'!$A$2:$C$822,3,0)</f>
        <v>DISTRITO NACIONAL</v>
      </c>
      <c r="B29" s="127">
        <v>87</v>
      </c>
      <c r="C29" s="144" t="str">
        <f>VLOOKUP(B29,'[1]LISTADO ATM'!$A$2:$B$822,2,0)</f>
        <v xml:space="preserve">ATM Autoservicio Sarasota </v>
      </c>
      <c r="D29" s="124" t="s">
        <v>2540</v>
      </c>
      <c r="E29" s="66">
        <v>3335946299</v>
      </c>
    </row>
    <row r="30" spans="1:6" s="111" customFormat="1" ht="18" x14ac:dyDescent="0.25">
      <c r="A30" s="66" t="str">
        <f>VLOOKUP(B30,'[1]LISTADO ATM'!$A$2:$C$822,3,0)</f>
        <v>DISTRITO NACIONAL</v>
      </c>
      <c r="B30" s="127">
        <v>743</v>
      </c>
      <c r="C30" s="144" t="str">
        <f>VLOOKUP(B30,'[1]LISTADO ATM'!$A$2:$B$822,2,0)</f>
        <v xml:space="preserve">ATM Oficina Los Frailes </v>
      </c>
      <c r="D30" s="124" t="s">
        <v>2540</v>
      </c>
      <c r="E30" s="66">
        <v>3335947198</v>
      </c>
    </row>
    <row r="31" spans="1:6" ht="18" x14ac:dyDescent="0.25">
      <c r="A31" s="66" t="str">
        <f>VLOOKUP(B31,'[1]LISTADO ATM'!$A$2:$C$822,3,0)</f>
        <v>NORTE</v>
      </c>
      <c r="B31" s="127">
        <v>497</v>
      </c>
      <c r="C31" s="144" t="str">
        <f>VLOOKUP(B31,'[1]LISTADO ATM'!$A$2:$B$822,2,0)</f>
        <v>ATM Ofic. El Portal ll (Santiago)</v>
      </c>
      <c r="D31" s="124" t="s">
        <v>2540</v>
      </c>
      <c r="E31" s="66">
        <v>3335948282</v>
      </c>
      <c r="F31" s="107"/>
    </row>
    <row r="32" spans="1:6" ht="18" x14ac:dyDescent="0.25">
      <c r="A32" s="66" t="str">
        <f>VLOOKUP(B32,'[1]LISTADO ATM'!$A$2:$C$822,3,0)</f>
        <v>NORTE</v>
      </c>
      <c r="B32" s="127">
        <v>985</v>
      </c>
      <c r="C32" s="144" t="str">
        <f>VLOOKUP(B32,'[1]LISTADO ATM'!$A$2:$B$822,2,0)</f>
        <v xml:space="preserve">ATM Oficina Dajabón II </v>
      </c>
      <c r="D32" s="124" t="s">
        <v>2540</v>
      </c>
      <c r="E32" s="66">
        <v>3335948333</v>
      </c>
    </row>
    <row r="33" spans="1:8" ht="18" customHeight="1" x14ac:dyDescent="0.25">
      <c r="A33" s="66" t="str">
        <f>VLOOKUP(B33,'[1]LISTADO ATM'!$A$2:$C$822,3,0)</f>
        <v>DISTRITO NACIONAL</v>
      </c>
      <c r="B33" s="127">
        <v>946</v>
      </c>
      <c r="C33" s="144" t="str">
        <f>VLOOKUP(B33,'[1]LISTADO ATM'!$A$2:$B$822,2,0)</f>
        <v xml:space="preserve">ATM Oficina Núñez de Cáceres I </v>
      </c>
      <c r="D33" s="124" t="s">
        <v>2540</v>
      </c>
      <c r="E33" s="66">
        <v>3335947111</v>
      </c>
    </row>
    <row r="34" spans="1:8" s="107" customFormat="1" ht="18.75" customHeight="1" x14ac:dyDescent="0.25">
      <c r="A34" s="66" t="e">
        <f>VLOOKUP(B34,'[1]LISTADO ATM'!$A$2:$C$822,3,0)</f>
        <v>#N/A</v>
      </c>
      <c r="B34" s="127"/>
      <c r="C34" s="144" t="e">
        <f>VLOOKUP(B34,'[1]LISTADO ATM'!$A$2:$B$822,2,0)</f>
        <v>#N/A</v>
      </c>
      <c r="D34" s="124"/>
      <c r="E34" s="127"/>
    </row>
    <row r="35" spans="1:8" s="107" customFormat="1" ht="18.75" thickBot="1" x14ac:dyDescent="0.3">
      <c r="A35" s="114" t="s">
        <v>2472</v>
      </c>
      <c r="B35" s="141">
        <f>COUNT(B28:B34)</f>
        <v>6</v>
      </c>
      <c r="C35" s="178"/>
      <c r="D35" s="179"/>
      <c r="E35" s="180"/>
      <c r="G35" s="111"/>
      <c r="H35" s="111"/>
    </row>
    <row r="36" spans="1:8" s="111" customFormat="1" ht="18.75" customHeight="1" thickBot="1" x14ac:dyDescent="0.3">
      <c r="B36" s="116"/>
      <c r="E36" s="116"/>
    </row>
    <row r="37" spans="1:8" s="111" customFormat="1" ht="18.75" thickBot="1" x14ac:dyDescent="0.3">
      <c r="A37" s="164" t="s">
        <v>2473</v>
      </c>
      <c r="B37" s="165"/>
      <c r="C37" s="165"/>
      <c r="D37" s="165"/>
      <c r="E37" s="166"/>
    </row>
    <row r="38" spans="1:8" ht="18" x14ac:dyDescent="0.25">
      <c r="A38" s="113" t="s">
        <v>15</v>
      </c>
      <c r="B38" s="113" t="s">
        <v>2415</v>
      </c>
      <c r="C38" s="113" t="s">
        <v>46</v>
      </c>
      <c r="D38" s="113" t="s">
        <v>2418</v>
      </c>
      <c r="E38" s="113" t="s">
        <v>2416</v>
      </c>
      <c r="G38" s="111"/>
      <c r="H38" s="111"/>
    </row>
    <row r="39" spans="1:8" s="111" customFormat="1" ht="18" x14ac:dyDescent="0.25">
      <c r="A39" s="127" t="str">
        <f>VLOOKUP(B39,'[1]LISTADO ATM'!$A$2:$C$822,3,0)</f>
        <v>NORTE</v>
      </c>
      <c r="B39" s="136">
        <v>63</v>
      </c>
      <c r="C39" s="127" t="str">
        <f>VLOOKUP(B39,'[1]LISTADO ATM'!$A$2:$B$822,2,0)</f>
        <v xml:space="preserve">ATM Oficina Villa Vásquez (Montecristi) </v>
      </c>
      <c r="D39" s="123" t="s">
        <v>2436</v>
      </c>
      <c r="E39" s="66">
        <v>3335948341</v>
      </c>
    </row>
    <row r="40" spans="1:8" s="111" customFormat="1" ht="18" x14ac:dyDescent="0.25">
      <c r="A40" s="127" t="str">
        <f>VLOOKUP(B40,'[1]LISTADO ATM'!$A$2:$C$822,3,0)</f>
        <v>NORTE</v>
      </c>
      <c r="B40" s="136">
        <v>757</v>
      </c>
      <c r="C40" s="127" t="str">
        <f>VLOOKUP(B40,'[1]LISTADO ATM'!$A$2:$B$822,2,0)</f>
        <v xml:space="preserve">ATM UNP Plaza Paseo (Santiago) </v>
      </c>
      <c r="D40" s="123" t="s">
        <v>2436</v>
      </c>
      <c r="E40" s="66">
        <v>3335949238</v>
      </c>
    </row>
    <row r="41" spans="1:8" ht="18.75" customHeight="1" x14ac:dyDescent="0.25">
      <c r="A41" s="127" t="str">
        <f>VLOOKUP(B41,'[1]LISTADO ATM'!$A$2:$C$822,3,0)</f>
        <v>DISTRITO NACIONAL</v>
      </c>
      <c r="B41" s="136">
        <v>947</v>
      </c>
      <c r="C41" s="127" t="str">
        <f>VLOOKUP(B41,'[1]LISTADO ATM'!$A$2:$B$822,2,0)</f>
        <v xml:space="preserve">ATM Superintendencia de Bancos </v>
      </c>
      <c r="D41" s="123" t="s">
        <v>2436</v>
      </c>
      <c r="E41" s="66">
        <v>3335949259</v>
      </c>
      <c r="G41" s="111"/>
      <c r="H41" s="111"/>
    </row>
    <row r="42" spans="1:8" s="111" customFormat="1" ht="18.75" thickBot="1" x14ac:dyDescent="0.3">
      <c r="A42" s="131"/>
      <c r="B42" s="141">
        <f>COUNT(B39:B41)</f>
        <v>3</v>
      </c>
      <c r="C42" s="122"/>
      <c r="D42" s="122"/>
      <c r="E42" s="122"/>
    </row>
    <row r="43" spans="1:8" s="111" customFormat="1" ht="15.75" thickBot="1" x14ac:dyDescent="0.3">
      <c r="B43" s="116"/>
      <c r="E43" s="116"/>
    </row>
    <row r="44" spans="1:8" s="111" customFormat="1" ht="18.75" thickBot="1" x14ac:dyDescent="0.3">
      <c r="A44" s="164" t="s">
        <v>2436</v>
      </c>
      <c r="B44" s="165"/>
      <c r="C44" s="165"/>
      <c r="D44" s="165"/>
      <c r="E44" s="166"/>
    </row>
    <row r="45" spans="1:8" s="111" customFormat="1" ht="18" x14ac:dyDescent="0.25">
      <c r="A45" s="113" t="s">
        <v>15</v>
      </c>
      <c r="B45" s="113" t="s">
        <v>2415</v>
      </c>
      <c r="C45" s="113" t="s">
        <v>2588</v>
      </c>
      <c r="D45" s="113" t="s">
        <v>2418</v>
      </c>
      <c r="E45" s="113" t="s">
        <v>2416</v>
      </c>
    </row>
    <row r="46" spans="1:8" s="111" customFormat="1" ht="18" x14ac:dyDescent="0.25">
      <c r="A46" s="127" t="str">
        <f>VLOOKUP(B46,'[1]LISTADO ATM'!$A$2:$C$822,3,0)</f>
        <v>DISTRITO NACIONAL</v>
      </c>
      <c r="B46" s="127">
        <v>578</v>
      </c>
      <c r="C46" s="127" t="str">
        <f>VLOOKUP(B46,'[1]LISTADO ATM'!$A$2:$B$822,2,0)</f>
        <v xml:space="preserve">ATM Procuraduría General de la República </v>
      </c>
      <c r="D46" s="127" t="s">
        <v>2479</v>
      </c>
      <c r="E46" s="66">
        <v>3335948168</v>
      </c>
    </row>
    <row r="47" spans="1:8" s="111" customFormat="1" ht="18" x14ac:dyDescent="0.25">
      <c r="A47" s="127" t="str">
        <f>VLOOKUP(B47,'[1]LISTADO ATM'!$A$2:$C$822,3,0)</f>
        <v>DISTRITO NACIONAL</v>
      </c>
      <c r="B47" s="127">
        <v>139</v>
      </c>
      <c r="C47" s="127" t="str">
        <f>VLOOKUP(B47,'[1]LISTADO ATM'!$A$2:$B$822,2,0)</f>
        <v xml:space="preserve">ATM Oficina Plaza Lama Zona Oriental I </v>
      </c>
      <c r="D47" s="127" t="s">
        <v>2479</v>
      </c>
      <c r="E47" s="66">
        <v>3335949222</v>
      </c>
    </row>
    <row r="48" spans="1:8" s="111" customFormat="1" ht="18" x14ac:dyDescent="0.25">
      <c r="A48" s="127" t="str">
        <f>VLOOKUP(B48,'[1]LISTADO ATM'!$A$2:$C$822,3,0)</f>
        <v>NORTE</v>
      </c>
      <c r="B48" s="127">
        <v>604</v>
      </c>
      <c r="C48" s="127" t="str">
        <f>VLOOKUP(B48,'[1]LISTADO ATM'!$A$2:$B$822,2,0)</f>
        <v xml:space="preserve">ATM Oficina Estancia Nueva (Moca) </v>
      </c>
      <c r="D48" s="127" t="s">
        <v>2479</v>
      </c>
      <c r="E48" s="66">
        <v>3335949266</v>
      </c>
    </row>
    <row r="49" spans="1:5" ht="18.75" thickBot="1" x14ac:dyDescent="0.3">
      <c r="A49" s="131" t="s">
        <v>2472</v>
      </c>
      <c r="B49" s="141">
        <f>COUNT(B46:B48)</f>
        <v>3</v>
      </c>
      <c r="C49" s="122"/>
      <c r="D49" s="122"/>
      <c r="E49" s="122"/>
    </row>
    <row r="50" spans="1:5" ht="15.75" thickBot="1" x14ac:dyDescent="0.3">
      <c r="A50" s="111"/>
      <c r="B50" s="116"/>
      <c r="C50" s="111"/>
      <c r="D50" s="111"/>
      <c r="E50" s="116"/>
    </row>
    <row r="51" spans="1:5" ht="18.75" customHeight="1" x14ac:dyDescent="0.25">
      <c r="A51" s="159" t="s">
        <v>2584</v>
      </c>
      <c r="B51" s="160"/>
      <c r="C51" s="160"/>
      <c r="D51" s="160"/>
      <c r="E51" s="161"/>
    </row>
    <row r="52" spans="1:5" ht="18.75" customHeight="1" x14ac:dyDescent="0.25">
      <c r="A52" s="113" t="s">
        <v>15</v>
      </c>
      <c r="B52" s="113" t="s">
        <v>2415</v>
      </c>
      <c r="C52" s="115" t="s">
        <v>46</v>
      </c>
      <c r="D52" s="126" t="s">
        <v>2418</v>
      </c>
      <c r="E52" s="115" t="s">
        <v>2416</v>
      </c>
    </row>
    <row r="53" spans="1:5" ht="18.75" customHeight="1" x14ac:dyDescent="0.25">
      <c r="A53" s="66" t="str">
        <f>VLOOKUP(B53,'[1]LISTADO ATM'!$A$2:$C$822,3,0)</f>
        <v>DISTRITO NACIONAL</v>
      </c>
      <c r="B53" s="127">
        <v>980</v>
      </c>
      <c r="C53" s="127" t="str">
        <f>VLOOKUP(B53,'[1]LISTADO ATM'!$A$2:$B$822,2,0)</f>
        <v xml:space="preserve">ATM Oficina Bella Vista Mall II </v>
      </c>
      <c r="D53" s="138" t="s">
        <v>2562</v>
      </c>
      <c r="E53" s="66">
        <v>3335947094</v>
      </c>
    </row>
    <row r="54" spans="1:5" ht="18" x14ac:dyDescent="0.25">
      <c r="A54" s="66" t="str">
        <f>VLOOKUP(B54,'[1]LISTADO ATM'!$A$2:$C$822,3,0)</f>
        <v>DISTRITO NACIONAL</v>
      </c>
      <c r="B54" s="127">
        <v>169</v>
      </c>
      <c r="C54" s="127" t="str">
        <f>VLOOKUP(B54,'[1]LISTADO ATM'!$A$2:$B$822,2,0)</f>
        <v xml:space="preserve">ATM Oficina Caonabo </v>
      </c>
      <c r="D54" s="138" t="s">
        <v>2562</v>
      </c>
      <c r="E54" s="66">
        <v>3335947313</v>
      </c>
    </row>
    <row r="55" spans="1:5" ht="18" customHeight="1" x14ac:dyDescent="0.25">
      <c r="A55" s="66" t="str">
        <f>VLOOKUP(B55,'[1]LISTADO ATM'!$A$2:$C$822,3,0)</f>
        <v>SUR</v>
      </c>
      <c r="B55" s="127">
        <v>880</v>
      </c>
      <c r="C55" s="127" t="str">
        <f>VLOOKUP(B55,'[1]LISTADO ATM'!$A$2:$B$822,2,0)</f>
        <v xml:space="preserve">ATM Autoservicio Barahona II </v>
      </c>
      <c r="D55" s="138" t="s">
        <v>2562</v>
      </c>
      <c r="E55" s="66">
        <v>3335947792</v>
      </c>
    </row>
    <row r="56" spans="1:5" ht="18" x14ac:dyDescent="0.25">
      <c r="A56" s="66" t="str">
        <f>VLOOKUP(B56,'[1]LISTADO ATM'!$A$2:$C$822,3,0)</f>
        <v>DISTRITO NACIONAL</v>
      </c>
      <c r="B56" s="127">
        <v>238</v>
      </c>
      <c r="C56" s="127" t="str">
        <f>VLOOKUP(B56,'[1]LISTADO ATM'!$A$2:$B$822,2,0)</f>
        <v xml:space="preserve">ATM Multicentro La Sirena Charles de Gaulle </v>
      </c>
      <c r="D56" s="145" t="s">
        <v>2561</v>
      </c>
      <c r="E56" s="66">
        <v>3335946926</v>
      </c>
    </row>
    <row r="57" spans="1:5" ht="18.75" customHeight="1" x14ac:dyDescent="0.25">
      <c r="A57" s="66" t="str">
        <f>VLOOKUP(B57,'[1]LISTADO ATM'!$A$2:$C$822,3,0)</f>
        <v>DISTRITO NACIONAL</v>
      </c>
      <c r="B57" s="127">
        <v>336</v>
      </c>
      <c r="C57" s="127" t="str">
        <f>VLOOKUP(B57,'[1]LISTADO ATM'!$A$2:$B$822,2,0)</f>
        <v>ATM Instituto Nacional de Cancer (incart)</v>
      </c>
      <c r="D57" s="145" t="s">
        <v>2561</v>
      </c>
      <c r="E57" s="66">
        <v>3335947029</v>
      </c>
    </row>
    <row r="58" spans="1:5" ht="18.75" customHeight="1" x14ac:dyDescent="0.25">
      <c r="A58" s="66" t="str">
        <f>VLOOKUP(B58,'[1]LISTADO ATM'!$A$2:$C$822,3,0)</f>
        <v>ESTE</v>
      </c>
      <c r="B58" s="127">
        <v>838</v>
      </c>
      <c r="C58" s="127" t="str">
        <f>VLOOKUP(B58,'[1]LISTADO ATM'!$A$2:$B$822,2,0)</f>
        <v xml:space="preserve">ATM UNP Consuelo </v>
      </c>
      <c r="D58" s="138" t="s">
        <v>2562</v>
      </c>
      <c r="E58" s="66">
        <v>3335948334</v>
      </c>
    </row>
    <row r="59" spans="1:5" ht="18.75" customHeight="1" x14ac:dyDescent="0.25">
      <c r="A59" s="66" t="str">
        <f>VLOOKUP(B59,'[1]LISTADO ATM'!$A$2:$C$822,3,0)</f>
        <v>NORTE</v>
      </c>
      <c r="B59" s="127">
        <v>944</v>
      </c>
      <c r="C59" s="127" t="str">
        <f>VLOOKUP(B59,'[1]LISTADO ATM'!$A$2:$B$822,2,0)</f>
        <v xml:space="preserve">ATM UNP Mao </v>
      </c>
      <c r="D59" s="138" t="s">
        <v>2562</v>
      </c>
      <c r="E59" s="66">
        <v>3335948335</v>
      </c>
    </row>
    <row r="60" spans="1:5" ht="18.75" thickBot="1" x14ac:dyDescent="0.3">
      <c r="A60" s="131" t="s">
        <v>2472</v>
      </c>
      <c r="B60" s="141">
        <f>COUNT(B53:B59)</f>
        <v>7</v>
      </c>
      <c r="C60" s="122"/>
      <c r="D60" s="125"/>
      <c r="E60" s="125"/>
    </row>
    <row r="61" spans="1:5" ht="18" customHeight="1" thickBot="1" x14ac:dyDescent="0.3">
      <c r="A61" s="111"/>
      <c r="B61" s="116"/>
      <c r="C61" s="111"/>
      <c r="D61" s="111"/>
      <c r="E61" s="116"/>
    </row>
    <row r="62" spans="1:5" ht="18.75" thickBot="1" x14ac:dyDescent="0.3">
      <c r="A62" s="162" t="s">
        <v>2474</v>
      </c>
      <c r="B62" s="163"/>
      <c r="C62" s="111" t="s">
        <v>2412</v>
      </c>
      <c r="D62" s="116"/>
      <c r="E62" s="116"/>
    </row>
    <row r="63" spans="1:5" ht="18.75" customHeight="1" thickBot="1" x14ac:dyDescent="0.3">
      <c r="A63" s="133">
        <f>+B42+B49+B60</f>
        <v>13</v>
      </c>
      <c r="B63" s="137"/>
      <c r="C63" s="111"/>
      <c r="D63" s="111"/>
      <c r="E63" s="111"/>
    </row>
    <row r="64" spans="1:5" ht="18.75" customHeight="1" thickBot="1" x14ac:dyDescent="0.3">
      <c r="A64" s="111"/>
      <c r="B64" s="116"/>
      <c r="C64" s="111"/>
      <c r="D64" s="111"/>
      <c r="E64" s="116"/>
    </row>
    <row r="65" spans="1:5" ht="18.75" customHeight="1" thickBot="1" x14ac:dyDescent="0.3">
      <c r="A65" s="164" t="s">
        <v>2475</v>
      </c>
      <c r="B65" s="165"/>
      <c r="C65" s="165"/>
      <c r="D65" s="165"/>
      <c r="E65" s="166"/>
    </row>
    <row r="66" spans="1:5" ht="18.75" customHeight="1" x14ac:dyDescent="0.25">
      <c r="A66" s="117" t="s">
        <v>15</v>
      </c>
      <c r="B66" s="115" t="s">
        <v>2415</v>
      </c>
      <c r="C66" s="115" t="s">
        <v>46</v>
      </c>
      <c r="D66" s="155" t="s">
        <v>2418</v>
      </c>
      <c r="E66" s="156"/>
    </row>
    <row r="67" spans="1:5" ht="18" x14ac:dyDescent="0.25">
      <c r="A67" s="127" t="str">
        <f>VLOOKUP(B67,'[1]LISTADO ATM'!$A$2:$C$822,3,0)</f>
        <v>DISTRITO NACIONAL</v>
      </c>
      <c r="B67" s="136">
        <v>573</v>
      </c>
      <c r="C67" s="127" t="str">
        <f>VLOOKUP(B67,'[1]LISTADO ATM'!$A$2:$B$822,2,0)</f>
        <v xml:space="preserve">ATM IDSS </v>
      </c>
      <c r="D67" s="157" t="s">
        <v>2585</v>
      </c>
      <c r="E67" s="158"/>
    </row>
    <row r="68" spans="1:5" ht="18" x14ac:dyDescent="0.25">
      <c r="A68" s="127" t="str">
        <f>VLOOKUP(B68,'[1]LISTADO ATM'!$A$2:$C$822,3,0)</f>
        <v>SUR</v>
      </c>
      <c r="B68" s="136">
        <v>870</v>
      </c>
      <c r="C68" s="127" t="str">
        <f>VLOOKUP(B68,'[1]LISTADO ATM'!$A$2:$B$822,2,0)</f>
        <v xml:space="preserve">ATM Willbes Dominicana (Barahona) </v>
      </c>
      <c r="D68" s="157" t="s">
        <v>2598</v>
      </c>
      <c r="E68" s="158"/>
    </row>
    <row r="69" spans="1:5" ht="18" x14ac:dyDescent="0.25">
      <c r="A69" s="127" t="str">
        <f>VLOOKUP(B69,'[1]LISTADO ATM'!$A$2:$C$822,3,0)</f>
        <v>NORTE</v>
      </c>
      <c r="B69" s="136">
        <v>944</v>
      </c>
      <c r="C69" s="127" t="str">
        <f>VLOOKUP(B69,'[1]LISTADO ATM'!$A$2:$B$822,2,0)</f>
        <v xml:space="preserve">ATM UNP Mao </v>
      </c>
      <c r="D69" s="157" t="s">
        <v>2585</v>
      </c>
      <c r="E69" s="158"/>
    </row>
    <row r="70" spans="1:5" ht="18.75" customHeight="1" x14ac:dyDescent="0.25">
      <c r="A70" s="127" t="str">
        <f>VLOOKUP(B70,'[1]LISTADO ATM'!$A$2:$C$822,3,0)</f>
        <v>NORTE</v>
      </c>
      <c r="B70" s="136">
        <v>151</v>
      </c>
      <c r="C70" s="127" t="str">
        <f>VLOOKUP(B70,'[1]LISTADO ATM'!$A$2:$B$822,2,0)</f>
        <v xml:space="preserve">ATM Oficina Nagua </v>
      </c>
      <c r="D70" s="157" t="s">
        <v>2585</v>
      </c>
      <c r="E70" s="158"/>
    </row>
    <row r="71" spans="1:5" ht="18" customHeight="1" x14ac:dyDescent="0.25">
      <c r="A71" s="127" t="e">
        <f>VLOOKUP(B71,'[1]LISTADO ATM'!$A$2:$C$822,3,0)</f>
        <v>#N/A</v>
      </c>
      <c r="B71" s="136"/>
      <c r="C71" s="127" t="e">
        <f>VLOOKUP(B71,'[1]LISTADO ATM'!$A$2:$B$822,2,0)</f>
        <v>#N/A</v>
      </c>
      <c r="D71" s="142"/>
      <c r="E71" s="143"/>
    </row>
    <row r="72" spans="1:5" ht="18.75" customHeight="1" x14ac:dyDescent="0.25">
      <c r="A72" s="127" t="e">
        <f>VLOOKUP(B72,'[1]LISTADO ATM'!$A$2:$C$822,3,0)</f>
        <v>#N/A</v>
      </c>
      <c r="B72" s="136"/>
      <c r="C72" s="127" t="e">
        <f>VLOOKUP(B72,'[1]LISTADO ATM'!$A$2:$B$822,2,0)</f>
        <v>#N/A</v>
      </c>
      <c r="D72" s="142"/>
      <c r="E72" s="143"/>
    </row>
    <row r="73" spans="1:5" ht="18.75" customHeight="1" x14ac:dyDescent="0.25">
      <c r="A73" s="127" t="e">
        <f>VLOOKUP(B73,'[1]LISTADO ATM'!$A$2:$C$822,3,0)</f>
        <v>#N/A</v>
      </c>
      <c r="B73" s="136"/>
      <c r="C73" s="127" t="e">
        <f>VLOOKUP(B73,'[1]LISTADO ATM'!$A$2:$B$822,2,0)</f>
        <v>#N/A</v>
      </c>
      <c r="D73" s="142"/>
      <c r="E73" s="143"/>
    </row>
    <row r="74" spans="1:5" ht="18.75" thickBot="1" x14ac:dyDescent="0.3">
      <c r="A74" s="131" t="s">
        <v>2472</v>
      </c>
      <c r="B74" s="141">
        <f>COUNT(B67:B70)</f>
        <v>4</v>
      </c>
      <c r="C74" s="128"/>
      <c r="D74" s="128"/>
      <c r="E74" s="129"/>
    </row>
    <row r="75" spans="1:5" ht="18.75" customHeight="1" x14ac:dyDescent="0.25">
      <c r="A75" s="127" t="str">
        <f>VLOOKUP(B75,'[1]LISTADO ATM'!$A$2:$C$822,3,0)</f>
        <v>DISTRITO NACIONAL</v>
      </c>
      <c r="B75" s="127">
        <v>719</v>
      </c>
      <c r="C75" s="130" t="str">
        <f>VLOOKUP(B75,'[1]LISTADO ATM'!$A$2:$B$822,2,0)</f>
        <v xml:space="preserve">ATM Ayuntamiento Municipal San Luís </v>
      </c>
      <c r="D75" s="127" t="s">
        <v>2479</v>
      </c>
      <c r="E75" s="132" t="s">
        <v>2592</v>
      </c>
    </row>
    <row r="76" spans="1:5" ht="18.75" customHeight="1" x14ac:dyDescent="0.25">
      <c r="A76" s="127" t="str">
        <f>VLOOKUP(B76,'[1]LISTADO ATM'!$A$2:$C$822,3,0)</f>
        <v>ESTE</v>
      </c>
      <c r="B76" s="127">
        <v>673</v>
      </c>
      <c r="C76" s="130" t="str">
        <f>VLOOKUP(B76,'[1]LISTADO ATM'!$A$2:$B$822,2,0)</f>
        <v>ATM Clínica Dr. Cruz Jiminián</v>
      </c>
      <c r="D76" s="127" t="s">
        <v>2479</v>
      </c>
      <c r="E76" s="132" t="s">
        <v>2593</v>
      </c>
    </row>
    <row r="77" spans="1:5" ht="18" x14ac:dyDescent="0.25">
      <c r="A77" s="127" t="str">
        <f>VLOOKUP(B77,'[1]LISTADO ATM'!$A$2:$C$822,3,0)</f>
        <v>NORTE</v>
      </c>
      <c r="B77" s="127">
        <v>413</v>
      </c>
      <c r="C77" s="130" t="str">
        <f>VLOOKUP(B77,'[1]LISTADO ATM'!$A$2:$B$822,2,0)</f>
        <v xml:space="preserve">ATM UNP Las Galeras Samaná </v>
      </c>
      <c r="D77" s="127" t="s">
        <v>2479</v>
      </c>
      <c r="E77" s="132" t="s">
        <v>2594</v>
      </c>
    </row>
    <row r="78" spans="1:5" ht="18.75" customHeight="1" x14ac:dyDescent="0.25">
      <c r="A78" s="127" t="str">
        <f>VLOOKUP(B78,'[1]LISTADO ATM'!$A$2:$C$822,3,0)</f>
        <v>DISTRITO NACIONAL</v>
      </c>
      <c r="B78" s="127">
        <v>563</v>
      </c>
      <c r="C78" s="130" t="str">
        <f>VLOOKUP(B78,'[1]LISTADO ATM'!$A$2:$B$822,2,0)</f>
        <v xml:space="preserve">ATM Base Aérea San Isidro </v>
      </c>
      <c r="D78" s="127" t="s">
        <v>2479</v>
      </c>
      <c r="E78" s="132" t="s">
        <v>2595</v>
      </c>
    </row>
    <row r="79" spans="1:5" ht="18.75" customHeight="1" thickBot="1" x14ac:dyDescent="0.3">
      <c r="A79" s="131" t="s">
        <v>2472</v>
      </c>
      <c r="B79" s="141">
        <f>COUNT(B66:B78)</f>
        <v>9</v>
      </c>
      <c r="C79" s="122"/>
      <c r="D79" s="122"/>
      <c r="E79" s="122"/>
    </row>
    <row r="80" spans="1:5" ht="15.75" thickBot="1" x14ac:dyDescent="0.3">
      <c r="A80" s="111"/>
      <c r="B80" s="116"/>
      <c r="C80" s="111"/>
      <c r="D80" s="111"/>
      <c r="E80" s="116"/>
    </row>
    <row r="81" spans="1:5" ht="18" customHeight="1" x14ac:dyDescent="0.25">
      <c r="A81" s="159" t="s">
        <v>2584</v>
      </c>
      <c r="B81" s="160"/>
      <c r="C81" s="160"/>
      <c r="D81" s="160"/>
      <c r="E81" s="161"/>
    </row>
    <row r="82" spans="1:5" ht="18.75" customHeight="1" x14ac:dyDescent="0.25">
      <c r="A82" s="113" t="s">
        <v>15</v>
      </c>
      <c r="B82" s="113" t="s">
        <v>2415</v>
      </c>
      <c r="C82" s="115" t="s">
        <v>46</v>
      </c>
      <c r="D82" s="126" t="s">
        <v>2418</v>
      </c>
      <c r="E82" s="126" t="s">
        <v>2416</v>
      </c>
    </row>
    <row r="83" spans="1:5" ht="18" x14ac:dyDescent="0.25">
      <c r="A83" s="66" t="str">
        <f>VLOOKUP(B83,'[1]LISTADO ATM'!$A$2:$C$822,3,0)</f>
        <v>DISTRITO NACIONAL</v>
      </c>
      <c r="B83" s="127">
        <v>755</v>
      </c>
      <c r="C83" s="130" t="str">
        <f>VLOOKUP(B83,'[1]LISTADO ATM'!$A$2:$B$822,2,0)</f>
        <v xml:space="preserve">ATM Oficina Galería del Este (Plaza) </v>
      </c>
      <c r="D83" s="138" t="s">
        <v>2562</v>
      </c>
      <c r="E83" s="132">
        <v>3335945235</v>
      </c>
    </row>
    <row r="84" spans="1:5" ht="18.75" customHeight="1" x14ac:dyDescent="0.25">
      <c r="A84" s="66" t="str">
        <f>VLOOKUP(B84,'[1]LISTADO ATM'!$A$2:$C$822,3,0)</f>
        <v>DISTRITO NACIONAL</v>
      </c>
      <c r="B84" s="127">
        <v>769</v>
      </c>
      <c r="C84" s="130" t="str">
        <f>VLOOKUP(B84,'[1]LISTADO ATM'!$A$2:$B$822,2,0)</f>
        <v>ATM UNP Pablo Mella Morales</v>
      </c>
      <c r="D84" s="138" t="s">
        <v>2562</v>
      </c>
      <c r="E84" s="132">
        <v>3335945246</v>
      </c>
    </row>
    <row r="85" spans="1:5" ht="18" x14ac:dyDescent="0.25">
      <c r="A85" s="66" t="str">
        <f>VLOOKUP(B85,'[1]LISTADO ATM'!$A$2:$C$822,3,0)</f>
        <v>DISTRITO NACIONAL</v>
      </c>
      <c r="B85" s="127">
        <v>87</v>
      </c>
      <c r="C85" s="130" t="str">
        <f>VLOOKUP(B85,'[1]LISTADO ATM'!$A$2:$B$822,2,0)</f>
        <v xml:space="preserve">ATM Autoservicio Sarasota </v>
      </c>
      <c r="D85" s="138" t="s">
        <v>2562</v>
      </c>
      <c r="E85" s="132" t="s">
        <v>2590</v>
      </c>
    </row>
    <row r="86" spans="1:5" ht="18.75" customHeight="1" thickBot="1" x14ac:dyDescent="0.3">
      <c r="A86" s="66" t="str">
        <f>VLOOKUP(B86,'[1]LISTADO ATM'!$A$2:$C$822,3,0)</f>
        <v>DISTRITO NACIONAL</v>
      </c>
      <c r="B86" s="127">
        <v>836</v>
      </c>
      <c r="C86" s="130" t="str">
        <f>VLOOKUP(B86,'[1]LISTADO ATM'!$A$2:$B$822,2,0)</f>
        <v xml:space="preserve">ATM UNP Plaza Luperón </v>
      </c>
      <c r="D86" s="138" t="s">
        <v>2562</v>
      </c>
      <c r="E86" s="132" t="s">
        <v>2591</v>
      </c>
    </row>
    <row r="87" spans="1:5" ht="18.75" thickBot="1" x14ac:dyDescent="0.3">
      <c r="A87" s="131" t="s">
        <v>2472</v>
      </c>
      <c r="B87" s="140">
        <f>COUNT(B83:B86)</f>
        <v>4</v>
      </c>
      <c r="C87" s="122"/>
      <c r="D87" s="125"/>
      <c r="E87" s="125"/>
    </row>
    <row r="88" spans="1:5" ht="15.75" thickBot="1" x14ac:dyDescent="0.3">
      <c r="A88" s="111"/>
      <c r="B88" s="116"/>
      <c r="C88" s="111"/>
      <c r="D88" s="111"/>
      <c r="E88" s="116"/>
    </row>
    <row r="89" spans="1:5" ht="18.75" customHeight="1" thickBot="1" x14ac:dyDescent="0.3">
      <c r="A89" s="162" t="s">
        <v>2474</v>
      </c>
      <c r="B89" s="163"/>
      <c r="C89" s="111" t="s">
        <v>2412</v>
      </c>
      <c r="D89" s="116"/>
      <c r="E89" s="116"/>
    </row>
    <row r="90" spans="1:5" ht="18.75" customHeight="1" thickBot="1" x14ac:dyDescent="0.3">
      <c r="A90" s="133">
        <f>+B62+B79+B87</f>
        <v>13</v>
      </c>
      <c r="B90" s="137"/>
      <c r="C90" s="111"/>
      <c r="D90" s="111"/>
      <c r="E90" s="111"/>
    </row>
    <row r="91" spans="1:5" ht="15.75" thickBot="1" x14ac:dyDescent="0.3">
      <c r="A91" s="111"/>
      <c r="B91" s="116"/>
      <c r="C91" s="111"/>
      <c r="D91" s="111"/>
      <c r="E91" s="116"/>
    </row>
    <row r="92" spans="1:5" ht="18.75" customHeight="1" thickBot="1" x14ac:dyDescent="0.3">
      <c r="A92" s="164" t="s">
        <v>2475</v>
      </c>
      <c r="B92" s="165"/>
      <c r="C92" s="165"/>
      <c r="D92" s="165"/>
      <c r="E92" s="166"/>
    </row>
    <row r="93" spans="1:5" ht="18.75" customHeight="1" x14ac:dyDescent="0.25">
      <c r="A93" s="117" t="s">
        <v>15</v>
      </c>
      <c r="B93" s="113" t="s">
        <v>2415</v>
      </c>
      <c r="C93" s="115" t="s">
        <v>46</v>
      </c>
      <c r="D93" s="155" t="s">
        <v>2418</v>
      </c>
      <c r="E93" s="156"/>
    </row>
    <row r="94" spans="1:5" ht="18" x14ac:dyDescent="0.25">
      <c r="A94" s="127" t="str">
        <f>VLOOKUP(B94,'[1]LISTADO ATM'!$A$2:$C$822,3,0)</f>
        <v>DISTRITO NACIONAL</v>
      </c>
      <c r="B94" s="136">
        <v>557</v>
      </c>
      <c r="C94" s="127" t="str">
        <f>VLOOKUP(B94,'[1]LISTADO ATM'!$A$2:$B$822,2,0)</f>
        <v xml:space="preserve">ATM Multicentro La Sirena Ave. Mella </v>
      </c>
      <c r="D94" s="157" t="s">
        <v>2589</v>
      </c>
      <c r="E94" s="158"/>
    </row>
    <row r="95" spans="1:5" ht="18" x14ac:dyDescent="0.25">
      <c r="A95" s="127" t="str">
        <f>VLOOKUP(B95,'[1]LISTADO ATM'!$A$2:$C$822,3,0)</f>
        <v>DISTRITO NACIONAL</v>
      </c>
      <c r="B95" s="136">
        <v>879</v>
      </c>
      <c r="C95" s="127" t="str">
        <f>VLOOKUP(B95,'[1]LISTADO ATM'!$A$2:$B$822,2,0)</f>
        <v xml:space="preserve">ATM Plaza Metropolitana </v>
      </c>
      <c r="D95" s="157" t="s">
        <v>2589</v>
      </c>
      <c r="E95" s="158"/>
    </row>
    <row r="96" spans="1:5" ht="18" x14ac:dyDescent="0.25">
      <c r="A96" s="127" t="str">
        <f>VLOOKUP(B96,'[1]LISTADO ATM'!$A$2:$C$822,3,0)</f>
        <v>DISTRITO NACIONAL</v>
      </c>
      <c r="B96" s="136">
        <v>561</v>
      </c>
      <c r="C96" s="127" t="str">
        <f>VLOOKUP(B96,'[1]LISTADO ATM'!$A$2:$B$822,2,0)</f>
        <v xml:space="preserve">ATM Comando Regional P.N. S.D. Este </v>
      </c>
      <c r="D96" s="157" t="s">
        <v>2589</v>
      </c>
      <c r="E96" s="158"/>
    </row>
    <row r="97" spans="1:5" ht="18" x14ac:dyDescent="0.25">
      <c r="A97" s="127" t="str">
        <f>VLOOKUP(B97,'[1]LISTADO ATM'!$A$2:$C$822,3,0)</f>
        <v>DISTRITO NACIONAL</v>
      </c>
      <c r="B97" s="136">
        <v>60</v>
      </c>
      <c r="C97" s="127" t="str">
        <f>VLOOKUP(B97,'[1]LISTADO ATM'!$A$2:$B$822,2,0)</f>
        <v xml:space="preserve">ATM Autobanco 27 de Febrero </v>
      </c>
      <c r="D97" s="157" t="s">
        <v>2585</v>
      </c>
      <c r="E97" s="158"/>
    </row>
    <row r="98" spans="1:5" ht="18" customHeight="1" x14ac:dyDescent="0.25">
      <c r="A98" s="127" t="str">
        <f>VLOOKUP(B98,'[1]LISTADO ATM'!$A$2:$C$822,3,0)</f>
        <v>DISTRITO NACIONAL</v>
      </c>
      <c r="B98" s="136">
        <v>725</v>
      </c>
      <c r="C98" s="127" t="str">
        <f>VLOOKUP(B98,'[1]LISTADO ATM'!$A$2:$B$822,2,0)</f>
        <v xml:space="preserve">ATM El Huacal II  </v>
      </c>
      <c r="D98" s="157" t="s">
        <v>2589</v>
      </c>
      <c r="E98" s="158"/>
    </row>
    <row r="99" spans="1:5" ht="18" x14ac:dyDescent="0.25">
      <c r="A99" s="127" t="str">
        <f>VLOOKUP(B99,'[1]LISTADO ATM'!$A$2:$C$822,3,0)</f>
        <v>DISTRITO NACIONAL</v>
      </c>
      <c r="B99" s="136">
        <v>821</v>
      </c>
      <c r="C99" s="127" t="str">
        <f>VLOOKUP(B99,'[1]LISTADO ATM'!$A$2:$B$822,2,0)</f>
        <v xml:space="preserve">ATM S/M Bravo Churchill </v>
      </c>
      <c r="D99" s="157" t="s">
        <v>2585</v>
      </c>
      <c r="E99" s="158"/>
    </row>
    <row r="100" spans="1:5" ht="18" x14ac:dyDescent="0.25">
      <c r="A100" s="127" t="str">
        <f>VLOOKUP(B100,'[1]LISTADO ATM'!$A$2:$C$822,3,0)</f>
        <v>DISTRITO NACIONAL</v>
      </c>
      <c r="B100" s="136">
        <v>139</v>
      </c>
      <c r="C100" s="127" t="str">
        <f>VLOOKUP(B100,'[1]LISTADO ATM'!$A$2:$B$822,2,0)</f>
        <v xml:space="preserve">ATM Oficina Plaza Lama Zona Oriental I </v>
      </c>
      <c r="D100" s="157" t="s">
        <v>2585</v>
      </c>
      <c r="E100" s="158"/>
    </row>
    <row r="101" spans="1:5" ht="18" x14ac:dyDescent="0.25">
      <c r="A101" s="127" t="str">
        <f>VLOOKUP(B101,'[1]LISTADO ATM'!$A$2:$C$822,3,0)</f>
        <v>DISTRITO NACIONAL</v>
      </c>
      <c r="B101" s="136">
        <v>578</v>
      </c>
      <c r="C101" s="127" t="str">
        <f>VLOOKUP(B101,'[1]LISTADO ATM'!$A$2:$B$822,2,0)</f>
        <v xml:space="preserve">ATM Procuraduría General de la República </v>
      </c>
      <c r="D101" s="157" t="s">
        <v>2589</v>
      </c>
      <c r="E101" s="158"/>
    </row>
    <row r="102" spans="1:5" ht="18" x14ac:dyDescent="0.25">
      <c r="A102" s="127" t="str">
        <f>VLOOKUP(B102,'[1]LISTADO ATM'!$A$2:$C$822,3,0)</f>
        <v>DISTRITO NACIONAL</v>
      </c>
      <c r="B102" s="136">
        <v>96</v>
      </c>
      <c r="C102" s="127" t="str">
        <f>VLOOKUP(B102,'[1]LISTADO ATM'!$A$2:$B$822,2,0)</f>
        <v>ATM S/M Caribe Av. Charles de Gaulle</v>
      </c>
      <c r="D102" s="157" t="s">
        <v>2585</v>
      </c>
      <c r="E102" s="158"/>
    </row>
    <row r="103" spans="1:5" ht="18" x14ac:dyDescent="0.25">
      <c r="A103" s="127" t="str">
        <f>VLOOKUP(B103,'[1]LISTADO ATM'!$A$2:$C$822,3,0)</f>
        <v>NORTE</v>
      </c>
      <c r="B103" s="136">
        <v>72</v>
      </c>
      <c r="C103" s="127" t="str">
        <f>VLOOKUP(B103,'[1]LISTADO ATM'!$A$2:$B$822,2,0)</f>
        <v xml:space="preserve">ATM UNP Aeropuerto Gregorio Luperón (Puerto Plata) </v>
      </c>
      <c r="D103" s="157" t="s">
        <v>2585</v>
      </c>
      <c r="E103" s="158"/>
    </row>
    <row r="104" spans="1:5" ht="18" x14ac:dyDescent="0.25">
      <c r="A104" s="127" t="e">
        <f>VLOOKUP(B104,'[2]LISTADO ATM'!$A$2:$C$822,3,0)</f>
        <v>#N/A</v>
      </c>
      <c r="B104" s="136">
        <v>763</v>
      </c>
      <c r="C104" s="127" t="str">
        <f>VLOOKUP(B104,'[1]LISTADO ATM'!$A$2:$B$822,2,0)</f>
        <v xml:space="preserve">ATM UNP Montellano </v>
      </c>
      <c r="D104" s="157" t="s">
        <v>2589</v>
      </c>
      <c r="E104" s="158"/>
    </row>
    <row r="105" spans="1:5" ht="18" x14ac:dyDescent="0.25">
      <c r="A105" s="127" t="str">
        <f>VLOOKUP(B105,'[1]LISTADO ATM'!$A$2:$C$822,3,0)</f>
        <v>ESTE</v>
      </c>
      <c r="B105" s="136">
        <v>386</v>
      </c>
      <c r="C105" s="127" t="str">
        <f>VLOOKUP(B105,'[1]LISTADO ATM'!$A$2:$B$822,2,0)</f>
        <v xml:space="preserve">ATM Plaza Verón II </v>
      </c>
      <c r="D105" s="157" t="s">
        <v>2589</v>
      </c>
      <c r="E105" s="158"/>
    </row>
    <row r="106" spans="1:5" ht="18" x14ac:dyDescent="0.25">
      <c r="A106" s="127" t="str">
        <f>VLOOKUP(B106,'[1]LISTADO ATM'!$A$2:$C$822,3,0)</f>
        <v>DISTRITO NACIONAL</v>
      </c>
      <c r="B106" s="136">
        <v>493</v>
      </c>
      <c r="C106" s="127" t="str">
        <f>VLOOKUP(B106,'[1]LISTADO ATM'!$A$2:$B$822,2,0)</f>
        <v xml:space="preserve">ATM Oficina Haina Occidental II </v>
      </c>
      <c r="D106" s="157" t="s">
        <v>2585</v>
      </c>
      <c r="E106" s="158"/>
    </row>
    <row r="107" spans="1:5" ht="18.75" customHeight="1" thickBot="1" x14ac:dyDescent="0.3">
      <c r="A107" s="127" t="str">
        <f>VLOOKUP(B107,'[1]LISTADO ATM'!$A$2:$C$822,3,0)</f>
        <v>NORTE</v>
      </c>
      <c r="B107" s="136">
        <v>633</v>
      </c>
      <c r="C107" s="127" t="str">
        <f>VLOOKUP(B107,'[1]LISTADO ATM'!$A$2:$B$822,2,0)</f>
        <v xml:space="preserve">ATM Autobanco Las Colinas </v>
      </c>
      <c r="D107" s="157" t="s">
        <v>2585</v>
      </c>
      <c r="E107" s="158"/>
    </row>
    <row r="108" spans="1:5" ht="18.75" thickBot="1" x14ac:dyDescent="0.3">
      <c r="A108" s="131" t="s">
        <v>2472</v>
      </c>
      <c r="B108" s="140">
        <f>COUNT(B94:B107)</f>
        <v>14</v>
      </c>
      <c r="C108" s="128"/>
      <c r="D108" s="128"/>
      <c r="E108" s="129"/>
    </row>
    <row r="109" spans="1:5" x14ac:dyDescent="0.25">
      <c r="A109" s="111"/>
      <c r="B109" s="70"/>
      <c r="C109" s="111"/>
      <c r="D109" s="111"/>
      <c r="E109" s="111"/>
    </row>
    <row r="110" spans="1:5" x14ac:dyDescent="0.25">
      <c r="A110" s="111"/>
      <c r="B110" s="70"/>
      <c r="C110" s="111"/>
      <c r="D110" s="111"/>
      <c r="E110" s="111"/>
    </row>
    <row r="111" spans="1:5" x14ac:dyDescent="0.25">
      <c r="A111" s="111"/>
      <c r="B111" s="70"/>
      <c r="C111" s="111"/>
      <c r="D111" s="111"/>
      <c r="E111" s="111"/>
    </row>
    <row r="112" spans="1:5" x14ac:dyDescent="0.25">
      <c r="A112" s="111"/>
      <c r="B112" s="70"/>
      <c r="C112" s="111"/>
      <c r="D112" s="111"/>
      <c r="E112" s="111"/>
    </row>
    <row r="113" spans="1:5" x14ac:dyDescent="0.25">
      <c r="A113" s="111"/>
      <c r="B113" s="70"/>
      <c r="C113" s="111"/>
      <c r="D113" s="111"/>
      <c r="E113" s="111"/>
    </row>
    <row r="114" spans="1:5" x14ac:dyDescent="0.25">
      <c r="A114" s="111"/>
      <c r="B114" s="70"/>
      <c r="C114" s="111"/>
      <c r="D114" s="111"/>
      <c r="E114" s="111"/>
    </row>
    <row r="115" spans="1:5" x14ac:dyDescent="0.25">
      <c r="A115" s="111"/>
      <c r="B115" s="70"/>
      <c r="C115" s="111"/>
      <c r="D115" s="111"/>
      <c r="E115" s="111"/>
    </row>
    <row r="116" spans="1:5" x14ac:dyDescent="0.25">
      <c r="A116" s="111"/>
      <c r="B116" s="70"/>
      <c r="C116" s="111"/>
      <c r="D116" s="111"/>
      <c r="E116" s="111"/>
    </row>
    <row r="117" spans="1:5" x14ac:dyDescent="0.25">
      <c r="A117" s="111"/>
      <c r="B117" s="70"/>
      <c r="C117" s="111"/>
      <c r="D117" s="111"/>
      <c r="E117" s="111"/>
    </row>
    <row r="118" spans="1:5" x14ac:dyDescent="0.25">
      <c r="A118" s="111"/>
      <c r="B118" s="70"/>
      <c r="C118" s="111"/>
      <c r="D118" s="111"/>
      <c r="E118" s="111"/>
    </row>
    <row r="119" spans="1:5" x14ac:dyDescent="0.25">
      <c r="A119" s="111"/>
      <c r="B119" s="70"/>
      <c r="C119" s="111"/>
      <c r="D119" s="111"/>
      <c r="E119" s="111"/>
    </row>
    <row r="120" spans="1:5" x14ac:dyDescent="0.25">
      <c r="A120" s="111"/>
      <c r="B120" s="70"/>
      <c r="C120" s="111"/>
      <c r="D120" s="111"/>
      <c r="E120" s="111"/>
    </row>
    <row r="121" spans="1:5" x14ac:dyDescent="0.25">
      <c r="A121" s="111"/>
      <c r="B121" s="70"/>
      <c r="C121" s="111"/>
      <c r="D121" s="111"/>
      <c r="E121" s="111"/>
    </row>
    <row r="122" spans="1:5" x14ac:dyDescent="0.25">
      <c r="A122" s="111"/>
      <c r="B122" s="70"/>
      <c r="C122" s="111"/>
      <c r="D122" s="111"/>
      <c r="E122" s="111"/>
    </row>
    <row r="123" spans="1:5" x14ac:dyDescent="0.25">
      <c r="A123" s="111"/>
      <c r="B123" s="70"/>
      <c r="C123" s="111"/>
      <c r="D123" s="111"/>
      <c r="E123" s="111"/>
    </row>
    <row r="124" spans="1:5" x14ac:dyDescent="0.25">
      <c r="A124" s="111"/>
      <c r="B124" s="70"/>
      <c r="C124" s="111"/>
      <c r="D124" s="111"/>
      <c r="E124" s="111"/>
    </row>
    <row r="125" spans="1:5" x14ac:dyDescent="0.25">
      <c r="A125" s="111"/>
      <c r="B125" s="70"/>
      <c r="C125" s="111"/>
      <c r="D125" s="111"/>
      <c r="E125" s="111"/>
    </row>
    <row r="126" spans="1:5" x14ac:dyDescent="0.25">
      <c r="A126" s="111"/>
      <c r="B126" s="70"/>
      <c r="C126" s="111"/>
      <c r="D126" s="111"/>
      <c r="E126" s="111"/>
    </row>
    <row r="127" spans="1:5" x14ac:dyDescent="0.25">
      <c r="A127" s="111"/>
      <c r="B127" s="70"/>
      <c r="C127" s="111"/>
      <c r="D127" s="111"/>
      <c r="E127" s="111"/>
    </row>
    <row r="128" spans="1:5" x14ac:dyDescent="0.25">
      <c r="A128" s="111"/>
      <c r="B128" s="70"/>
      <c r="C128" s="111"/>
      <c r="D128" s="111"/>
      <c r="E128" s="111"/>
    </row>
    <row r="129" spans="1:5" x14ac:dyDescent="0.25">
      <c r="A129" s="111"/>
      <c r="B129" s="70"/>
      <c r="C129" s="111"/>
      <c r="D129" s="111"/>
      <c r="E129" s="111"/>
    </row>
    <row r="130" spans="1:5" x14ac:dyDescent="0.25">
      <c r="A130" s="111"/>
      <c r="B130" s="70"/>
      <c r="C130" s="111"/>
      <c r="D130" s="111"/>
      <c r="E130" s="111"/>
    </row>
    <row r="131" spans="1:5" x14ac:dyDescent="0.25">
      <c r="A131" s="111"/>
      <c r="B131" s="70"/>
      <c r="C131" s="111"/>
      <c r="D131" s="111"/>
      <c r="E131" s="111"/>
    </row>
    <row r="132" spans="1:5" x14ac:dyDescent="0.25">
      <c r="A132" s="111"/>
      <c r="B132" s="70"/>
      <c r="C132" s="111"/>
      <c r="D132" s="111"/>
      <c r="E132" s="111"/>
    </row>
    <row r="133" spans="1:5" x14ac:dyDescent="0.25">
      <c r="A133" s="111"/>
      <c r="B133" s="70"/>
      <c r="C133" s="111"/>
      <c r="D133" s="111"/>
      <c r="E133" s="111"/>
    </row>
    <row r="134" spans="1:5" x14ac:dyDescent="0.25">
      <c r="A134" s="111"/>
      <c r="B134" s="70"/>
      <c r="C134" s="111"/>
      <c r="D134" s="111"/>
      <c r="E134" s="111"/>
    </row>
    <row r="135" spans="1:5" x14ac:dyDescent="0.25">
      <c r="A135" s="111"/>
      <c r="B135" s="70"/>
      <c r="C135" s="111"/>
      <c r="D135" s="111"/>
      <c r="E135" s="111"/>
    </row>
    <row r="136" spans="1:5" x14ac:dyDescent="0.25">
      <c r="A136" s="111"/>
      <c r="B136" s="70"/>
      <c r="C136" s="111"/>
      <c r="D136" s="111"/>
      <c r="E136" s="111"/>
    </row>
    <row r="137" spans="1:5" x14ac:dyDescent="0.25">
      <c r="A137" s="111"/>
      <c r="B137" s="70"/>
      <c r="C137" s="111"/>
      <c r="D137" s="111"/>
      <c r="E137" s="111"/>
    </row>
    <row r="138" spans="1:5" x14ac:dyDescent="0.25">
      <c r="A138" s="111"/>
      <c r="B138" s="70"/>
      <c r="C138" s="111"/>
      <c r="D138" s="111"/>
      <c r="E138" s="111"/>
    </row>
    <row r="139" spans="1:5" x14ac:dyDescent="0.25">
      <c r="A139" s="111"/>
      <c r="B139" s="70"/>
      <c r="C139" s="111"/>
      <c r="D139" s="111"/>
      <c r="E139" s="111"/>
    </row>
    <row r="140" spans="1:5" x14ac:dyDescent="0.25">
      <c r="A140" s="111"/>
      <c r="B140" s="70"/>
      <c r="C140" s="111"/>
      <c r="D140" s="111"/>
      <c r="E140" s="111"/>
    </row>
    <row r="141" spans="1:5" x14ac:dyDescent="0.25">
      <c r="A141" s="111"/>
      <c r="B141" s="70"/>
      <c r="C141" s="111"/>
      <c r="D141" s="111"/>
      <c r="E141" s="111"/>
    </row>
    <row r="142" spans="1:5" x14ac:dyDescent="0.25">
      <c r="A142" s="111"/>
      <c r="B142" s="70"/>
      <c r="C142" s="111"/>
      <c r="D142" s="111"/>
      <c r="E142" s="111"/>
    </row>
    <row r="143" spans="1:5" x14ac:dyDescent="0.25">
      <c r="A143" s="111"/>
      <c r="B143" s="70"/>
      <c r="C143" s="111"/>
      <c r="D143" s="111"/>
      <c r="E143" s="111"/>
    </row>
    <row r="144" spans="1:5" x14ac:dyDescent="0.25">
      <c r="A144" s="111"/>
      <c r="B144" s="70"/>
      <c r="C144" s="111"/>
      <c r="D144" s="111"/>
      <c r="E144" s="111"/>
    </row>
    <row r="145" spans="1:5" x14ac:dyDescent="0.25">
      <c r="A145" s="111"/>
      <c r="B145" s="70"/>
      <c r="C145" s="111"/>
      <c r="D145" s="111"/>
      <c r="E145" s="111"/>
    </row>
    <row r="146" spans="1:5" x14ac:dyDescent="0.25">
      <c r="A146" s="111"/>
      <c r="B146" s="70"/>
      <c r="C146" s="111"/>
      <c r="D146" s="111"/>
      <c r="E146" s="111"/>
    </row>
    <row r="147" spans="1:5" x14ac:dyDescent="0.25">
      <c r="A147" s="111"/>
      <c r="B147" s="70"/>
      <c r="C147" s="111"/>
      <c r="D147" s="111"/>
      <c r="E147" s="111"/>
    </row>
    <row r="148" spans="1:5" x14ac:dyDescent="0.25">
      <c r="A148" s="111"/>
      <c r="B148" s="70"/>
      <c r="C148" s="111"/>
      <c r="D148" s="111"/>
      <c r="E148" s="111"/>
    </row>
    <row r="149" spans="1:5" x14ac:dyDescent="0.25">
      <c r="A149" s="111"/>
      <c r="B149" s="70"/>
      <c r="C149" s="111"/>
      <c r="D149" s="111"/>
      <c r="E149" s="111"/>
    </row>
    <row r="150" spans="1:5" x14ac:dyDescent="0.25">
      <c r="A150" s="111"/>
      <c r="B150" s="70"/>
      <c r="C150" s="111"/>
      <c r="D150" s="111"/>
      <c r="E150" s="111"/>
    </row>
    <row r="151" spans="1:5" x14ac:dyDescent="0.25">
      <c r="A151" s="111"/>
      <c r="B151" s="70"/>
      <c r="C151" s="111"/>
      <c r="D151" s="111"/>
      <c r="E151" s="111"/>
    </row>
    <row r="152" spans="1:5" x14ac:dyDescent="0.25">
      <c r="A152" s="111"/>
      <c r="B152" s="70"/>
      <c r="C152" s="111"/>
      <c r="D152" s="111"/>
      <c r="E152" s="111"/>
    </row>
    <row r="153" spans="1:5" x14ac:dyDescent="0.25">
      <c r="A153" s="111"/>
      <c r="B153" s="70"/>
      <c r="C153" s="111"/>
      <c r="D153" s="111"/>
      <c r="E153" s="111"/>
    </row>
    <row r="154" spans="1:5" x14ac:dyDescent="0.25">
      <c r="A154" s="111"/>
      <c r="B154" s="70"/>
      <c r="C154" s="111"/>
      <c r="D154" s="111"/>
      <c r="E154" s="111"/>
    </row>
    <row r="155" spans="1:5" x14ac:dyDescent="0.25">
      <c r="A155" s="111"/>
      <c r="B155" s="70"/>
      <c r="C155" s="111"/>
      <c r="D155" s="111"/>
      <c r="E155" s="111"/>
    </row>
    <row r="156" spans="1:5" x14ac:dyDescent="0.25">
      <c r="A156" s="111"/>
      <c r="B156" s="70"/>
      <c r="C156" s="111"/>
      <c r="D156" s="111"/>
      <c r="E156" s="111"/>
    </row>
    <row r="157" spans="1:5" x14ac:dyDescent="0.25">
      <c r="A157" s="111"/>
      <c r="B157" s="70"/>
      <c r="C157" s="111"/>
      <c r="D157" s="111"/>
      <c r="E157" s="111"/>
    </row>
    <row r="158" spans="1:5" x14ac:dyDescent="0.25">
      <c r="A158" s="111"/>
      <c r="B158" s="70"/>
      <c r="C158" s="111"/>
      <c r="D158" s="111"/>
      <c r="E158" s="111"/>
    </row>
    <row r="159" spans="1:5" x14ac:dyDescent="0.25">
      <c r="A159" s="111"/>
      <c r="B159" s="70"/>
      <c r="C159" s="111"/>
      <c r="D159" s="111"/>
      <c r="E159" s="111"/>
    </row>
    <row r="160" spans="1:5" x14ac:dyDescent="0.25">
      <c r="A160" s="111"/>
      <c r="B160" s="70"/>
      <c r="C160" s="111"/>
      <c r="D160" s="111"/>
      <c r="E160" s="111"/>
    </row>
    <row r="161" spans="1:5" x14ac:dyDescent="0.25">
      <c r="A161" s="111"/>
      <c r="B161" s="70"/>
      <c r="C161" s="111"/>
      <c r="D161" s="111"/>
      <c r="E161" s="111"/>
    </row>
    <row r="162" spans="1:5" x14ac:dyDescent="0.25">
      <c r="A162" s="111"/>
      <c r="B162" s="70"/>
      <c r="C162" s="111"/>
      <c r="D162" s="111"/>
      <c r="E162" s="111"/>
    </row>
    <row r="163" spans="1:5" x14ac:dyDescent="0.25">
      <c r="A163" s="111"/>
      <c r="B163" s="70"/>
      <c r="C163" s="111"/>
      <c r="D163" s="111"/>
      <c r="E163" s="111"/>
    </row>
    <row r="164" spans="1:5" x14ac:dyDescent="0.25">
      <c r="A164" s="111"/>
      <c r="B164" s="70"/>
      <c r="C164" s="111"/>
      <c r="D164" s="111"/>
      <c r="E164" s="111"/>
    </row>
    <row r="165" spans="1:5" x14ac:dyDescent="0.25">
      <c r="A165" s="111"/>
      <c r="B165" s="70"/>
      <c r="C165" s="111"/>
      <c r="D165" s="111"/>
      <c r="E165" s="111"/>
    </row>
    <row r="166" spans="1:5" x14ac:dyDescent="0.25">
      <c r="A166" s="111"/>
      <c r="B166" s="70"/>
      <c r="C166" s="111"/>
      <c r="D166" s="111"/>
      <c r="E166" s="111"/>
    </row>
    <row r="167" spans="1:5" x14ac:dyDescent="0.25">
      <c r="A167" s="111"/>
      <c r="B167" s="70"/>
      <c r="C167" s="111"/>
      <c r="D167" s="111"/>
      <c r="E167" s="111"/>
    </row>
    <row r="168" spans="1:5" x14ac:dyDescent="0.25">
      <c r="A168" s="111"/>
      <c r="B168" s="70"/>
      <c r="C168" s="111"/>
      <c r="D168" s="111"/>
      <c r="E168" s="111"/>
    </row>
    <row r="169" spans="1:5" x14ac:dyDescent="0.25">
      <c r="A169" s="111"/>
      <c r="B169" s="70"/>
      <c r="C169" s="111"/>
      <c r="D169" s="111"/>
      <c r="E169" s="111"/>
    </row>
    <row r="170" spans="1:5" x14ac:dyDescent="0.25">
      <c r="A170" s="111"/>
      <c r="B170" s="70"/>
      <c r="C170" s="111"/>
      <c r="D170" s="111"/>
      <c r="E170" s="111"/>
    </row>
    <row r="171" spans="1:5" x14ac:dyDescent="0.25">
      <c r="A171" s="111"/>
      <c r="B171" s="70"/>
      <c r="C171" s="111"/>
      <c r="D171" s="111"/>
      <c r="E171" s="111"/>
    </row>
  </sheetData>
  <mergeCells count="35">
    <mergeCell ref="F1:G1"/>
    <mergeCell ref="C24:E24"/>
    <mergeCell ref="A26:E26"/>
    <mergeCell ref="C35:E35"/>
    <mergeCell ref="A37:E37"/>
    <mergeCell ref="A51:E51"/>
    <mergeCell ref="A44:E44"/>
    <mergeCell ref="A62:B62"/>
    <mergeCell ref="A65:E65"/>
    <mergeCell ref="A1:E1"/>
    <mergeCell ref="A2:E2"/>
    <mergeCell ref="A7:E7"/>
    <mergeCell ref="D95:E95"/>
    <mergeCell ref="D96:E96"/>
    <mergeCell ref="D97:E97"/>
    <mergeCell ref="D98:E98"/>
    <mergeCell ref="A81:E81"/>
    <mergeCell ref="A89:B89"/>
    <mergeCell ref="A92:E92"/>
    <mergeCell ref="D93:E93"/>
    <mergeCell ref="D94:E94"/>
    <mergeCell ref="D104:E104"/>
    <mergeCell ref="D105:E105"/>
    <mergeCell ref="D106:E106"/>
    <mergeCell ref="D107:E107"/>
    <mergeCell ref="D99:E99"/>
    <mergeCell ref="D100:E100"/>
    <mergeCell ref="D101:E101"/>
    <mergeCell ref="D102:E102"/>
    <mergeCell ref="D103:E103"/>
    <mergeCell ref="D66:E66"/>
    <mergeCell ref="D67:E67"/>
    <mergeCell ref="D68:E68"/>
    <mergeCell ref="D69:E69"/>
    <mergeCell ref="D70:E70"/>
  </mergeCells>
  <phoneticPr fontId="46" type="noConversion"/>
  <conditionalFormatting sqref="E185:E1048576">
    <cfRule type="duplicateValues" dxfId="173" priority="143416"/>
  </conditionalFormatting>
  <conditionalFormatting sqref="B185:B1048576">
    <cfRule type="duplicateValues" dxfId="172" priority="143417"/>
  </conditionalFormatting>
  <conditionalFormatting sqref="B168:B171">
    <cfRule type="duplicateValues" dxfId="171" priority="57"/>
  </conditionalFormatting>
  <conditionalFormatting sqref="B168:B1048576">
    <cfRule type="duplicateValues" dxfId="170" priority="45"/>
  </conditionalFormatting>
  <conditionalFormatting sqref="B109:B167 B83:B84 B88:B92 B80:B81 B94:B102">
    <cfRule type="duplicateValues" dxfId="169" priority="41"/>
  </conditionalFormatting>
  <conditionalFormatting sqref="E102">
    <cfRule type="duplicateValues" dxfId="168" priority="37"/>
  </conditionalFormatting>
  <conditionalFormatting sqref="E105">
    <cfRule type="duplicateValues" dxfId="167" priority="36"/>
  </conditionalFormatting>
  <conditionalFormatting sqref="E106">
    <cfRule type="duplicateValues" dxfId="166" priority="35"/>
  </conditionalFormatting>
  <conditionalFormatting sqref="E107">
    <cfRule type="duplicateValues" dxfId="165" priority="33"/>
  </conditionalFormatting>
  <conditionalFormatting sqref="B83:B1048576 B75:B81">
    <cfRule type="duplicateValues" dxfId="164" priority="32"/>
  </conditionalFormatting>
  <conditionalFormatting sqref="E75:E1048576">
    <cfRule type="duplicateValues" dxfId="163" priority="31"/>
  </conditionalFormatting>
  <conditionalFormatting sqref="E69">
    <cfRule type="duplicateValues" dxfId="162" priority="27"/>
  </conditionalFormatting>
  <conditionalFormatting sqref="E71:E73">
    <cfRule type="duplicateValues" dxfId="161" priority="26"/>
  </conditionalFormatting>
  <conditionalFormatting sqref="B67:B73 B28:B34 B1:B7 B40:B41 B46:B48 B53:B59 B61:B65 B50:B51 B43:B44 B36:B37 B25:B26 B9:B23">
    <cfRule type="duplicateValues" dxfId="160" priority="28"/>
  </conditionalFormatting>
  <conditionalFormatting sqref="E39">
    <cfRule type="duplicateValues" dxfId="159" priority="24"/>
  </conditionalFormatting>
  <conditionalFormatting sqref="E71:E74 E49:E68 E42:E44 E22 E1:E7 E12:E16 E24:E26 E9:E10 E28:E37 E39 E46">
    <cfRule type="duplicateValues" dxfId="158" priority="23"/>
  </conditionalFormatting>
  <conditionalFormatting sqref="E11">
    <cfRule type="duplicateValues" dxfId="157" priority="22"/>
  </conditionalFormatting>
  <conditionalFormatting sqref="E11">
    <cfRule type="duplicateValues" dxfId="156" priority="21"/>
  </conditionalFormatting>
  <conditionalFormatting sqref="E17">
    <cfRule type="duplicateValues" dxfId="155" priority="20"/>
  </conditionalFormatting>
  <conditionalFormatting sqref="E17">
    <cfRule type="duplicateValues" dxfId="154" priority="19"/>
  </conditionalFormatting>
  <conditionalFormatting sqref="E18:E19">
    <cfRule type="duplicateValues" dxfId="153" priority="18"/>
  </conditionalFormatting>
  <conditionalFormatting sqref="E18:E19">
    <cfRule type="duplicateValues" dxfId="152" priority="17"/>
  </conditionalFormatting>
  <conditionalFormatting sqref="E23">
    <cfRule type="duplicateValues" dxfId="151" priority="16"/>
  </conditionalFormatting>
  <conditionalFormatting sqref="E23">
    <cfRule type="duplicateValues" dxfId="150" priority="15"/>
  </conditionalFormatting>
  <conditionalFormatting sqref="E20">
    <cfRule type="duplicateValues" dxfId="149" priority="13"/>
  </conditionalFormatting>
  <conditionalFormatting sqref="E20">
    <cfRule type="duplicateValues" dxfId="148" priority="12"/>
  </conditionalFormatting>
  <conditionalFormatting sqref="E74 E1:E7 E46 E22 E53:E68 E42:E44 E49:E51 E9:E10 E12:E16 E24:E26 E28:E37">
    <cfRule type="duplicateValues" dxfId="147" priority="29"/>
  </conditionalFormatting>
  <conditionalFormatting sqref="E21">
    <cfRule type="duplicateValues" dxfId="146" priority="11"/>
  </conditionalFormatting>
  <conditionalFormatting sqref="E21">
    <cfRule type="duplicateValues" dxfId="145" priority="10"/>
  </conditionalFormatting>
  <conditionalFormatting sqref="E47">
    <cfRule type="duplicateValues" dxfId="144" priority="9"/>
  </conditionalFormatting>
  <conditionalFormatting sqref="E47">
    <cfRule type="duplicateValues" dxfId="143" priority="8"/>
  </conditionalFormatting>
  <conditionalFormatting sqref="B17:B19">
    <cfRule type="duplicateValues" dxfId="142" priority="7"/>
  </conditionalFormatting>
  <conditionalFormatting sqref="B39">
    <cfRule type="duplicateValues" dxfId="141" priority="30"/>
  </conditionalFormatting>
  <conditionalFormatting sqref="E48">
    <cfRule type="duplicateValues" dxfId="140" priority="4"/>
  </conditionalFormatting>
  <conditionalFormatting sqref="E48">
    <cfRule type="duplicateValues" dxfId="139" priority="3"/>
  </conditionalFormatting>
  <conditionalFormatting sqref="E70">
    <cfRule type="duplicateValues" dxfId="138" priority="2"/>
  </conditionalFormatting>
  <conditionalFormatting sqref="E70">
    <cfRule type="duplicateValues" dxfId="137" priority="1"/>
  </conditionalFormatting>
  <conditionalFormatting sqref="E108:E167 E103:E104 E75:E101">
    <cfRule type="duplicateValues" dxfId="136" priority="157207"/>
  </conditionalFormatting>
  <conditionalFormatting sqref="B103:B107">
    <cfRule type="duplicateValues" dxfId="135" priority="157210"/>
  </conditionalFormatting>
  <conditionalFormatting sqref="B85:B86">
    <cfRule type="duplicateValues" dxfId="134" priority="157260"/>
  </conditionalFormatting>
  <conditionalFormatting sqref="B83:B167 B75:B81">
    <cfRule type="duplicateValues" dxfId="133" priority="157261"/>
  </conditionalFormatting>
  <conditionalFormatting sqref="B75:B78">
    <cfRule type="duplicateValues" dxfId="132" priority="157341"/>
  </conditionalFormatting>
  <conditionalFormatting sqref="B53:B74 B1:B7 B9:B26 B28:B37 B39:B44 B46:B51">
    <cfRule type="duplicateValues" dxfId="131" priority="157468"/>
    <cfRule type="duplicateValues" dxfId="130" priority="157469"/>
  </conditionalFormatting>
  <conditionalFormatting sqref="E40:E41">
    <cfRule type="duplicateValues" dxfId="129" priority="15761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0" customFormat="1" x14ac:dyDescent="0.25">
      <c r="A256" s="77">
        <v>363</v>
      </c>
      <c r="B256" s="77" t="s">
        <v>2468</v>
      </c>
      <c r="C256" s="77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0" customFormat="1" x14ac:dyDescent="0.25">
      <c r="A258" s="77">
        <v>365</v>
      </c>
      <c r="B258" s="77" t="s">
        <v>2466</v>
      </c>
      <c r="C258" s="77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0" customFormat="1" x14ac:dyDescent="0.25">
      <c r="A260" s="90">
        <v>368</v>
      </c>
      <c r="B260" s="90" t="s">
        <v>2532</v>
      </c>
      <c r="C260" s="90" t="s">
        <v>1274</v>
      </c>
    </row>
    <row r="261" spans="1:3" s="70" customFormat="1" x14ac:dyDescent="0.25">
      <c r="A261" s="77">
        <v>369</v>
      </c>
      <c r="B261" s="77" t="s">
        <v>2467</v>
      </c>
      <c r="C261" s="77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0" customFormat="1" x14ac:dyDescent="0.25">
      <c r="A270" s="75">
        <v>384</v>
      </c>
      <c r="B270" s="75" t="s">
        <v>2460</v>
      </c>
      <c r="C270" s="75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7">
        <v>491</v>
      </c>
      <c r="B351" s="67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0" customFormat="1" x14ac:dyDescent="0.25">
      <c r="A432" s="72">
        <v>581</v>
      </c>
      <c r="B432" s="72" t="s">
        <v>1602</v>
      </c>
      <c r="C432" s="72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0" customFormat="1" x14ac:dyDescent="0.25">
      <c r="A451" s="77">
        <v>600</v>
      </c>
      <c r="B451" s="77" t="s">
        <v>2461</v>
      </c>
      <c r="C451" s="77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0" customFormat="1" x14ac:dyDescent="0.25">
      <c r="A465" s="77">
        <v>614</v>
      </c>
      <c r="B465" s="77" t="s">
        <v>2464</v>
      </c>
      <c r="C465" s="77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0" customFormat="1" x14ac:dyDescent="0.25">
      <c r="A511" s="90">
        <v>663</v>
      </c>
      <c r="B511" s="90" t="s">
        <v>2539</v>
      </c>
      <c r="C511" s="90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0" customFormat="1" x14ac:dyDescent="0.25">
      <c r="A637" s="77">
        <v>797</v>
      </c>
      <c r="B637" s="77" t="s">
        <v>2462</v>
      </c>
      <c r="C637" s="77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70" customFormat="1" x14ac:dyDescent="0.25">
      <c r="A825" s="38">
        <v>995</v>
      </c>
      <c r="B825" s="38" t="s">
        <v>1880</v>
      </c>
      <c r="C825" s="38" t="s">
        <v>1275</v>
      </c>
    </row>
    <row r="826" spans="1:3" s="70" customFormat="1" x14ac:dyDescent="0.25">
      <c r="A826" s="38">
        <v>996</v>
      </c>
      <c r="B826" s="38" t="s">
        <v>1881</v>
      </c>
      <c r="C826" s="38" t="s">
        <v>1273</v>
      </c>
    </row>
    <row r="827" spans="1:3" s="70" customFormat="1" x14ac:dyDescent="0.25">
      <c r="A827" s="38">
        <v>166</v>
      </c>
      <c r="B827" s="38" t="s">
        <v>2541</v>
      </c>
      <c r="C827" s="38" t="s">
        <v>1276</v>
      </c>
    </row>
    <row r="828" spans="1:3" s="70" customFormat="1" x14ac:dyDescent="0.25">
      <c r="A828" s="38">
        <v>361</v>
      </c>
      <c r="B828" s="38" t="s">
        <v>2554</v>
      </c>
      <c r="C828" s="38" t="s">
        <v>1276</v>
      </c>
    </row>
    <row r="829" spans="1:3" s="70" customFormat="1" x14ac:dyDescent="0.25">
      <c r="A829" s="38">
        <v>375</v>
      </c>
      <c r="B829" s="38" t="s">
        <v>2563</v>
      </c>
      <c r="C829" s="38" t="s">
        <v>1273</v>
      </c>
    </row>
    <row r="830" spans="1:3" x14ac:dyDescent="0.25">
      <c r="A830" s="38">
        <v>371</v>
      </c>
      <c r="B830" s="38" t="s">
        <v>2581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28" priority="5"/>
  </conditionalFormatting>
  <conditionalFormatting sqref="A827">
    <cfRule type="duplicateValues" dxfId="127" priority="4"/>
  </conditionalFormatting>
  <conditionalFormatting sqref="A828">
    <cfRule type="duplicateValues" dxfId="126" priority="3"/>
  </conditionalFormatting>
  <conditionalFormatting sqref="A829">
    <cfRule type="duplicateValues" dxfId="125" priority="2"/>
  </conditionalFormatting>
  <conditionalFormatting sqref="A830">
    <cfRule type="duplicateValues" dxfId="12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1" t="s">
        <v>2420</v>
      </c>
      <c r="B1" s="182"/>
      <c r="C1" s="182"/>
      <c r="D1" s="182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2574</v>
      </c>
      <c r="C3" s="48" t="s">
        <v>2565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2575</v>
      </c>
      <c r="C4" s="48" t="s">
        <v>2565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2576</v>
      </c>
      <c r="C5" s="48" t="s">
        <v>2565</v>
      </c>
      <c r="D5" s="60" t="s">
        <v>2545</v>
      </c>
    </row>
    <row r="6" spans="1:5" ht="15.75" x14ac:dyDescent="0.25">
      <c r="A6" s="48">
        <v>3335926017</v>
      </c>
      <c r="B6" s="48" t="s">
        <v>2577</v>
      </c>
      <c r="C6" s="48" t="s">
        <v>2565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1" t="s">
        <v>2429</v>
      </c>
      <c r="B18" s="182"/>
      <c r="C18" s="182"/>
      <c r="D18" s="182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2567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2566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2569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2570</v>
      </c>
      <c r="C23" s="48" t="s">
        <v>2548</v>
      </c>
      <c r="D23" s="60" t="s">
        <v>2545</v>
      </c>
    </row>
    <row r="24" spans="1:4" s="79" customFormat="1" ht="15.75" x14ac:dyDescent="0.25">
      <c r="A24" s="48">
        <v>3335925991</v>
      </c>
      <c r="B24" s="48" t="s">
        <v>2571</v>
      </c>
      <c r="C24" s="48" t="s">
        <v>2548</v>
      </c>
      <c r="D24" s="60" t="s">
        <v>2545</v>
      </c>
    </row>
    <row r="25" spans="1:4" s="79" customFormat="1" ht="15.75" x14ac:dyDescent="0.25">
      <c r="A25" s="48">
        <v>3335925992</v>
      </c>
      <c r="B25" s="48" t="s">
        <v>2572</v>
      </c>
      <c r="C25" s="48" t="s">
        <v>2548</v>
      </c>
      <c r="D25" s="60" t="s">
        <v>2545</v>
      </c>
    </row>
    <row r="26" spans="1:4" s="79" customFormat="1" ht="15.75" x14ac:dyDescent="0.25">
      <c r="A26" s="48">
        <v>3335925993</v>
      </c>
      <c r="B26" s="48" t="s">
        <v>2573</v>
      </c>
      <c r="C26" s="48" t="s">
        <v>2548</v>
      </c>
      <c r="D26" s="60" t="s">
        <v>2545</v>
      </c>
    </row>
    <row r="27" spans="1:4" s="79" customFormat="1" ht="15.75" x14ac:dyDescent="0.25">
      <c r="A27" s="48">
        <v>3335925994</v>
      </c>
      <c r="B27" s="48" t="s">
        <v>2568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9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23" priority="18"/>
  </conditionalFormatting>
  <conditionalFormatting sqref="B7:B8">
    <cfRule type="duplicateValues" dxfId="122" priority="17"/>
  </conditionalFormatting>
  <conditionalFormatting sqref="A7:A8">
    <cfRule type="duplicateValues" dxfId="121" priority="15"/>
    <cfRule type="duplicateValues" dxfId="12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2021-07-10T09:55:31Z</dcterms:modified>
</cp:coreProperties>
</file>