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REPORTE!$A$4:$Q$89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5" i="1"/>
  <c r="G95" i="1"/>
  <c r="H95" i="1"/>
  <c r="I95" i="1"/>
  <c r="J95" i="1"/>
  <c r="K95" i="1"/>
  <c r="F67" i="1"/>
  <c r="G67" i="1"/>
  <c r="H67" i="1"/>
  <c r="I67" i="1"/>
  <c r="J67" i="1"/>
  <c r="K67" i="1"/>
  <c r="F88" i="1"/>
  <c r="G88" i="1"/>
  <c r="H88" i="1"/>
  <c r="I88" i="1"/>
  <c r="J88" i="1"/>
  <c r="K88" i="1"/>
  <c r="A91" i="1"/>
  <c r="A76" i="1"/>
  <c r="A75" i="1"/>
  <c r="A74" i="1"/>
  <c r="A73" i="1"/>
  <c r="A72" i="1"/>
  <c r="A71" i="1"/>
  <c r="A70" i="1"/>
  <c r="A69" i="1"/>
  <c r="A68" i="1"/>
  <c r="A108" i="1"/>
  <c r="A107" i="1"/>
  <c r="A106" i="1"/>
  <c r="A105" i="1"/>
  <c r="A104" i="1"/>
  <c r="A103" i="1"/>
  <c r="A95" i="1"/>
  <c r="A67" i="1"/>
  <c r="A88" i="1"/>
  <c r="G7" i="16" l="1"/>
  <c r="B50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2" i="16" l="1"/>
  <c r="F102" i="1"/>
  <c r="G102" i="1"/>
  <c r="H102" i="1"/>
  <c r="I102" i="1"/>
  <c r="J102" i="1"/>
  <c r="K102" i="1"/>
  <c r="F54" i="1"/>
  <c r="G54" i="1"/>
  <c r="H54" i="1"/>
  <c r="I54" i="1"/>
  <c r="J54" i="1"/>
  <c r="K54" i="1"/>
  <c r="F35" i="1"/>
  <c r="G35" i="1"/>
  <c r="H35" i="1"/>
  <c r="I35" i="1"/>
  <c r="J35" i="1"/>
  <c r="K3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87" i="1"/>
  <c r="G87" i="1"/>
  <c r="H87" i="1"/>
  <c r="I87" i="1"/>
  <c r="J87" i="1"/>
  <c r="K87" i="1"/>
  <c r="F94" i="1"/>
  <c r="G94" i="1"/>
  <c r="H94" i="1"/>
  <c r="I94" i="1"/>
  <c r="J94" i="1"/>
  <c r="K94" i="1"/>
  <c r="F62" i="1"/>
  <c r="G62" i="1"/>
  <c r="H62" i="1"/>
  <c r="I62" i="1"/>
  <c r="J62" i="1"/>
  <c r="K62" i="1"/>
  <c r="F61" i="1"/>
  <c r="G61" i="1"/>
  <c r="H61" i="1"/>
  <c r="I61" i="1"/>
  <c r="J61" i="1"/>
  <c r="K61" i="1"/>
  <c r="F52" i="1"/>
  <c r="G52" i="1"/>
  <c r="H52" i="1"/>
  <c r="I52" i="1"/>
  <c r="J52" i="1"/>
  <c r="K52" i="1"/>
  <c r="A102" i="1"/>
  <c r="A54" i="1"/>
  <c r="A35" i="1"/>
  <c r="A66" i="1"/>
  <c r="A65" i="1"/>
  <c r="A64" i="1"/>
  <c r="A63" i="1"/>
  <c r="A87" i="1"/>
  <c r="A94" i="1"/>
  <c r="A62" i="1"/>
  <c r="A61" i="1"/>
  <c r="A52" i="1"/>
  <c r="H9" i="1" l="1"/>
  <c r="I9" i="1"/>
  <c r="J9" i="1"/>
  <c r="K9" i="1"/>
  <c r="H101" i="1"/>
  <c r="I101" i="1"/>
  <c r="J101" i="1"/>
  <c r="K101" i="1"/>
  <c r="H100" i="1"/>
  <c r="I100" i="1"/>
  <c r="J100" i="1"/>
  <c r="K100" i="1"/>
  <c r="H99" i="1"/>
  <c r="I99" i="1"/>
  <c r="J99" i="1"/>
  <c r="K99" i="1"/>
  <c r="H98" i="1"/>
  <c r="I98" i="1"/>
  <c r="J98" i="1"/>
  <c r="K98" i="1"/>
  <c r="H30" i="1"/>
  <c r="I30" i="1"/>
  <c r="J30" i="1"/>
  <c r="K30" i="1"/>
  <c r="H39" i="1"/>
  <c r="I39" i="1"/>
  <c r="J39" i="1"/>
  <c r="K39" i="1"/>
  <c r="H60" i="1"/>
  <c r="I60" i="1"/>
  <c r="J60" i="1"/>
  <c r="K60" i="1"/>
  <c r="H90" i="1"/>
  <c r="I90" i="1"/>
  <c r="J90" i="1"/>
  <c r="K90" i="1"/>
  <c r="H7" i="1"/>
  <c r="I7" i="1"/>
  <c r="J7" i="1"/>
  <c r="K7" i="1"/>
  <c r="H84" i="1"/>
  <c r="I84" i="1"/>
  <c r="J84" i="1"/>
  <c r="K84" i="1"/>
  <c r="H14" i="1"/>
  <c r="I14" i="1"/>
  <c r="J14" i="1"/>
  <c r="K14" i="1"/>
  <c r="H89" i="1"/>
  <c r="I89" i="1"/>
  <c r="J89" i="1"/>
  <c r="K89" i="1"/>
  <c r="H50" i="1"/>
  <c r="I50" i="1"/>
  <c r="J50" i="1"/>
  <c r="K50" i="1"/>
  <c r="H49" i="1"/>
  <c r="I49" i="1"/>
  <c r="J49" i="1"/>
  <c r="K49" i="1"/>
  <c r="H93" i="1"/>
  <c r="I93" i="1"/>
  <c r="J93" i="1"/>
  <c r="K93" i="1"/>
  <c r="G9" i="1"/>
  <c r="G101" i="1"/>
  <c r="G100" i="1"/>
  <c r="G99" i="1"/>
  <c r="G98" i="1"/>
  <c r="G30" i="1"/>
  <c r="G39" i="1"/>
  <c r="G60" i="1"/>
  <c r="G90" i="1"/>
  <c r="G7" i="1"/>
  <c r="G84" i="1"/>
  <c r="G14" i="1"/>
  <c r="G89" i="1"/>
  <c r="G50" i="1"/>
  <c r="G49" i="1"/>
  <c r="G93" i="1"/>
  <c r="F9" i="1"/>
  <c r="F101" i="1"/>
  <c r="F100" i="1"/>
  <c r="F99" i="1"/>
  <c r="F98" i="1"/>
  <c r="F30" i="1"/>
  <c r="F39" i="1"/>
  <c r="F60" i="1"/>
  <c r="F90" i="1"/>
  <c r="F7" i="1"/>
  <c r="F84" i="1"/>
  <c r="F14" i="1"/>
  <c r="F89" i="1"/>
  <c r="F50" i="1"/>
  <c r="F49" i="1"/>
  <c r="F93" i="1"/>
  <c r="A9" i="1"/>
  <c r="A101" i="1"/>
  <c r="A100" i="1"/>
  <c r="A99" i="1"/>
  <c r="A98" i="1"/>
  <c r="A30" i="1"/>
  <c r="A39" i="1"/>
  <c r="A60" i="1"/>
  <c r="A90" i="1"/>
  <c r="A7" i="1"/>
  <c r="A84" i="1"/>
  <c r="A14" i="1"/>
  <c r="A89" i="1"/>
  <c r="A50" i="1"/>
  <c r="A49" i="1"/>
  <c r="A93" i="1"/>
  <c r="H1" i="16" l="1"/>
  <c r="F77" i="1"/>
  <c r="G77" i="1"/>
  <c r="H77" i="1"/>
  <c r="I77" i="1"/>
  <c r="J77" i="1"/>
  <c r="K77" i="1"/>
  <c r="F53" i="1"/>
  <c r="G53" i="1"/>
  <c r="H53" i="1"/>
  <c r="I53" i="1"/>
  <c r="J53" i="1"/>
  <c r="K53" i="1"/>
  <c r="F80" i="1"/>
  <c r="G80" i="1"/>
  <c r="H80" i="1"/>
  <c r="I80" i="1"/>
  <c r="J80" i="1"/>
  <c r="K80" i="1"/>
  <c r="A77" i="1"/>
  <c r="A53" i="1"/>
  <c r="A80" i="1"/>
  <c r="A82" i="1" l="1"/>
  <c r="A97" i="1"/>
  <c r="F82" i="1"/>
  <c r="G82" i="1"/>
  <c r="H82" i="1"/>
  <c r="I82" i="1"/>
  <c r="J82" i="1"/>
  <c r="K82" i="1"/>
  <c r="F97" i="1"/>
  <c r="G97" i="1"/>
  <c r="H97" i="1"/>
  <c r="I97" i="1"/>
  <c r="J97" i="1"/>
  <c r="K97" i="1"/>
  <c r="A19" i="1"/>
  <c r="A18" i="1"/>
  <c r="A33" i="1"/>
  <c r="A29" i="1"/>
  <c r="A25" i="1"/>
  <c r="A21" i="1"/>
  <c r="A96" i="1"/>
  <c r="A48" i="1"/>
  <c r="A41" i="1"/>
  <c r="A46" i="1"/>
  <c r="A24" i="1"/>
  <c r="A13" i="1"/>
  <c r="A42" i="1"/>
  <c r="A27" i="1"/>
  <c r="A79" i="1"/>
  <c r="A59" i="1"/>
  <c r="A43" i="1"/>
  <c r="F19" i="1"/>
  <c r="G19" i="1"/>
  <c r="H19" i="1"/>
  <c r="I19" i="1"/>
  <c r="J19" i="1"/>
  <c r="K19" i="1"/>
  <c r="F18" i="1"/>
  <c r="G18" i="1"/>
  <c r="H18" i="1"/>
  <c r="I18" i="1"/>
  <c r="J18" i="1"/>
  <c r="K18" i="1"/>
  <c r="F33" i="1"/>
  <c r="G33" i="1"/>
  <c r="H33" i="1"/>
  <c r="I33" i="1"/>
  <c r="J33" i="1"/>
  <c r="K33" i="1"/>
  <c r="F29" i="1"/>
  <c r="G29" i="1"/>
  <c r="H29" i="1"/>
  <c r="I29" i="1"/>
  <c r="J29" i="1"/>
  <c r="K29" i="1"/>
  <c r="F25" i="1"/>
  <c r="G25" i="1"/>
  <c r="H25" i="1"/>
  <c r="I25" i="1"/>
  <c r="J25" i="1"/>
  <c r="K25" i="1"/>
  <c r="F21" i="1"/>
  <c r="G21" i="1"/>
  <c r="H21" i="1"/>
  <c r="I21" i="1"/>
  <c r="J21" i="1"/>
  <c r="K21" i="1"/>
  <c r="F96" i="1"/>
  <c r="G96" i="1"/>
  <c r="H96" i="1"/>
  <c r="I96" i="1"/>
  <c r="J96" i="1"/>
  <c r="K96" i="1"/>
  <c r="F48" i="1"/>
  <c r="G48" i="1"/>
  <c r="H48" i="1"/>
  <c r="I48" i="1"/>
  <c r="J48" i="1"/>
  <c r="K48" i="1"/>
  <c r="F41" i="1"/>
  <c r="G41" i="1"/>
  <c r="H41" i="1"/>
  <c r="I41" i="1"/>
  <c r="J41" i="1"/>
  <c r="K41" i="1"/>
  <c r="F46" i="1"/>
  <c r="G46" i="1"/>
  <c r="H46" i="1"/>
  <c r="I46" i="1"/>
  <c r="J46" i="1"/>
  <c r="K46" i="1"/>
  <c r="F24" i="1"/>
  <c r="G24" i="1"/>
  <c r="H24" i="1"/>
  <c r="I24" i="1"/>
  <c r="J24" i="1"/>
  <c r="K24" i="1"/>
  <c r="F13" i="1"/>
  <c r="G13" i="1"/>
  <c r="H13" i="1"/>
  <c r="I13" i="1"/>
  <c r="J13" i="1"/>
  <c r="K13" i="1"/>
  <c r="F42" i="1"/>
  <c r="G42" i="1"/>
  <c r="H42" i="1"/>
  <c r="I42" i="1"/>
  <c r="J42" i="1"/>
  <c r="K42" i="1"/>
  <c r="F27" i="1"/>
  <c r="G27" i="1"/>
  <c r="H27" i="1"/>
  <c r="I27" i="1"/>
  <c r="J27" i="1"/>
  <c r="K27" i="1"/>
  <c r="F79" i="1"/>
  <c r="G79" i="1"/>
  <c r="H79" i="1"/>
  <c r="I79" i="1"/>
  <c r="J79" i="1"/>
  <c r="K79" i="1"/>
  <c r="F59" i="1"/>
  <c r="G59" i="1"/>
  <c r="H59" i="1"/>
  <c r="I59" i="1"/>
  <c r="J59" i="1"/>
  <c r="K59" i="1"/>
  <c r="F43" i="1"/>
  <c r="G43" i="1"/>
  <c r="H43" i="1"/>
  <c r="I43" i="1"/>
  <c r="J43" i="1"/>
  <c r="K43" i="1"/>
  <c r="A47" i="1"/>
  <c r="A81" i="1"/>
  <c r="A10" i="1"/>
  <c r="F47" i="1"/>
  <c r="G47" i="1"/>
  <c r="H47" i="1"/>
  <c r="I47" i="1"/>
  <c r="J47" i="1"/>
  <c r="K47" i="1"/>
  <c r="F81" i="1"/>
  <c r="G81" i="1"/>
  <c r="H81" i="1"/>
  <c r="I81" i="1"/>
  <c r="J81" i="1"/>
  <c r="K81" i="1"/>
  <c r="F10" i="1"/>
  <c r="G10" i="1"/>
  <c r="H10" i="1"/>
  <c r="I10" i="1"/>
  <c r="J10" i="1"/>
  <c r="K10" i="1"/>
  <c r="A78" i="1" l="1"/>
  <c r="A20" i="1"/>
  <c r="A83" i="1"/>
  <c r="A51" i="1"/>
  <c r="A38" i="1"/>
  <c r="F78" i="1"/>
  <c r="G78" i="1"/>
  <c r="H78" i="1"/>
  <c r="I78" i="1"/>
  <c r="J78" i="1"/>
  <c r="K78" i="1"/>
  <c r="F20" i="1"/>
  <c r="G20" i="1"/>
  <c r="H20" i="1"/>
  <c r="I20" i="1"/>
  <c r="J20" i="1"/>
  <c r="K20" i="1"/>
  <c r="F83" i="1"/>
  <c r="G83" i="1"/>
  <c r="H83" i="1"/>
  <c r="I83" i="1"/>
  <c r="J83" i="1"/>
  <c r="K83" i="1"/>
  <c r="F51" i="1"/>
  <c r="G51" i="1"/>
  <c r="H51" i="1"/>
  <c r="I51" i="1"/>
  <c r="J51" i="1"/>
  <c r="K51" i="1"/>
  <c r="F38" i="1"/>
  <c r="G38" i="1"/>
  <c r="H38" i="1"/>
  <c r="I38" i="1"/>
  <c r="J38" i="1"/>
  <c r="K38" i="1"/>
  <c r="A17" i="1"/>
  <c r="A26" i="1"/>
  <c r="A32" i="1"/>
  <c r="A22" i="1"/>
  <c r="A58" i="1"/>
  <c r="A15" i="1"/>
  <c r="A36" i="1"/>
  <c r="A40" i="1"/>
  <c r="A57" i="1"/>
  <c r="A45" i="1"/>
  <c r="A31" i="1"/>
  <c r="F17" i="1"/>
  <c r="G17" i="1"/>
  <c r="H17" i="1"/>
  <c r="I17" i="1"/>
  <c r="J17" i="1"/>
  <c r="K17" i="1"/>
  <c r="F26" i="1"/>
  <c r="G26" i="1"/>
  <c r="H26" i="1"/>
  <c r="I26" i="1"/>
  <c r="J26" i="1"/>
  <c r="K26" i="1"/>
  <c r="F32" i="1"/>
  <c r="G32" i="1"/>
  <c r="H32" i="1"/>
  <c r="I32" i="1"/>
  <c r="J32" i="1"/>
  <c r="K32" i="1"/>
  <c r="F22" i="1"/>
  <c r="G22" i="1"/>
  <c r="H22" i="1"/>
  <c r="I22" i="1"/>
  <c r="J22" i="1"/>
  <c r="K22" i="1"/>
  <c r="F58" i="1"/>
  <c r="G58" i="1"/>
  <c r="H58" i="1"/>
  <c r="I58" i="1"/>
  <c r="J58" i="1"/>
  <c r="K58" i="1"/>
  <c r="F15" i="1"/>
  <c r="G15" i="1"/>
  <c r="H15" i="1"/>
  <c r="I15" i="1"/>
  <c r="J15" i="1"/>
  <c r="K15" i="1"/>
  <c r="F36" i="1"/>
  <c r="G36" i="1"/>
  <c r="H36" i="1"/>
  <c r="I36" i="1"/>
  <c r="J36" i="1"/>
  <c r="K36" i="1"/>
  <c r="F40" i="1"/>
  <c r="G40" i="1"/>
  <c r="H40" i="1"/>
  <c r="I40" i="1"/>
  <c r="J40" i="1"/>
  <c r="K40" i="1"/>
  <c r="F57" i="1"/>
  <c r="G57" i="1"/>
  <c r="H57" i="1"/>
  <c r="I57" i="1"/>
  <c r="J57" i="1"/>
  <c r="K57" i="1"/>
  <c r="F45" i="1"/>
  <c r="G45" i="1"/>
  <c r="H45" i="1"/>
  <c r="I45" i="1"/>
  <c r="J45" i="1"/>
  <c r="K45" i="1"/>
  <c r="F31" i="1"/>
  <c r="G31" i="1"/>
  <c r="H31" i="1"/>
  <c r="I31" i="1"/>
  <c r="J31" i="1"/>
  <c r="K31" i="1"/>
  <c r="A86" i="1" l="1"/>
  <c r="A85" i="1"/>
  <c r="A28" i="1"/>
  <c r="A44" i="1"/>
  <c r="A34" i="1"/>
  <c r="A55" i="1"/>
  <c r="A92" i="1"/>
  <c r="F86" i="1"/>
  <c r="G86" i="1"/>
  <c r="H86" i="1"/>
  <c r="I86" i="1"/>
  <c r="J86" i="1"/>
  <c r="K86" i="1"/>
  <c r="F85" i="1"/>
  <c r="G85" i="1"/>
  <c r="H85" i="1"/>
  <c r="I85" i="1"/>
  <c r="J85" i="1"/>
  <c r="K85" i="1"/>
  <c r="F28" i="1"/>
  <c r="G28" i="1"/>
  <c r="H28" i="1"/>
  <c r="I28" i="1"/>
  <c r="J28" i="1"/>
  <c r="K28" i="1"/>
  <c r="F44" i="1"/>
  <c r="G44" i="1"/>
  <c r="H44" i="1"/>
  <c r="I44" i="1"/>
  <c r="J44" i="1"/>
  <c r="K44" i="1"/>
  <c r="F34" i="1"/>
  <c r="G34" i="1"/>
  <c r="H34" i="1"/>
  <c r="I34" i="1"/>
  <c r="J34" i="1"/>
  <c r="K34" i="1"/>
  <c r="F55" i="1"/>
  <c r="G55" i="1"/>
  <c r="H55" i="1"/>
  <c r="I55" i="1"/>
  <c r="J55" i="1"/>
  <c r="K55" i="1"/>
  <c r="F92" i="1"/>
  <c r="G92" i="1"/>
  <c r="H92" i="1"/>
  <c r="I92" i="1"/>
  <c r="J92" i="1"/>
  <c r="K92" i="1"/>
  <c r="A5" i="1"/>
  <c r="F5" i="1"/>
  <c r="G5" i="1"/>
  <c r="H5" i="1"/>
  <c r="I5" i="1"/>
  <c r="J5" i="1"/>
  <c r="K5" i="1"/>
  <c r="A37" i="1" l="1"/>
  <c r="F37" i="1"/>
  <c r="G37" i="1"/>
  <c r="H37" i="1"/>
  <c r="I37" i="1"/>
  <c r="J37" i="1"/>
  <c r="K37" i="1"/>
  <c r="A6" i="1"/>
  <c r="F6" i="1"/>
  <c r="G6" i="1"/>
  <c r="H6" i="1"/>
  <c r="I6" i="1"/>
  <c r="J6" i="1"/>
  <c r="K6" i="1"/>
  <c r="A16" i="1"/>
  <c r="F16" i="1"/>
  <c r="G16" i="1"/>
  <c r="H16" i="1"/>
  <c r="I16" i="1"/>
  <c r="J16" i="1"/>
  <c r="K16" i="1"/>
  <c r="A8" i="1" l="1"/>
  <c r="F8" i="1"/>
  <c r="G8" i="1"/>
  <c r="H8" i="1"/>
  <c r="I8" i="1"/>
  <c r="J8" i="1"/>
  <c r="K8" i="1"/>
  <c r="A12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A23" i="1" l="1"/>
  <c r="A56" i="1"/>
  <c r="F56" i="1" l="1"/>
  <c r="G56" i="1"/>
  <c r="H56" i="1"/>
  <c r="I56" i="1"/>
  <c r="J56" i="1"/>
  <c r="K5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23" i="1" l="1"/>
  <c r="G23" i="1"/>
  <c r="H23" i="1"/>
  <c r="I23" i="1"/>
  <c r="J23" i="1"/>
  <c r="K23" i="1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<sst xmlns="http://schemas.openxmlformats.org/spreadsheetml/2006/main" count="13661" uniqueCount="2652">
  <si>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</si>
  <si>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</si>
  <si>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</si>
  <si>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</si>
  <si>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</si>
  <si>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</si>
  <si>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</si>
  <si>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</si>
  <si>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</si>
  <si>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</si>
  <si>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</si>
  <si>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</si>
  <si>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</si>
  <si>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</si>
  <si>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</si>
  <si>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</si>
  <si>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</si>
  <si>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</si>
  <si>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</si>
  <si>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</si>
  <si>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</si>
  <si>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</si>
  <si>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</si>
  <si>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</si>
  <si>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</si>
  <si>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</si>
  <si>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</si>
  <si>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</si>
  <si>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</si>
  <si>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</si>
  <si>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</si>
  <si>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</si>
  <si>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</si>
  <si>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</si>
  <si>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</si>
  <si>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</si>
  <si>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</si>
  <si>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</si>
  <si>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</si>
  <si>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</si>
  <si>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</si>
  <si>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</si>
  <si>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</si>
  <si>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</si>
  <si>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</si>
  <si>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</si>
  <si>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</si>
  <si>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</si>
  <si>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</si>
  <si>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</si>
  <si>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</si>
  <si>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</si>
  <si>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</si>
  <si>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</si>
  <si>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</si>
  <si>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</si>
  <si>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</si>
  <si>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</si>
  <si>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</si>
  <si>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</si>
  <si>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</si>
  <si>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</si>
  <si>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</si>
  <si>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</si>
  <si>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</si>
  <si>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</si>
  <si>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</si>
  <si>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</si>
  <si>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</si>
  <si>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</si>
  <si>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</si>
  <si>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</si>
  <si>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</si>
  <si>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</si>
  <si>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</si>
  <si>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</si>
  <si>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</si>
  <si>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</si>
  <si>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</si>
  <si>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</si>
  <si>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</si>
  <si>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</si>
  <si>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</si>
  <si>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</si>
  <si>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</si>
  <si>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</si>
  <si>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</si>
  <si>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</si>
  <si>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</si>
  <si>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</si>
  <si>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</si>
  <si>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</si>
  <si>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</si>
  <si>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</si>
  <si>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</si>
  <si>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</si>
  <si>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</si>
  <si>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</si>
  <si>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</si>
  <si>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</si>
  <si>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</si>
  <si>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</si>
  <si>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</si>
  <si>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</si>
  <si>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</si>
  <si>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</si>
  <si>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</si>
  <si>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</si>
  <si>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</si>
  <si>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</si>
  <si>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</si>
  <si>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</si>
  <si>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</si>
  <si>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</si>
  <si>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</si>
  <si>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</si>
  <si>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</si>
  <si>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</si>
  <si>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</si>
  <si>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</si>
  <si>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</si>
  <si>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</si>
  <si>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</si>
  <si>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</si>
  <si>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</si>
  <si>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</si>
  <si>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</si>
  <si>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</si>
  <si>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</si>
  <si>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</si>
  <si>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</si>
  <si>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</si>
  <si>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</si>
  <si>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</si>
  <si>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</si>
  <si>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</si>
  <si>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</si>
  <si>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</si>
  <si>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</si>
  <si>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</si>
  <si>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</si>
  <si>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</si>
  <si>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</si>
  <si>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</si>
  <si>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</si>
  <si>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</si>
  <si>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</si>
  <si>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</si>
  <si>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</si>
  <si>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</si>
  <si>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</si>
  <si>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</si>
  <si>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</si>
  <si>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</si>
  <si>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</si>
  <si>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</si>
  <si>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</si>
  <si>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</si>
  <si>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</si>
  <si>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</si>
  <si>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</si>
  <si>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</si>
  <si>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</si>
  <si>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</si>
  <si>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</si>
  <si>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</si>
  <si>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</si>
  <si>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</si>
  <si>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</si>
  <si>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</si>
  <si>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</si>
  <si>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</si>
  <si>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</si>
  <si>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</si>
  <si>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</si>
  <si>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</si>
  <si>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</si>
  <si>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</si>
  <si>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</si>
  <si>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</si>
  <si>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</si>
  <si>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</si>
  <si>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</si>
  <si>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</si>
  <si>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</si>
  <si>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</si>
  <si>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</si>
  <si>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</si>
  <si>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</si>
  <si>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</si>
  <si>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</si>
  <si>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</si>
  <si>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</si>
  <si>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</si>
  <si>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</si>
  <si>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</si>
  <si>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</si>
  <si>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</si>
  <si>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</si>
  <si>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</si>
  <si>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</si>
  <si>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</si>
  <si>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</si>
  <si>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</si>
  <si>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</si>
  <si>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</si>
  <si>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</si>
  <si>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</si>
  <si>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</si>
  <si>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</si>
  <si>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</si>
  <si>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</si>
  <si>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</si>
  <si>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</si>
  <si>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</si>
  <si>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</si>
  <si>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</si>
  <si>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</si>
  <si>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</si>
  <si>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</si>
  <si>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</si>
  <si>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</si>
  <si>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</si>
  <si>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</si>
  <si>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</si>
  <si>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</si>
  <si>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</si>
  <si>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</si>
  <si>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</si>
  <si>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</si>
  <si>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</si>
  <si>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</si>
  <si>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</si>
  <si>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</si>
  <si>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</si>
  <si>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</si>
  <si>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</si>
  <si>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</si>
  <si>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</si>
  <si>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</si>
  <si>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</si>
  <si>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</si>
  <si>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</si>
  <si>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</si>
  <si>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</si>
  <si>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</si>
  <si>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</si>
  <si>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</si>
  <si>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</si>
  <si>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</si>
  <si>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</si>
  <si>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</si>
  <si>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</si>
  <si>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</si>
  <si>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</si>
  <si>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</si>
  <si>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</si>
  <si>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</si>
  <si>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</si>
  <si>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</si>
  <si>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</si>
  <si>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</si>
  <si>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</si>
  <si>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</si>
  <si>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</si>
  <si>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</si>
  <si>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</si>
  <si>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</si>
  <si>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</si>
  <si>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</si>
  <si>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</si>
  <si>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</si>
  <si>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</si>
  <si>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</si>
  <si>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</si>
  <si>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</si>
  <si>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</si>
  <si>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</si>
  <si>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</si>
  <si>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</si>
  <si>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</si>
  <si>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</si>
  <si>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</si>
  <si>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</si>
  <si>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</si>
  <si>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</si>
  <si>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</si>
  <si>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</si>
  <si>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</si>
  <si>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</si>
  <si>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</si>
  <si>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</si>
  <si>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</si>
  <si>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</si>
  <si>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</si>
  <si>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</si>
  <si>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</si>
  <si>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</si>
  <si>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</si>
  <si>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</si>
  <si>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</si>
  <si>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</si>
  <si>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</si>
  <si>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</si>
  <si>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</si>
  <si>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</si>
  <si>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</si>
  <si>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</si>
  <si>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</si>
  <si>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</si>
  <si>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</si>
  <si>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</si>
  <si>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</si>
  <si>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</si>
  <si>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</si>
  <si>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</si>
  <si>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</si>
  <si>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</si>
  <si>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</si>
  <si>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</si>
  <si>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</si>
  <si>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</si>
  <si>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</si>
  <si>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</si>
  <si>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</si>
  <si>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</si>
  <si>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</si>
  <si>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</si>
  <si>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</si>
  <si>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</si>
  <si>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</si>
  <si>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</si>
  <si>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</si>
  <si>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</si>
  <si>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</si>
  <si>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</si>
  <si>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</si>
  <si>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</si>
  <si>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</si>
  <si>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</si>
  <si>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</si>
  <si>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</si>
  <si>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</si>
  <si>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</si>
  <si>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</si>
  <si>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</si>
  <si>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</si>
  <si>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</si>
  <si>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</si>
  <si>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</si>
  <si>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</si>
  <si>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</si>
  <si>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</si>
  <si>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</si>
  <si>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</si>
  <si>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</si>
  <si>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</si>
  <si>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</si>
  <si>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</si>
  <si>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</si>
  <si>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</si>
  <si>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</si>
  <si>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</si>
  <si>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</si>
  <si>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</si>
  <si>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</si>
  <si>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</si>
  <si>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</si>
  <si>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</si>
  <si>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</si>
  <si>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</si>
  <si>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</si>
  <si>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</si>
  <si>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</si>
  <si>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</si>
  <si>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</si>
  <si>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</si>
  <si>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</si>
  <si>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</si>
  <si>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</si>
  <si>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</si>
  <si>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</si>
  <si>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</si>
  <si>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</si>
  <si>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</si>
  <si>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</si>
  <si>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</si>
  <si>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</si>
  <si>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</si>
  <si>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</si>
  <si>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</si>
  <si>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</si>
  <si>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</si>
  <si>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</si>
  <si>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</si>
  <si>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</si>
  <si>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</si>
  <si>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</si>
  <si>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</si>
  <si>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</si>
  <si>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</si>
  <si>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</si>
  <si>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</si>
  <si>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</si>
  <si>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</si>
  <si>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</si>
  <si>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</si>
  <si>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</si>
  <si>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</si>
  <si>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</si>
  <si>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</si>
  <si>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</si>
  <si>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</si>
  <si>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</si>
  <si>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</si>
  <si>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</si>
  <si>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</si>
  <si>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</si>
  <si>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</si>
  <si>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</si>
  <si>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</si>
  <si>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</si>
  <si>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</si>
  <si>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</si>
  <si>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</si>
  <si>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</si>
  <si>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</si>
  <si>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</si>
  <si>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</si>
  <si>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</si>
  <si>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</si>
  <si>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</si>
  <si>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</si>
  <si>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</si>
  <si>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</si>
  <si>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</si>
  <si>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</si>
  <si>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</si>
  <si>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</si>
  <si>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</si>
  <si>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</si>
  <si>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</si>
  <si>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</si>
  <si>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</si>
  <si>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</si>
  <si>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</si>
  <si>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</si>
  <si>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</si>
  <si>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</si>
  <si>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</si>
  <si>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</si>
  <si>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</si>
  <si>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</si>
  <si>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</si>
  <si>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</si>
  <si>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</si>
  <si>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</si>
  <si>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</si>
  <si>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</si>
  <si>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</si>
  <si>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</si>
  <si>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</si>
  <si>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</si>
  <si>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</si>
  <si>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</si>
  <si>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</si>
  <si>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</si>
  <si>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</si>
  <si>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</si>
  <si>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</si>
  <si>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</si>
  <si>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</si>
  <si>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</si>
  <si>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</si>
  <si>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</si>
  <si>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</si>
  <si>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</si>
  <si>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</si>
  <si>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</si>
  <si>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</si>
  <si>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</si>
  <si>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</si>
  <si>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</si>
  <si>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</si>
  <si>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</si>
  <si>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</si>
  <si>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</si>
  <si>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</si>
  <si>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</si>
  <si>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</si>
  <si>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</si>
  <si>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</si>
  <si>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</si>
  <si>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</si>
  <si>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</si>
  <si>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</si>
  <si>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</si>
  <si>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</si>
  <si>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</si>
  <si>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</si>
  <si>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</si>
  <si>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</si>
  <si>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</si>
  <si>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</si>
  <si>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</si>
  <si>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</si>
  <si>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</si>
  <si>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</si>
  <si>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</si>
  <si>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</si>
  <si>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</si>
  <si>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</si>
  <si>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</si>
  <si>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</si>
  <si>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</si>
  <si>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</si>
  <si>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</si>
  <si>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</si>
  <si>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</si>
  <si>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</si>
  <si>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</si>
  <si>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</si>
  <si>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</si>
  <si>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</si>
  <si>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</si>
  <si>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</si>
  <si>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</si>
  <si>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</si>
  <si>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</si>
  <si>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</si>
  <si>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</si>
  <si>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</si>
  <si>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</si>
  <si>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</si>
  <si>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</si>
  <si>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</si>
  <si>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</si>
  <si>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</si>
  <si>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</si>
  <si>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</si>
  <si>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</si>
  <si>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</si>
  <si>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</si>
  <si>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</si>
  <si>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</si>
  <si>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</si>
  <si>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</si>
  <si>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</si>
  <si>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</si>
  <si>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</si>
  <si>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</si>
  <si>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</si>
  <si>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</si>
  <si>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</si>
  <si>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</si>
  <si>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</si>
  <si>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</si>
  <si>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</si>
  <si>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</si>
  <si>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</si>
  <si>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</si>
  <si>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</si>
  <si>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</si>
  <si>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</si>
  <si>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</si>
  <si>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</si>
  <si>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</si>
  <si>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</si>
  <si>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</si>
  <si>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</si>
  <si>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</si>
  <si>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</si>
  <si>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</si>
  <si>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</si>
  <si>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</si>
  <si>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</si>
  <si>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</si>
  <si>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</si>
  <si>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</si>
  <si>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</si>
  <si>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</si>
  <si>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</si>
  <si>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</si>
  <si>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</si>
  <si>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</si>
  <si>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</si>
  <si>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</si>
  <si>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</si>
  <si>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</si>
  <si>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</si>
  <si>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</si>
  <si>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</si>
  <si>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</si>
  <si>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</si>
  <si>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</si>
  <si>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</si>
  <si>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</si>
  <si>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</si>
  <si>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</si>
  <si>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</si>
  <si>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</si>
  <si>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</si>
  <si>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</si>
  <si>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</si>
  <si>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</si>
  <si>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</si>
  <si>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</si>
  <si>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</si>
  <si>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</si>
  <si>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</si>
  <si>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</si>
  <si>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</si>
  <si>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</si>
  <si>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</si>
  <si>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</si>
  <si>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</si>
  <si>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</si>
  <si>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</si>
  <si>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</si>
  <si>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</si>
  <si>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</si>
  <si>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</si>
  <si>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</si>
  <si>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</si>
  <si>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</si>
  <si>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</si>
  <si>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</si>
  <si>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</si>
  <si>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</si>
  <si>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</si>
  <si>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</si>
  <si>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</si>
  <si>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</si>
  <si>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</si>
  <si>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</si>
  <si>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</si>
  <si>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</si>
  <si>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</si>
  <si>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</si>
  <si>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</si>
  <si>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</si>
  <si>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</si>
  <si>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</si>
  <si>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</si>
  <si>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</si>
  <si>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</si>
  <si>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</si>
  <si>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</si>
  <si>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</si>
  <si>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</si>
  <si>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</si>
  <si>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</si>
  <si>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</si>
  <si>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</si>
  <si>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</si>
  <si>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</si>
  <si>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</si>
  <si>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</si>
  <si>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</si>
  <si>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</si>
  <si>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</si>
  <si>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</si>
  <si>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</si>
  <si>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</si>
  <si>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</si>
  <si>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</si>
  <si>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</si>
  <si>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</si>
  <si>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</si>
  <si>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</si>
  <si>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</si>
  <si>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</si>
  <si>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</si>
  <si>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</si>
  <si>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</si>
  <si>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</si>
  <si>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</si>
  <si>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</si>
  <si>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</si>
  <si>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</si>
  <si>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</si>
  <si>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</si>
  <si>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</si>
  <si>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</si>
  <si>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</si>
  <si>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</si>
  <si>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</si>
  <si>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</si>
  <si>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</si>
  <si>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</si>
  <si>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</si>
  <si>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</si>
  <si>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</si>
  <si>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</si>
  <si>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</si>
  <si>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</si>
  <si>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</si>
  <si>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</si>
  <si>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</si>
  <si>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</si>
  <si>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</si>
  <si>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</si>
  <si>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</si>
  <si>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</si>
  <si>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</si>
  <si>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</si>
  <si>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</si>
  <si>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</si>
  <si>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</si>
  <si>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</si>
  <si>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</si>
  <si>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</si>
  <si>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</si>
  <si>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</si>
  <si>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</si>
  <si>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</si>
  <si>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</si>
  <si>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</si>
  <si>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</si>
  <si>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</si>
  <si>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</si>
  <si>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</si>
  <si>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</si>
  <si>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</si>
  <si>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</si>
  <si>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</si>
  <si>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</si>
  <si>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</si>
  <si>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</si>
  <si>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</si>
  <si>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</si>
  <si>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</si>
  <si>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</si>
  <si>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</si>
  <si>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</si>
  <si>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</si>
  <si>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</si>
  <si>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</si>
  <si>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</si>
  <si>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</si>
  <si>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</si>
  <si>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</si>
  <si>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</si>
  <si>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</si>
  <si>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</si>
  <si>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</si>
  <si>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</si>
  <si>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</si>
  <si>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</si>
  <si>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</si>
  <si>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</si>
  <si>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</si>
  <si>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</si>
  <si>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</si>
  <si>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</si>
  <si>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</si>
  <si>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</si>
  <si>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</si>
  <si>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</si>
  <si>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</si>
  <si>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</si>
  <si>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</si>
  <si>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</si>
  <si>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</si>
  <si>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</si>
  <si>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</si>
  <si>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</si>
  <si>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</si>
  <si>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</si>
  <si>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</si>
  <si>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</si>
  <si>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</si>
  <si>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</si>
  <si>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</si>
  <si>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</si>
  <si>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</si>
  <si>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</si>
  <si>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</si>
  <si>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</si>
  <si>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</si>
  <si>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</si>
  <si>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</si>
  <si>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</si>
  <si>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</si>
  <si>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</si>
  <si>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</si>
  <si>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</si>
  <si>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</si>
  <si>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</si>
  <si>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</si>
  <si>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</si>
  <si>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</si>
  <si>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</si>
  <si>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</si>
  <si>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</si>
  <si>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</si>
  <si>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</si>
  <si>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</si>
  <si>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</si>
  <si>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</si>
  <si>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</si>
  <si>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</si>
  <si>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</si>
  <si>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</si>
  <si>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</si>
  <si>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</si>
  <si>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</si>
  <si>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</si>
  <si>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</si>
  <si>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</si>
  <si>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</si>
  <si>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</si>
  <si>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</si>
  <si>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</si>
  <si>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</si>
  <si>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</si>
  <si>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</si>
  <si>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</si>
  <si>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</si>
  <si>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</si>
  <si>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</si>
  <si>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</si>
  <si>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</si>
  <si>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</si>
  <si>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</si>
  <si>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</si>
  <si>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</si>
  <si>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</si>
  <si>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</si>
  <si>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</si>
  <si>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</si>
  <si>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</si>
  <si>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</si>
  <si>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</si>
  <si>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</si>
  <si>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</si>
  <si>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</si>
  <si>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</si>
  <si>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</si>
  <si>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</si>
  <si>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</si>
  <si>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</si>
  <si>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</si>
  <si>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</si>
  <si>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</si>
  <si>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</si>
  <si>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</si>
  <si>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</si>
  <si>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</si>
  <si>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</si>
  <si>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</si>
  <si>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</si>
  <si>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</si>
  <si>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</si>
  <si>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</si>
  <si>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</si>
  <si>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</si>
  <si>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</si>
  <si>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</si>
  <si>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</si>
  <si>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</si>
  <si>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</si>
  <si>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</si>
  <si>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</si>
  <si>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</si>
  <si>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</si>
  <si>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</si>
  <si>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</si>
  <si>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</si>
  <si>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</si>
  <si>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</si>
  <si>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</si>
  <si>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</si>
  <si>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</si>
  <si>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</si>
  <si>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</si>
  <si>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</si>
  <si>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</si>
  <si>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</si>
  <si>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</si>
  <si>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</si>
  <si>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</si>
  <si>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</si>
  <si>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</si>
  <si>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</si>
  <si>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</si>
  <si>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</si>
  <si>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</si>
  <si>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</si>
  <si>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</si>
  <si>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</si>
  <si>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</si>
  <si>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</si>
  <si>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</si>
  <si>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</si>
  <si>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</si>
  <si>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</si>
  <si>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</si>
  <si>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</si>
  <si>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</si>
  <si>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</si>
  <si>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</si>
  <si>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</si>
  <si>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</si>
  <si>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</si>
  <si>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</si>
  <si>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</si>
  <si>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</si>
  <si>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</si>
  <si>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</si>
  <si>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</si>
  <si>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</si>
  <si>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</si>
  <si>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</si>
  <si>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</si>
  <si>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</si>
  <si>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</si>
  <si>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</si>
  <si>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</si>
  <si>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</si>
  <si>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</si>
  <si>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</si>
  <si>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</si>
  <si>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</si>
  <si>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</si>
  <si>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</si>
  <si>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</si>
  <si>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</si>
  <si>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</si>
  <si>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</si>
  <si>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</si>
  <si>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</si>
  <si>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</si>
  <si>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</si>
  <si>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</si>
  <si>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</si>
  <si>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</si>
  <si>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</si>
  <si>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</si>
  <si>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</si>
  <si>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</si>
  <si>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</si>
  <si>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</si>
  <si>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</si>
  <si>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</si>
  <si>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</si>
  <si>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</si>
  <si>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</si>
  <si>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</si>
  <si>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</si>
  <si>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</si>
  <si>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</si>
  <si>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</si>
  <si>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</si>
  <si>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</si>
  <si>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</si>
  <si>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</si>
  <si>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</si>
  <si>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</si>
  <si>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</si>
  <si>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</si>
  <si>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</si>
  <si>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</si>
  <si>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</si>
  <si>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</si>
  <si>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</si>
  <si>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</si>
  <si>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</si>
  <si>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</si>
  <si>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</si>
  <si>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</si>
  <si>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</si>
  <si>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</si>
  <si>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</si>
  <si>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</si>
  <si>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</si>
  <si>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</si>
  <si>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</si>
  <si>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</si>
  <si>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</si>
  <si>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</si>
  <si>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</si>
  <si>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</si>
  <si>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</si>
  <si>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</si>
  <si>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</si>
  <si>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</si>
  <si>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</si>
  <si>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</si>
  <si>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</si>
  <si>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</si>
  <si>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</si>
  <si>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</si>
  <si>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</si>
  <si>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</si>
  <si>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</si>
  <si>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</si>
  <si>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</si>
  <si>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</si>
  <si>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</si>
  <si>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</si>
  <si>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</si>
  <si>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</si>
  <si>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</si>
  <si>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</si>
  <si>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</si>
  <si>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</si>
  <si>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</si>
  <si>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</si>
  <si>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</si>
  <si>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</si>
  <si>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</si>
  <si>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</si>
  <si>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</si>
  <si>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</si>
  <si>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</si>
  <si>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</si>
  <si>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</si>
  <si>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</si>
  <si>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</si>
  <si>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</si>
  <si>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</si>
  <si>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</si>
  <si>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</si>
  <si>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</si>
  <si>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</si>
  <si>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</si>
  <si>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</si>
  <si>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</si>
  <si>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</si>
  <si>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</si>
  <si>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</si>
  <si>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</si>
  <si>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</si>
  <si>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</si>
  <si>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</si>
  <si>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</si>
  <si>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</si>
  <si>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</si>
  <si>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</si>
  <si>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</si>
  <si>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</si>
  <si>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</si>
  <si>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</si>
  <si>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</si>
  <si>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</si>
  <si>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</si>
  <si>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</si>
  <si>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</si>
  <si>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</si>
  <si>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</si>
  <si>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</si>
  <si>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</si>
  <si>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</si>
  <si>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</si>
  <si>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</si>
  <si>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</si>
  <si>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</si>
  <si>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</si>
  <si>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</si>
  <si>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</si>
  <si>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</si>
  <si>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</si>
  <si>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</si>
  <si>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</si>
  <si>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</si>
  <si>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</si>
  <si>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</si>
  <si>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</si>
  <si>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</si>
  <si>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</si>
  <si>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</si>
  <si>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</si>
  <si>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</si>
  <si>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</si>
  <si>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</si>
  <si>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</si>
  <si>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</si>
  <si>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</si>
  <si>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</si>
  <si>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</si>
  <si>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</si>
  <si>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</si>
  <si>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</si>
  <si>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</si>
  <si>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</si>
  <si>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</si>
  <si>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</si>
  <si>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</si>
  <si>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</si>
  <si>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</si>
  <si>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</si>
  <si>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</si>
  <si>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</si>
  <si>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</si>
  <si>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</si>
  <si>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</si>
  <si>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</si>
  <si>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</si>
  <si>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</si>
  <si>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</si>
  <si>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</si>
  <si>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</si>
  <si>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</si>
  <si>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</si>
  <si>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</si>
  <si>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</si>
  <si>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</si>
  <si>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</si>
  <si>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</si>
  <si>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</si>
  <si>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</si>
  <si>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</si>
  <si>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</si>
  <si>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</si>
  <si>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</si>
  <si>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</si>
  <si>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</si>
  <si>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</si>
  <si>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</si>
  <si>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</si>
  <si>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</si>
  <si>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</si>
  <si>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</si>
  <si>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</si>
  <si>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</si>
  <si>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</si>
  <si>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</si>
  <si>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</si>
  <si>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</si>
  <si>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</si>
  <si>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</si>
  <si>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</si>
  <si>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</si>
  <si>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</si>
  <si>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</si>
  <si>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</si>
  <si>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</si>
  <si>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</si>
  <si>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</si>
  <si>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</si>
  <si>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</si>
  <si>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</si>
  <si>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</si>
  <si>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</si>
  <si>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</si>
  <si>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</si>
  <si>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</si>
  <si>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</si>
  <si>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</si>
  <si>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</si>
  <si>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</si>
  <si>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</si>
  <si>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</si>
  <si>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</si>
  <si>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</si>
  <si>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</si>
  <si>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</si>
  <si>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</si>
  <si>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</si>
  <si>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</si>
  <si>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</si>
  <si>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</si>
  <si>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</si>
  <si>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</si>
  <si>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</si>
  <si>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</si>
  <si>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</si>
  <si>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</si>
  <si>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</si>
  <si>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</si>
  <si>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</si>
  <si>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</si>
  <si>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</si>
  <si>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</si>
  <si>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</si>
  <si>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</si>
  <si>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</si>
  <si>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</si>
  <si>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</si>
  <si>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</si>
  <si>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</si>
  <si>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</si>
  <si>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</si>
  <si>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</si>
  <si>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</si>
  <si>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</si>
  <si>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</si>
  <si>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</si>
  <si>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</si>
  <si>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</si>
  <si>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</si>
  <si>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</si>
  <si>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</si>
  <si>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</si>
  <si>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</si>
  <si>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</si>
  <si>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</si>
  <si>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</si>
  <si>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</si>
  <si>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</si>
  <si>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</si>
  <si>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</si>
  <si>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</si>
  <si>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</si>
  <si>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</si>
  <si>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</si>
  <si>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</si>
  <si>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</si>
  <si>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</si>
  <si>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</si>
  <si>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</si>
  <si>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</si>
  <si>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</si>
  <si>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</si>
  <si>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</si>
  <si>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</si>
  <si>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</si>
  <si>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</si>
  <si>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</si>
  <si>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</si>
  <si>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</si>
  <si>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</si>
  <si>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</si>
  <si>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</si>
  <si>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</si>
  <si>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</si>
  <si>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</si>
  <si>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</si>
  <si>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</si>
  <si>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</si>
  <si>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</si>
  <si>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</si>
  <si>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</si>
  <si>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</si>
  <si>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</si>
  <si>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</si>
  <si>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</si>
  <si>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</si>
  <si>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</si>
  <si>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</si>
  <si>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</si>
  <si>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</si>
  <si>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</si>
  <si>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</si>
  <si>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</si>
  <si>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</si>
  <si>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</si>
  <si>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</si>
  <si>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</si>
  <si>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</si>
  <si>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</si>
  <si>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</si>
  <si>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</si>
  <si>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</si>
  <si>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</si>
  <si>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</si>
  <si>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</si>
  <si>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</si>
  <si>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</si>
  <si>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</si>
  <si>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</si>
  <si>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</si>
  <si>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</si>
  <si>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</si>
  <si>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</si>
  <si>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</si>
  <si>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</si>
  <si>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</si>
  <si>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</si>
  <si>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</si>
  <si>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</si>
  <si>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</si>
  <si>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</si>
  <si>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</si>
  <si>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</si>
  <si>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</si>
  <si>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</si>
  <si>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</si>
  <si>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</si>
  <si>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</si>
  <si>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</si>
  <si>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</si>
  <si>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</si>
  <si>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</si>
  <si>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</si>
  <si>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</si>
  <si>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</si>
  <si>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</si>
  <si>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</si>
  <si>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</si>
  <si>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</si>
  <si>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</si>
  <si>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</si>
  <si>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</si>
  <si>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</si>
  <si>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</si>
  <si>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</si>
  <si>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</si>
  <si>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</si>
  <si>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</si>
  <si>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</si>
  <si>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</si>
  <si>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</si>
  <si>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</si>
  <si>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</si>
  <si>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</si>
  <si>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</si>
  <si>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</si>
  <si>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</si>
  <si>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</si>
  <si>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</si>
  <si>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</si>
  <si>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</si>
  <si>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</si>
  <si>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</si>
  <si>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</si>
  <si>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</si>
  <si>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</si>
  <si>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</si>
  <si>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</si>
  <si>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</si>
  <si>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</si>
  <si>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</si>
  <si>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</si>
  <si>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</si>
  <si>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</si>
  <si>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</si>
  <si>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</si>
  <si>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</si>
  <si>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</si>
  <si>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</si>
  <si>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</si>
  <si>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</si>
  <si>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</si>
  <si>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</si>
  <si>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</si>
  <si>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</si>
  <si>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</si>
  <si>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</si>
  <si>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</si>
  <si>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</si>
  <si>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</si>
  <si>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</si>
  <si>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</si>
  <si>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</si>
  <si>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</si>
  <si>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</si>
  <si>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</si>
  <si>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</si>
  <si>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</si>
  <si>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</si>
  <si>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</si>
  <si>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</si>
  <si>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</si>
  <si>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</si>
  <si>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</si>
  <si>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</si>
  <si>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</si>
  <si>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</si>
  <si>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</si>
  <si>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</si>
  <si>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</si>
  <si>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</si>
  <si>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</si>
  <si>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</si>
  <si>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</si>
  <si>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</si>
  <si>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</si>
  <si>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</si>
  <si>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</si>
  <si>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</si>
  <si>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</si>
  <si>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</si>
  <si>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</si>
  <si>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</si>
  <si>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</si>
  <si>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</si>
  <si>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</si>
  <si>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</si>
  <si>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</si>
  <si>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</si>
  <si>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</si>
  <si>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</si>
  <si>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</si>
  <si>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</si>
  <si>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</si>
  <si>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</si>
  <si>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</si>
  <si>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</si>
  <si>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</si>
  <si>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</si>
  <si>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</si>
  <si>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</si>
  <si>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</si>
  <si>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</si>
  <si>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</si>
  <si>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</si>
  <si>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</si>
  <si>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</si>
  <si>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</si>
  <si>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</si>
  <si>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</si>
  <si>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</si>
  <si>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</si>
  <si>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</si>
  <si>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</si>
  <si>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</si>
  <si>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</si>
  <si>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</si>
  <si>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</si>
  <si>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</si>
  <si>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</si>
  <si>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</si>
  <si>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</si>
  <si>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</si>
  <si>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</si>
  <si>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</si>
  <si>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</si>
  <si>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</si>
  <si>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</si>
  <si>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</si>
  <si>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</si>
  <si>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</si>
  <si>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</si>
  <si>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</si>
  <si>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</si>
  <si>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</si>
  <si>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</si>
  <si>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</si>
  <si>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</si>
  <si>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</si>
  <si>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</si>
  <si>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</si>
  <si>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</si>
  <si>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</si>
  <si>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</si>
  <si>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</si>
  <si>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</si>
  <si>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</si>
  <si>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</si>
  <si>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</si>
  <si>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</si>
  <si>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</si>
  <si>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</si>
  <si>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</si>
  <si>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</si>
  <si>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</si>
  <si>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</si>
  <si>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</si>
  <si>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</si>
  <si>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</si>
  <si>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</si>
  <si>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</si>
  <si>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</si>
  <si>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</si>
  <si>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</si>
  <si>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</si>
  <si>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</si>
  <si>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</si>
  <si>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</si>
  <si>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</si>
  <si>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</si>
  <si>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</si>
  <si>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</si>
  <si>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</si>
  <si>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</si>
  <si>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</si>
  <si>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</si>
  <si>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</si>
  <si>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</si>
  <si>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</si>
  <si>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</si>
  <si>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</si>
  <si>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</si>
  <si>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</si>
  <si>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</si>
  <si>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</si>
  <si>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</si>
  <si>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</si>
  <si>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</si>
  <si>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</si>
  <si>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</si>
  <si>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</si>
  <si>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</si>
  <si>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</si>
  <si>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</si>
  <si>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</si>
  <si>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</si>
  <si>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</si>
  <si>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</si>
  <si>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</si>
  <si>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</si>
  <si>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</si>
  <si>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</si>
  <si>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</si>
  <si>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</si>
  <si>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</si>
  <si>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</si>
  <si>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</si>
  <si>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</si>
  <si>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</si>
  <si>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</si>
  <si>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</si>
  <si>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</si>
  <si>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</si>
  <si>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</si>
  <si>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</si>
  <si>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</si>
  <si>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</si>
  <si>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</si>
  <si>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</si>
  <si>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</si>
  <si>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</si>
  <si>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</si>
  <si>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</si>
  <si>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</si>
  <si>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</si>
  <si>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</si>
  <si>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</si>
  <si>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</si>
  <si>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</si>
  <si>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</si>
  <si>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</si>
  <si>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</si>
  <si>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</si>
  <si>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</si>
  <si>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</si>
  <si>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</si>
  <si>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</si>
  <si>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</si>
  <si>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</si>
  <si>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</si>
  <si>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</si>
  <si>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</si>
  <si>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</si>
  <si>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</si>
  <si>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</si>
  <si>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</si>
  <si>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</si>
  <si>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</si>
  <si>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</si>
  <si>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</si>
  <si>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</si>
  <si>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</si>
  <si>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</si>
  <si>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</si>
  <si>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</si>
  <si>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</si>
  <si>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</si>
  <si>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</si>
  <si>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</si>
  <si>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</si>
  <si>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</si>
  <si>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</si>
  <si>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</si>
  <si>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</si>
  <si>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</si>
  <si>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</si>
  <si>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</si>
  <si>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</si>
  <si>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</si>
  <si>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</si>
  <si>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</si>
  <si>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</si>
  <si>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</si>
  <si>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</si>
  <si>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</si>
  <si>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</si>
  <si>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</si>
  <si>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</si>
  <si>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</si>
  <si>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</si>
  <si>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</si>
  <si>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</si>
  <si>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</si>
  <si>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</si>
  <si>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</si>
  <si>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</si>
  <si>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</si>
  <si>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</si>
  <si>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</si>
  <si>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</si>
  <si>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</si>
  <si>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</si>
  <si>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</si>
  <si>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</si>
  <si>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</si>
  <si>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</si>
  <si>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</si>
  <si>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</si>
  <si>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</si>
  <si>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</si>
  <si>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</si>
  <si>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</si>
  <si>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</si>
  <si>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</si>
  <si>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</si>
  <si>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</si>
  <si>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</si>
  <si>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</si>
  <si>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</si>
  <si>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</si>
  <si>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</si>
  <si>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</si>
  <si>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</si>
  <si>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</si>
  <si>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</si>
  <si>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</si>
  <si>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</si>
  <si>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</si>
  <si>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</si>
  <si>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</si>
  <si>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</si>
  <si>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</si>
  <si>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</si>
  <si>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</si>
  <si>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</si>
  <si>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</si>
  <si>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</si>
  <si>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</si>
  <si>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</si>
  <si>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</si>
  <si>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</si>
  <si>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</si>
  <si>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</si>
  <si>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</si>
  <si>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</si>
  <si>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</si>
  <si>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</si>
  <si>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</si>
  <si>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</si>
  <si>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</si>
  <si>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</si>
  <si>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</si>
  <si>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</si>
  <si>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</si>
  <si>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</si>
  <si>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</si>
  <si>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</si>
  <si>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</si>
  <si>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</si>
  <si>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</si>
  <si>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</si>
  <si>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</si>
  <si>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</si>
  <si>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</si>
  <si>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</si>
  <si>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</si>
  <si>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</si>
  <si>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</si>
  <si>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</si>
  <si>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</si>
  <si>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</si>
  <si>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</si>
  <si>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</si>
  <si>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</si>
  <si>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</si>
  <si>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</si>
  <si>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</si>
  <si>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</si>
  <si>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</si>
  <si>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</si>
  <si>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</si>
  <si>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</si>
  <si>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</si>
  <si>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</si>
  <si>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</si>
  <si>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</si>
  <si>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</si>
  <si>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</si>
  <si>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</si>
  <si>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</si>
  <si>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</si>
  <si>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</si>
  <si>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</si>
  <si>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</si>
  <si>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</si>
  <si>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</si>
  <si>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</si>
  <si>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</si>
  <si>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</si>
  <si>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</si>
  <si>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</si>
  <si>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</si>
  <si>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</si>
  <si>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</si>
  <si>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</si>
  <si>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</si>
  <si>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</si>
  <si>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</si>
  <si>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</si>
  <si>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</si>
  <si>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</si>
  <si>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</si>
  <si>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</si>
  <si>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</si>
  <si>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</si>
  <si>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</si>
  <si>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</si>
  <si>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</si>
  <si>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</si>
  <si>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</si>
  <si>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</si>
  <si>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</si>
  <si>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</si>
  <si>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</si>
  <si>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</si>
  <si>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</si>
  <si>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</si>
  <si>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</si>
  <si>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</si>
  <si>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</si>
  <si>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</si>
  <si>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</si>
  <si>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</si>
  <si>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</si>
  <si>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</si>
  <si>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</si>
  <si>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</si>
  <si>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</si>
  <si>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</si>
  <si>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</si>
  <si>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</si>
  <si>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</si>
  <si>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</si>
  <si>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</si>
  <si>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</si>
  <si>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</si>
  <si>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</si>
  <si>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</si>
  <si>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</si>
  <si>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</si>
  <si>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</si>
  <si>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</si>
  <si>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</si>
  <si>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</si>
  <si>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</si>
  <si>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</si>
  <si>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</si>
  <si>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</si>
  <si>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</si>
  <si>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</si>
  <si>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</si>
  <si>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</si>
  <si>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</si>
  <si>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</si>
  <si>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</si>
  <si>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</si>
  <si>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</si>
  <si>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</si>
  <si>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</si>
  <si>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</si>
  <si>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</si>
  <si>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</si>
  <si>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</si>
  <si>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</si>
  <si>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</si>
  <si>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</si>
  <si>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</si>
  <si>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</si>
  <si>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</si>
  <si>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</si>
  <si>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</si>
  <si>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</si>
  <si>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</si>
  <si>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</si>
  <si>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</si>
  <si>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</si>
  <si>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</si>
  <si>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</si>
  <si>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</si>
  <si>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</si>
  <si>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</si>
  <si>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</si>
  <si>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</si>
  <si>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</si>
  <si>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</si>
  <si>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</si>
  <si>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</si>
  <si>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</si>
  <si>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</si>
  <si>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</si>
  <si>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</si>
  <si>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</si>
  <si>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</si>
  <si>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</si>
  <si>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</si>
  <si>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</si>
  <si>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</si>
  <si>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</si>
  <si>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</si>
  <si>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</si>
  <si>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</si>
  <si>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</si>
  <si>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</si>
  <si>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</si>
  <si>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</si>
  <si>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</si>
  <si>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</si>
  <si>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</si>
  <si>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</si>
  <si>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</si>
  <si>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</si>
  <si>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</si>
  <si>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</si>
  <si>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</si>
  <si>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</si>
  <si>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</si>
  <si>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</si>
  <si>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</si>
  <si>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</si>
  <si>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</si>
  <si>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</si>
  <si>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</si>
  <si>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</si>
  <si>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</si>
  <si>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</si>
  <si>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</si>
  <si>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</si>
  <si>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</si>
  <si>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</si>
  <si>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</si>
  <si>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</si>
  <si>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</si>
  <si>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</si>
  <si>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</si>
  <si>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</si>
  <si>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</si>
  <si>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</si>
  <si>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</si>
  <si>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</si>
  <si>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</si>
  <si>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</si>
  <si>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</si>
  <si>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</si>
  <si>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</si>
  <si>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</si>
  <si>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</si>
  <si>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</si>
  <si>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</si>
  <si>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</si>
  <si>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</si>
  <si>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</si>
  <si>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</si>
  <si>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</si>
  <si>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</si>
  <si>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</si>
  <si>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</si>
  <si>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</si>
  <si>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</si>
  <si>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</si>
  <si>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</si>
  <si>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</si>
  <si>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</si>
  <si>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</si>
  <si>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</si>
  <si>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</si>
  <si>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</si>
  <si>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</si>
  <si>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</si>
  <si>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</si>
  <si>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</si>
  <si>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</si>
  <si>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</si>
  <si>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</si>
  <si>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</si>
  <si>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</si>
  <si>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</si>
  <si>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</si>
  <si>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</si>
  <si>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</si>
  <si>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</si>
  <si>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</si>
  <si>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</si>
  <si>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</si>
  <si>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</si>
  <si>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</si>
  <si>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</si>
  <si>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</si>
  <si>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</si>
  <si>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</si>
  <si>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</si>
  <si>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</si>
  <si>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</si>
  <si>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</si>
  <si>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</si>
  <si>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</si>
  <si>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</si>
  <si>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</si>
  <si>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</si>
  <si>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</si>
  <si>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</si>
  <si>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</si>
  <si>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</si>
  <si>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</si>
  <si>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</si>
  <si>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</si>
  <si>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</si>
  <si>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</si>
  <si>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</si>
  <si>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</si>
  <si>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</si>
  <si>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</si>
  <si>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</si>
  <si>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</si>
  <si>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</si>
  <si>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</si>
  <si>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</si>
  <si>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</si>
  <si>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</si>
  <si>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</si>
  <si>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</si>
  <si>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</si>
  <si>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</si>
  <si>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</si>
  <si>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</si>
  <si>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</si>
  <si>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</si>
  <si>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</si>
  <si>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</si>
  <si>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</si>
  <si>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</si>
  <si>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</si>
  <si>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</si>
  <si>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</si>
  <si>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</si>
  <si>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</si>
  <si>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</si>
  <si>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</si>
  <si>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</si>
  <si>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</si>
  <si>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</si>
  <si>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</si>
  <si>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</si>
  <si>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</si>
  <si>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</si>
  <si>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</si>
  <si>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</si>
  <si>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</si>
  <si>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</si>
  <si>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</si>
  <si>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</si>
  <si>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</si>
  <si>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</si>
  <si>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</si>
  <si>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</si>
  <si>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</si>
  <si>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</si>
  <si>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</si>
  <si>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</si>
  <si>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</si>
  <si>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</si>
  <si>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</si>
  <si>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</si>
  <si>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</si>
  <si>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</si>
  <si>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</si>
  <si>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</si>
  <si>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</si>
  <si>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</si>
  <si>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</si>
  <si>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</si>
  <si>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</si>
  <si>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</si>
  <si>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</si>
  <si>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</si>
  <si>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</si>
  <si>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</si>
  <si>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</si>
  <si>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</si>
  <si>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</si>
  <si>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</si>
  <si>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</si>
  <si>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</si>
  <si>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</si>
  <si>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</si>
  <si>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</si>
  <si>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</si>
  <si>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</si>
  <si>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</si>
  <si>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</si>
  <si>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</si>
  <si>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</si>
  <si>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</si>
  <si>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</si>
  <si>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</si>
  <si>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</si>
  <si>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</si>
  <si>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</si>
  <si>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</si>
  <si>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</si>
  <si>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</si>
  <si>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</si>
  <si>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</si>
  <si>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</si>
  <si>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</si>
  <si>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</si>
  <si>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</si>
  <si>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</si>
  <si>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</si>
  <si>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</si>
  <si>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</si>
  <si>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</si>
  <si>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</si>
  <si>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</si>
  <si>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</si>
  <si>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</si>
  <si>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</si>
  <si>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</si>
  <si>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</si>
  <si>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</si>
  <si>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</si>
  <si>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</si>
  <si>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</si>
  <si>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</si>
  <si>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</si>
  <si>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</si>
  <si>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</si>
  <si>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</si>
  <si>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</si>
  <si>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</si>
  <si>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</si>
  <si>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</si>
  <si>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</si>
  <si>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</si>
  <si>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</si>
  <si>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</si>
  <si>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</si>
  <si>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</si>
  <si>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</si>
  <si>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</si>
  <si>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</si>
  <si>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</si>
  <si>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</si>
  <si>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</si>
  <si>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</si>
  <si>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</si>
  <si>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</si>
  <si>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</si>
  <si>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</si>
  <si>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</si>
  <si>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</si>
  <si>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</si>
  <si>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</si>
  <si>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</si>
  <si>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</si>
  <si>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</si>
  <si>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</si>
  <si>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</si>
  <si>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</si>
  <si>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</si>
  <si>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</si>
  <si>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</si>
  <si>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</si>
  <si>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</si>
  <si>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</si>
  <si>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</si>
  <si>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</si>
  <si>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</si>
  <si>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</si>
  <si>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</si>
  <si>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</si>
  <si>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</si>
  <si>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</si>
  <si>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</si>
  <si>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</si>
  <si>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</si>
  <si>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</si>
  <si>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</si>
  <si>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</si>
  <si>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</si>
  <si>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</si>
  <si>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</si>
  <si>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</si>
  <si>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</si>
  <si>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</si>
  <si>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</si>
  <si>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</si>
  <si>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</si>
  <si>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</si>
  <si>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</si>
  <si>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</si>
  <si>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</si>
  <si>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</si>
  <si>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</si>
  <si>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</si>
  <si>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</si>
  <si>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</si>
  <si>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</si>
  <si>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</si>
  <si>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</si>
  <si>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</si>
  <si>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</si>
  <si>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</si>
  <si>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</si>
  <si>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</si>
  <si>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</si>
  <si>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</si>
  <si>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</si>
  <si>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</si>
  <si>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</si>
  <si>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</si>
  <si>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</si>
  <si>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</si>
  <si>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</si>
  <si>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</si>
  <si>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</si>
  <si>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</si>
  <si>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</si>
  <si>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</si>
  <si>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</si>
  <si>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</si>
  <si>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</si>
  <si>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</si>
  <si>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</si>
  <si>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</si>
  <si>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</si>
  <si>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</si>
  <si>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</si>
  <si>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</si>
  <si>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</si>
  <si>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</si>
  <si>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</si>
  <si>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</si>
  <si>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</si>
  <si>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</si>
  <si>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</si>
  <si>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</si>
  <si>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</si>
  <si>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</si>
  <si>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</si>
  <si>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</si>
  <si>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</si>
  <si>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</si>
  <si>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</si>
  <si>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</si>
  <si>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</si>
  <si>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</si>
  <si>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</si>
  <si>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</si>
  <si>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</si>
  <si>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</si>
  <si>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</si>
  <si>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</si>
  <si>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</si>
  <si>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</si>
  <si>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</si>
  <si>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</si>
  <si>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</si>
  <si>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</si>
  <si>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</si>
  <si>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</si>
  <si>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</si>
  <si>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</si>
  <si>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</si>
  <si>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</si>
  <si>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</si>
  <si>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</si>
  <si>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</si>
  <si>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</si>
  <si>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</si>
  <si>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</si>
  <si>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</si>
  <si>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</si>
  <si>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</si>
  <si>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</si>
  <si>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</si>
  <si>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</si>
  <si>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</si>
  <si>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</si>
  <si>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</si>
  <si>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</si>
  <si>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</si>
  <si>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</si>
  <si>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</si>
  <si>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</si>
  <si>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</si>
  <si>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</si>
  <si>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</si>
  <si>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</si>
  <si>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</si>
  <si>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</si>
  <si>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</si>
  <si>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</si>
  <si>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</si>
  <si>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</si>
  <si>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</si>
  <si>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</si>
  <si>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</si>
  <si>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</si>
  <si>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</si>
  <si>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</si>
  <si>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</si>
  <si>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</si>
  <si>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</si>
  <si>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</si>
  <si>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</si>
  <si>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</si>
  <si>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</si>
  <si>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</si>
  <si>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</si>
  <si>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</si>
  <si>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</si>
  <si>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</si>
  <si>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</si>
  <si>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</si>
  <si>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</si>
  <si>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</si>
  <si>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</si>
  <si>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</si>
  <si>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</si>
  <si>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</si>
  <si>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</si>
  <si>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</si>
  <si>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</si>
  <si>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</si>
  <si>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</si>
  <si>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</si>
  <si>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</si>
  <si>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</si>
  <si>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</si>
  <si>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</si>
  <si>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</si>
  <si>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</si>
  <si>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</si>
  <si>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</si>
  <si>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</si>
  <si>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</si>
  <si>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</si>
  <si>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</si>
  <si>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</si>
  <si>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</si>
  <si>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</si>
  <si>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</si>
  <si>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</si>
  <si>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</si>
  <si>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</si>
  <si>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</si>
  <si>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</si>
  <si>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</si>
  <si>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</si>
  <si>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</si>
  <si>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</si>
  <si>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</si>
  <si>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</si>
  <si>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</si>
  <si>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</si>
  <si>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</si>
  <si>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</si>
  <si>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</si>
  <si>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</si>
  <si>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</si>
  <si>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</si>
  <si>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</si>
  <si>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</si>
  <si>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</si>
  <si>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</si>
  <si>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</si>
  <si>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</si>
  <si>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</si>
  <si>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</si>
  <si>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</si>
  <si>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</si>
  <si>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</si>
  <si>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</si>
  <si>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</si>
  <si>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</si>
  <si>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</si>
  <si>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</si>
  <si>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</si>
  <si>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</si>
  <si>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</si>
  <si>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</si>
  <si>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</si>
  <si>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</si>
  <si>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</si>
  <si>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</si>
  <si>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</si>
  <si>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</si>
  <si>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</si>
  <si>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</si>
  <si>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</si>
  <si>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</si>
  <si>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</si>
  <si>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</si>
  <si>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</si>
  <si>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</si>
  <si>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</si>
  <si>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</si>
  <si>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</si>
  <si>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</si>
  <si>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</si>
  <si>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</si>
  <si>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</si>
  <si>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</si>
  <si>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</si>
  <si>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</si>
  <si>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</si>
  <si>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</si>
  <si>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</si>
  <si>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</si>
  <si>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</si>
  <si>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</si>
  <si>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</si>
  <si>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</si>
  <si>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</si>
  <si>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</si>
  <si>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</si>
  <si>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</si>
  <si>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</si>
  <si>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</si>
  <si>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</si>
  <si>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</si>
  <si>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</si>
  <si>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</si>
  <si>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</si>
  <si>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</si>
  <si>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</si>
  <si>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</si>
  <si>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</si>
  <si>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</si>
  <si>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</si>
  <si>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</si>
  <si>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</si>
  <si>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</si>
  <si>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</si>
  <si>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</si>
  <si>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</si>
  <si>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</si>
  <si>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</si>
  <si>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</si>
  <si>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</si>
  <si>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</si>
  <si>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</si>
  <si>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</si>
  <si>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</si>
  <si>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</si>
  <si>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</si>
  <si>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</si>
  <si>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</si>
  <si>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</si>
  <si>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</si>
  <si>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</si>
  <si>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</si>
  <si>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</si>
  <si>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</si>
  <si>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</si>
  <si>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</si>
  <si>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</si>
  <si>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</si>
  <si>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</si>
  <si>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</si>
  <si>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</si>
  <si>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</si>
  <si>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</si>
  <si>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</si>
  <si>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</si>
  <si>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</si>
  <si>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</si>
  <si>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</si>
  <si>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</si>
  <si>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</si>
  <si>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</si>
  <si>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</si>
  <si>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</si>
  <si>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</si>
  <si>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</si>
  <si>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</si>
  <si>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</si>
  <si>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</si>
  <si>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</si>
  <si>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</si>
  <si>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</si>
  <si>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</si>
  <si>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</si>
  <si>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</si>
  <si>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</si>
  <si>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</si>
  <si>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</si>
  <si>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</si>
  <si>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</si>
  <si>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</si>
  <si>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</si>
  <si>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</si>
  <si>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</si>
  <si>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</si>
  <si>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</si>
  <si>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</si>
  <si>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</si>
  <si>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</si>
  <si>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</si>
  <si>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</si>
  <si>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</si>
  <si>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</si>
  <si>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</si>
  <si>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</si>
  <si>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</si>
  <si>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</si>
  <si>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</si>
  <si>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</si>
  <si>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</si>
  <si>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</si>
  <si>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</si>
  <si>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</si>
  <si>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</si>
  <si>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</si>
  <si>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</si>
  <si>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</si>
  <si>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</si>
  <si>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</si>
  <si>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</si>
  <si>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</si>
  <si>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</si>
  <si>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</si>
  <si>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</si>
  <si>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</si>
  <si>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</si>
  <si>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</si>
  <si>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</si>
  <si>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</si>
  <si>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</si>
  <si>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</si>
  <si>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</si>
  <si>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</si>
  <si>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</si>
  <si>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</si>
  <si>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</si>
  <si>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</si>
  <si>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</si>
  <si>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</si>
  <si>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</si>
  <si>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</si>
  <si>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</si>
  <si>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</si>
  <si>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</si>
  <si>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</si>
  <si>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</si>
  <si>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</si>
  <si>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</si>
  <si>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</si>
  <si>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</si>
  <si>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</si>
  <si>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</si>
  <si>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</si>
  <si>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</si>
  <si>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</si>
  <si>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</si>
  <si>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</si>
  <si>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</si>
  <si>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</si>
  <si>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</si>
  <si>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</si>
  <si>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</si>
  <si>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</si>
  <si>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</si>
  <si>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</si>
  <si>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</si>
  <si>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</si>
  <si>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</si>
  <si>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</si>
  <si>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</si>
  <si>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</si>
  <si>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</si>
  <si>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</si>
  <si>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</si>
  <si>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</si>
  <si>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</si>
  <si>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</si>
  <si>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</si>
  <si>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</si>
  <si>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</si>
  <si>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</si>
  <si>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</si>
  <si>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</si>
  <si>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</si>
  <si>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</si>
  <si>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</si>
  <si>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</si>
  <si>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</si>
  <si>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</si>
  <si>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</si>
  <si>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</si>
  <si>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</si>
  <si>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</si>
  <si>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</si>
  <si>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</si>
  <si>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</si>
  <si>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</si>
  <si>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</si>
  <si>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</si>
  <si>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</si>
  <si>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</si>
  <si>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</si>
  <si>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</si>
  <si>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</si>
  <si>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</si>
  <si>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</si>
  <si>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</si>
  <si>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</si>
  <si>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</si>
  <si>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</si>
  <si>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</si>
  <si>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</si>
  <si>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</si>
  <si>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</si>
  <si>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</si>
  <si>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</si>
  <si>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</si>
  <si>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</si>
  <si>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</si>
  <si>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</si>
  <si>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</si>
  <si>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</si>
  <si>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</si>
  <si>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</si>
  <si>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</si>
  <si>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</si>
  <si>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</si>
  <si>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</si>
  <si>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</si>
  <si>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</si>
  <si>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</si>
  <si>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</si>
  <si>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</si>
  <si>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</si>
  <si>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</si>
  <si>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</si>
  <si>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</si>
  <si>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</si>
  <si>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</si>
  <si>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</si>
  <si>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</si>
  <si>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</si>
  <si>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</si>
  <si>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</si>
  <si>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</si>
  <si>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</si>
  <si>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</si>
  <si>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</si>
  <si>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</si>
  <si>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</si>
  <si>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</si>
  <si>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</si>
  <si>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</si>
  <si>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</si>
  <si>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</si>
  <si>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</si>
  <si>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</si>
  <si>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</si>
  <si>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</si>
  <si>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</si>
  <si>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</si>
  <si>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</si>
  <si>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</si>
  <si>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</si>
  <si>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</si>
  <si>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</si>
  <si>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</si>
  <si>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</si>
  <si>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</si>
  <si>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</si>
  <si>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</si>
  <si>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</si>
  <si>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</si>
  <si>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</si>
  <si>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</si>
  <si>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</si>
  <si>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</si>
  <si>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</si>
  <si>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</si>
  <si>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</si>
  <si>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</si>
  <si>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</si>
  <si>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</si>
  <si>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</si>
  <si>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</si>
  <si>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</si>
  <si>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</si>
  <si>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</si>
  <si>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</si>
  <si>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</si>
  <si>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</si>
  <si>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</si>
  <si>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</si>
  <si>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</si>
  <si>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</si>
  <si>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</si>
  <si>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</si>
  <si>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</si>
  <si>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</si>
  <si>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</si>
  <si>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SIN ACTIVIDAD DE RETIRO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</si>
  <si>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</si>
  <si>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</si>
  <si>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</si>
  <si>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</si>
  <si>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</si>
  <si>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</si>
  <si>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</si>
  <si>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3335949840</t>
  </si>
  <si>
    <t>3335949834</t>
  </si>
  <si>
    <t>3335949830</t>
  </si>
  <si>
    <t>3335949827</t>
  </si>
  <si>
    <t>3335949824</t>
  </si>
  <si>
    <t>3335949822</t>
  </si>
  <si>
    <t>3335949818</t>
  </si>
  <si>
    <t>3335949814</t>
  </si>
  <si>
    <t>3335949791</t>
  </si>
  <si>
    <t>3335949781</t>
  </si>
  <si>
    <t>3335949769</t>
  </si>
  <si>
    <t>3335949744</t>
  </si>
  <si>
    <t>3335949731</t>
  </si>
  <si>
    <t>3335949723</t>
  </si>
  <si>
    <t>FALLA NO CONFIRMADIA</t>
  </si>
  <si>
    <t>3335949717</t>
  </si>
  <si>
    <t>3335949687</t>
  </si>
  <si>
    <t>REINICIO FALLIDO</t>
  </si>
  <si>
    <t>3335949944</t>
  </si>
  <si>
    <t>3335949943</t>
  </si>
  <si>
    <t>3335949942</t>
  </si>
  <si>
    <t>3335949940</t>
  </si>
  <si>
    <t>3335949939</t>
  </si>
  <si>
    <t>3335949938</t>
  </si>
  <si>
    <t>3335949937</t>
  </si>
  <si>
    <t>3335949936</t>
  </si>
  <si>
    <t>3335949912</t>
  </si>
  <si>
    <t>3335949886</t>
  </si>
  <si>
    <t>3335949884</t>
  </si>
  <si>
    <t>3335949882</t>
  </si>
  <si>
    <t>2 Gavetas Vacias Y  Gaveta Fallando</t>
  </si>
  <si>
    <t>LECTOR</t>
  </si>
  <si>
    <t>3335950003</t>
  </si>
  <si>
    <t>3335950002</t>
  </si>
  <si>
    <t>3335950001</t>
  </si>
  <si>
    <t>3335950000</t>
  </si>
  <si>
    <t>3335949999</t>
  </si>
  <si>
    <t>3335949998</t>
  </si>
  <si>
    <t>3335949997</t>
  </si>
  <si>
    <t>3335949996</t>
  </si>
  <si>
    <t>3335949995</t>
  </si>
  <si>
    <t>3335949994</t>
  </si>
  <si>
    <t>3335949993</t>
  </si>
  <si>
    <t>3335949992</t>
  </si>
  <si>
    <t>3335949991</t>
  </si>
  <si>
    <t>3335949990</t>
  </si>
  <si>
    <t>3335949989</t>
  </si>
  <si>
    <t>3335949988</t>
  </si>
  <si>
    <t>3335949987</t>
  </si>
  <si>
    <t>3335949979</t>
  </si>
  <si>
    <t>3335949966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</si>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</sst>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5" t="str">
        <f ca="1">CONCATENATE(TODAY()-C3," días")</f>
        <v>61.8324421296275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5" t="str">
        <f t="shared" ref="A4:A12" ca="1" si="0">CONCATENATE(TODAY()-C4," días")</f>
        <v>35.3409722222204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5" t="str">
        <f t="shared" ca="1" si="0"/>
        <v>24.4985879629603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5" t="str">
        <f ca="1">CONCATENATE(TODAY()-C6," días")</f>
        <v>14.4985879629603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5" t="str">
        <f t="shared" ca="1" si="0"/>
        <v>14.5651273148178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7.399999999999999" x14ac:dyDescent="0.3">
      <c r="A8" s="115" t="str">
        <f t="shared" ca="1" si="0"/>
        <v>13.6175231481466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7.399999999999999" x14ac:dyDescent="0.3">
      <c r="A9" s="115" t="str">
        <f t="shared" ca="1" si="0"/>
        <v>10.6447916666657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7.399999999999999" x14ac:dyDescent="0.3">
      <c r="A10" s="115" t="str">
        <f t="shared" ca="1" si="0"/>
        <v>8.63126157407532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7.399999999999999" x14ac:dyDescent="0.3">
      <c r="A11" s="115" t="str">
        <f t="shared" ca="1" si="0"/>
        <v>8.56855324074422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7.399999999999999" x14ac:dyDescent="0.3">
      <c r="A12" s="115" t="str">
        <f t="shared" ca="1" si="0"/>
        <v>4.68958333333285 días</v>
      </c>
      <c r="B12" s="112" t="s">
        <v>2586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8"/>
  <sheetViews>
    <sheetView tabSelected="1" topLeftCell="F1" zoomScale="70" zoomScaleNormal="70" workbookViewId="0">
      <pane ySplit="4" topLeftCell="A70" activePane="bottomLeft" state="frozen"/>
      <selection pane="bottomLeft" activeCell="M51" sqref="M51:M55"/>
    </sheetView>
  </sheetViews>
  <sheetFormatPr baseColWidth="10" defaultColWidth="20.33203125" defaultRowHeight="14.4" x14ac:dyDescent="0.3"/>
  <cols>
    <col min="1" max="1" width="25.5546875" style="106" bestFit="1" customWidth="1"/>
    <col min="2" max="2" width="20.21875" style="84" bestFit="1" customWidth="1"/>
    <col min="3" max="3" width="15.77734375" style="43" bestFit="1" customWidth="1"/>
    <col min="4" max="4" width="27.44140625" style="106" bestFit="1" customWidth="1"/>
    <col min="5" max="5" width="12.6640625" style="75" bestFit="1" customWidth="1"/>
    <col min="6" max="6" width="11.109375" style="44" bestFit="1" customWidth="1"/>
    <col min="7" max="7" width="59.77734375" style="44" bestFit="1" customWidth="1"/>
    <col min="8" max="11" width="5.33203125" style="44" bestFit="1" customWidth="1"/>
    <col min="12" max="12" width="48.88671875" style="44" bestFit="1" customWidth="1"/>
    <col min="13" max="13" width="18.88671875" style="106" bestFit="1" customWidth="1"/>
    <col min="14" max="14" width="17.88671875" style="106" bestFit="1" customWidth="1"/>
    <col min="15" max="15" width="40.109375" style="106" bestFit="1" customWidth="1"/>
    <col min="16" max="16" width="22.5546875" style="79" bestFit="1" customWidth="1"/>
    <col min="17" max="17" width="48.88671875" style="69" bestFit="1" customWidth="1"/>
    <col min="18" max="16384" width="20.33203125" style="42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2594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13" t="str">
        <f>VLOOKUP(E5,'LISTADO ATM'!$A$2:$C$898,3,0)</f>
        <v>DISTRITO NACIONAL</v>
      </c>
      <c r="B5" s="112">
        <v>3335945087</v>
      </c>
      <c r="C5" s="100">
        <v>44383.585416666669</v>
      </c>
      <c r="D5" s="100" t="s">
        <v>2180</v>
      </c>
      <c r="E5" s="137">
        <v>224</v>
      </c>
      <c r="F5" s="113" t="str">
        <f>VLOOKUP(E5,VIP!$A$2:$O14168,2,0)</f>
        <v>DRBR224</v>
      </c>
      <c r="G5" s="113" t="str">
        <f>VLOOKUP(E5,'LISTADO ATM'!$A$2:$B$897,2,0)</f>
        <v xml:space="preserve">ATM S/M Nacional El Millón (Núñez de Cáceres) </v>
      </c>
      <c r="H5" s="113" t="str">
        <f>VLOOKUP(E5,VIP!$A$2:$O19129,7,FALSE)</f>
        <v>Si</v>
      </c>
      <c r="I5" s="113" t="str">
        <f>VLOOKUP(E5,VIP!$A$2:$O11094,8,FALSE)</f>
        <v>Si</v>
      </c>
      <c r="J5" s="113" t="str">
        <f>VLOOKUP(E5,VIP!$A$2:$O11044,8,FALSE)</f>
        <v>Si</v>
      </c>
      <c r="K5" s="113" t="str">
        <f>VLOOKUP(E5,VIP!$A$2:$O14618,6,0)</f>
        <v>SI</v>
      </c>
      <c r="L5" s="114" t="s">
        <v>2219</v>
      </c>
      <c r="M5" s="117" t="s">
        <v>2545</v>
      </c>
      <c r="N5" s="99" t="s">
        <v>2452</v>
      </c>
      <c r="O5" s="113" t="s">
        <v>2454</v>
      </c>
      <c r="P5" s="113"/>
      <c r="Q5" s="116">
        <v>44476.4</v>
      </c>
    </row>
    <row r="6" spans="1:17" ht="17.399999999999999" x14ac:dyDescent="0.3">
      <c r="A6" s="113" t="str">
        <f>VLOOKUP(E6,'LISTADO ATM'!$A$2:$C$898,3,0)</f>
        <v>DISTRITO NACIONAL</v>
      </c>
      <c r="B6" s="112">
        <v>3335948974</v>
      </c>
      <c r="C6" s="100">
        <v>44386.491898148146</v>
      </c>
      <c r="D6" s="100" t="s">
        <v>2180</v>
      </c>
      <c r="E6" s="137">
        <v>522</v>
      </c>
      <c r="F6" s="113" t="str">
        <f>VLOOKUP(E6,VIP!$A$2:$O14197,2,0)</f>
        <v>DRBR522</v>
      </c>
      <c r="G6" s="113" t="str">
        <f>VLOOKUP(E6,'LISTADO ATM'!$A$2:$B$897,2,0)</f>
        <v xml:space="preserve">ATM Oficina Galería 360 </v>
      </c>
      <c r="H6" s="113" t="str">
        <f>VLOOKUP(E6,VIP!$A$2:$O19158,7,FALSE)</f>
        <v>Si</v>
      </c>
      <c r="I6" s="113" t="str">
        <f>VLOOKUP(E6,VIP!$A$2:$O11123,8,FALSE)</f>
        <v>Si</v>
      </c>
      <c r="J6" s="113" t="str">
        <f>VLOOKUP(E6,VIP!$A$2:$O11073,8,FALSE)</f>
        <v>Si</v>
      </c>
      <c r="K6" s="113" t="str">
        <f>VLOOKUP(E6,VIP!$A$2:$O14647,6,0)</f>
        <v>SI</v>
      </c>
      <c r="L6" s="114" t="s">
        <v>2219</v>
      </c>
      <c r="M6" s="117" t="s">
        <v>2545</v>
      </c>
      <c r="N6" s="99" t="s">
        <v>2553</v>
      </c>
      <c r="O6" s="113" t="s">
        <v>2454</v>
      </c>
      <c r="P6" s="113"/>
      <c r="Q6" s="116">
        <v>44476.413888888892</v>
      </c>
    </row>
    <row r="7" spans="1:17" ht="17.399999999999999" x14ac:dyDescent="0.3">
      <c r="A7" s="113" t="str">
        <f>VLOOKUP(E7,'LISTADO ATM'!$A$2:$C$898,3,0)</f>
        <v>ESTE</v>
      </c>
      <c r="B7" s="112" t="s">
        <v>2609</v>
      </c>
      <c r="C7" s="100">
        <v>44387.425671296296</v>
      </c>
      <c r="D7" s="100" t="s">
        <v>2180</v>
      </c>
      <c r="E7" s="137">
        <v>67</v>
      </c>
      <c r="F7" s="113" t="str">
        <f>VLOOKUP(E7,VIP!$A$2:$O14234,2,0)</f>
        <v>DRBR067</v>
      </c>
      <c r="G7" s="113" t="str">
        <f>VLOOKUP(E7,'LISTADO ATM'!$A$2:$B$897,2,0)</f>
        <v xml:space="preserve">ATM Hotel NaturaPark (Punta Cana) </v>
      </c>
      <c r="H7" s="113" t="str">
        <f>VLOOKUP(E7,VIP!$A$2:$O19195,7,FALSE)</f>
        <v>Si</v>
      </c>
      <c r="I7" s="113" t="str">
        <f>VLOOKUP(E7,VIP!$A$2:$O11160,8,FALSE)</f>
        <v>Si</v>
      </c>
      <c r="J7" s="113" t="str">
        <f>VLOOKUP(E7,VIP!$A$2:$O11110,8,FALSE)</f>
        <v>Si</v>
      </c>
      <c r="K7" s="113" t="str">
        <f>VLOOKUP(E7,VIP!$A$2:$O14684,6,0)</f>
        <v>NO</v>
      </c>
      <c r="L7" s="114" t="s">
        <v>2592</v>
      </c>
      <c r="M7" s="117" t="s">
        <v>2545</v>
      </c>
      <c r="N7" s="99" t="s">
        <v>2452</v>
      </c>
      <c r="O7" s="113" t="s">
        <v>2454</v>
      </c>
      <c r="P7" s="113"/>
      <c r="Q7" s="116">
        <v>44476.447222222225</v>
      </c>
    </row>
    <row r="8" spans="1:17" ht="17.399999999999999" x14ac:dyDescent="0.3">
      <c r="A8" s="113" t="str">
        <f>VLOOKUP(E8,'LISTADO ATM'!$A$2:$C$898,3,0)</f>
        <v>DISTRITO NACIONAL</v>
      </c>
      <c r="B8" s="112">
        <v>3335948495</v>
      </c>
      <c r="C8" s="100">
        <v>44386.367013888892</v>
      </c>
      <c r="D8" s="100" t="s">
        <v>2180</v>
      </c>
      <c r="E8" s="137">
        <v>575</v>
      </c>
      <c r="F8" s="113" t="str">
        <f>VLOOKUP(E8,VIP!$A$2:$O14182,2,0)</f>
        <v>DRBR16P</v>
      </c>
      <c r="G8" s="113" t="str">
        <f>VLOOKUP(E8,'LISTADO ATM'!$A$2:$B$897,2,0)</f>
        <v xml:space="preserve">ATM EDESUR Tiradentes </v>
      </c>
      <c r="H8" s="113" t="str">
        <f>VLOOKUP(E8,VIP!$A$2:$O19143,7,FALSE)</f>
        <v>Si</v>
      </c>
      <c r="I8" s="113" t="str">
        <f>VLOOKUP(E8,VIP!$A$2:$O11108,8,FALSE)</f>
        <v>Si</v>
      </c>
      <c r="J8" s="113" t="str">
        <f>VLOOKUP(E8,VIP!$A$2:$O11058,8,FALSE)</f>
        <v>Si</v>
      </c>
      <c r="K8" s="113" t="str">
        <f>VLOOKUP(E8,VIP!$A$2:$O14632,6,0)</f>
        <v>NO</v>
      </c>
      <c r="L8" s="114" t="s">
        <v>2219</v>
      </c>
      <c r="M8" s="117" t="s">
        <v>2545</v>
      </c>
      <c r="N8" s="99" t="s">
        <v>2553</v>
      </c>
      <c r="O8" s="113" t="s">
        <v>2454</v>
      </c>
      <c r="P8" s="113"/>
      <c r="Q8" s="116">
        <v>44476.475694444445</v>
      </c>
    </row>
    <row r="9" spans="1:17" ht="17.399999999999999" x14ac:dyDescent="0.3">
      <c r="A9" s="113" t="str">
        <f>VLOOKUP(E9,'LISTADO ATM'!$A$2:$C$898,3,0)</f>
        <v>NORTE</v>
      </c>
      <c r="B9" s="112" t="s">
        <v>2600</v>
      </c>
      <c r="C9" s="100">
        <v>44387.46665509259</v>
      </c>
      <c r="D9" s="100" t="s">
        <v>2181</v>
      </c>
      <c r="E9" s="137">
        <v>665</v>
      </c>
      <c r="F9" s="113" t="str">
        <f>VLOOKUP(E9,VIP!$A$2:$O14216,2,0)</f>
        <v>DRBR665</v>
      </c>
      <c r="G9" s="113" t="str">
        <f>VLOOKUP(E9,'LISTADO ATM'!$A$2:$B$897,2,0)</f>
        <v>ATM Huacal (Santiago)</v>
      </c>
      <c r="H9" s="113" t="str">
        <f>VLOOKUP(E9,VIP!$A$2:$O19177,7,FALSE)</f>
        <v>N/A</v>
      </c>
      <c r="I9" s="113" t="str">
        <f>VLOOKUP(E9,VIP!$A$2:$O11142,8,FALSE)</f>
        <v>N/A</v>
      </c>
      <c r="J9" s="113" t="str">
        <f>VLOOKUP(E9,VIP!$A$2:$O11092,8,FALSE)</f>
        <v>N/A</v>
      </c>
      <c r="K9" s="113" t="str">
        <f>VLOOKUP(E9,VIP!$A$2:$O14666,6,0)</f>
        <v>N/A</v>
      </c>
      <c r="L9" s="114" t="s">
        <v>2592</v>
      </c>
      <c r="M9" s="117" t="s">
        <v>2545</v>
      </c>
      <c r="N9" s="99" t="s">
        <v>2452</v>
      </c>
      <c r="O9" s="113" t="s">
        <v>2589</v>
      </c>
      <c r="P9" s="113"/>
      <c r="Q9" s="116">
        <v>44476.477083333331</v>
      </c>
    </row>
    <row r="10" spans="1:17" ht="17.399999999999999" x14ac:dyDescent="0.3">
      <c r="A10" s="113" t="str">
        <f>VLOOKUP(E10,'LISTADO ATM'!$A$2:$C$898,3,0)</f>
        <v>NORTE</v>
      </c>
      <c r="B10" s="112">
        <v>3335949620</v>
      </c>
      <c r="C10" s="100">
        <v>44386.805717592593</v>
      </c>
      <c r="D10" s="100" t="s">
        <v>2181</v>
      </c>
      <c r="E10" s="137">
        <v>357</v>
      </c>
      <c r="F10" s="113" t="str">
        <f>VLOOKUP(E10,VIP!$A$2:$O14208,2,0)</f>
        <v>DRBR357</v>
      </c>
      <c r="G10" s="113" t="str">
        <f>VLOOKUP(E10,'LISTADO ATM'!$A$2:$B$897,2,0)</f>
        <v xml:space="preserve">ATM Universidad Nacional Evangélica (Santiago) </v>
      </c>
      <c r="H10" s="113" t="str">
        <f>VLOOKUP(E10,VIP!$A$2:$O19169,7,FALSE)</f>
        <v>Si</v>
      </c>
      <c r="I10" s="113" t="str">
        <f>VLOOKUP(E10,VIP!$A$2:$O11134,8,FALSE)</f>
        <v>Si</v>
      </c>
      <c r="J10" s="113" t="str">
        <f>VLOOKUP(E10,VIP!$A$2:$O11084,8,FALSE)</f>
        <v>Si</v>
      </c>
      <c r="K10" s="113" t="str">
        <f>VLOOKUP(E10,VIP!$A$2:$O14658,6,0)</f>
        <v>NO</v>
      </c>
      <c r="L10" s="114" t="s">
        <v>2219</v>
      </c>
      <c r="M10" s="117" t="s">
        <v>2545</v>
      </c>
      <c r="N10" s="99" t="s">
        <v>2452</v>
      </c>
      <c r="O10" s="113" t="s">
        <v>2587</v>
      </c>
      <c r="P10" s="113"/>
      <c r="Q10" s="116">
        <v>44476.482638888891</v>
      </c>
    </row>
    <row r="11" spans="1:17" ht="17.399999999999999" x14ac:dyDescent="0.3">
      <c r="A11" s="113" t="str">
        <f>VLOOKUP(E11,'LISTADO ATM'!$A$2:$C$898,3,0)</f>
        <v>DISTRITO NACIONAL</v>
      </c>
      <c r="B11" s="112">
        <v>3335947094</v>
      </c>
      <c r="C11" s="100">
        <v>44385.361111111109</v>
      </c>
      <c r="D11" s="100" t="s">
        <v>2448</v>
      </c>
      <c r="E11" s="137">
        <v>980</v>
      </c>
      <c r="F11" s="113" t="str">
        <f>VLOOKUP(E11,VIP!$A$2:$O14167,2,0)</f>
        <v>DRBR980</v>
      </c>
      <c r="G11" s="113" t="str">
        <f>VLOOKUP(E11,'LISTADO ATM'!$A$2:$B$897,2,0)</f>
        <v xml:space="preserve">ATM Oficina Bella Vista Mall II </v>
      </c>
      <c r="H11" s="113" t="str">
        <f>VLOOKUP(E11,VIP!$A$2:$O19128,7,FALSE)</f>
        <v>Si</v>
      </c>
      <c r="I11" s="113" t="str">
        <f>VLOOKUP(E11,VIP!$A$2:$O11093,8,FALSE)</f>
        <v>Si</v>
      </c>
      <c r="J11" s="113" t="str">
        <f>VLOOKUP(E11,VIP!$A$2:$O11043,8,FALSE)</f>
        <v>Si</v>
      </c>
      <c r="K11" s="113" t="str">
        <f>VLOOKUP(E11,VIP!$A$2:$O14617,6,0)</f>
        <v>NO</v>
      </c>
      <c r="L11" s="114" t="s">
        <v>2562</v>
      </c>
      <c r="M11" s="117" t="s">
        <v>2545</v>
      </c>
      <c r="N11" s="99" t="s">
        <v>2452</v>
      </c>
      <c r="O11" s="113" t="s">
        <v>2453</v>
      </c>
      <c r="P11" s="113"/>
      <c r="Q11" s="116">
        <v>44476.493750000001</v>
      </c>
    </row>
    <row r="12" spans="1:17" ht="17.399999999999999" x14ac:dyDescent="0.3">
      <c r="A12" s="113" t="str">
        <f>VLOOKUP(E12,'LISTADO ATM'!$A$2:$C$898,3,0)</f>
        <v>DISTRITO NACIONAL</v>
      </c>
      <c r="B12" s="112">
        <v>3335949222</v>
      </c>
      <c r="C12" s="100">
        <v>44386.575219907405</v>
      </c>
      <c r="D12" s="100" t="s">
        <v>2448</v>
      </c>
      <c r="E12" s="137">
        <v>139</v>
      </c>
      <c r="F12" s="113" t="str">
        <f>VLOOKUP(E12,VIP!$A$2:$O14191,2,0)</f>
        <v>DRBR139</v>
      </c>
      <c r="G12" s="113" t="str">
        <f>VLOOKUP(E12,'LISTADO ATM'!$A$2:$B$897,2,0)</f>
        <v xml:space="preserve">ATM Oficina Plaza Lama Zona Oriental I </v>
      </c>
      <c r="H12" s="113" t="str">
        <f>VLOOKUP(E12,VIP!$A$2:$O19152,7,FALSE)</f>
        <v>Si</v>
      </c>
      <c r="I12" s="113" t="str">
        <f>VLOOKUP(E12,VIP!$A$2:$O11117,8,FALSE)</f>
        <v>Si</v>
      </c>
      <c r="J12" s="113" t="str">
        <f>VLOOKUP(E12,VIP!$A$2:$O11067,8,FALSE)</f>
        <v>Si</v>
      </c>
      <c r="K12" s="113" t="str">
        <f>VLOOKUP(E12,VIP!$A$2:$O14641,6,0)</f>
        <v>NO</v>
      </c>
      <c r="L12" s="114" t="s">
        <v>2441</v>
      </c>
      <c r="M12" s="117" t="s">
        <v>2545</v>
      </c>
      <c r="N12" s="99" t="s">
        <v>2452</v>
      </c>
      <c r="O12" s="113" t="s">
        <v>2453</v>
      </c>
      <c r="P12" s="113"/>
      <c r="Q12" s="116">
        <v>44476.493750000001</v>
      </c>
    </row>
    <row r="13" spans="1:17" ht="17.399999999999999" x14ac:dyDescent="0.3">
      <c r="A13" s="113" t="str">
        <f>VLOOKUP(E13,'LISTADO ATM'!$A$2:$C$898,3,0)</f>
        <v>SUR</v>
      </c>
      <c r="B13" s="112">
        <v>3335949633</v>
      </c>
      <c r="C13" s="100">
        <v>44386.825775462959</v>
      </c>
      <c r="D13" s="100" t="s">
        <v>2180</v>
      </c>
      <c r="E13" s="137">
        <v>880</v>
      </c>
      <c r="F13" s="113" t="str">
        <f>VLOOKUP(E13,VIP!$A$2:$O14219,2,0)</f>
        <v>DRBR880</v>
      </c>
      <c r="G13" s="113" t="str">
        <f>VLOOKUP(E13,'LISTADO ATM'!$A$2:$B$897,2,0)</f>
        <v xml:space="preserve">ATM Autoservicio Barahona II </v>
      </c>
      <c r="H13" s="113" t="str">
        <f>VLOOKUP(E13,VIP!$A$2:$O19180,7,FALSE)</f>
        <v>Si</v>
      </c>
      <c r="I13" s="113" t="str">
        <f>VLOOKUP(E13,VIP!$A$2:$O11145,8,FALSE)</f>
        <v>Si</v>
      </c>
      <c r="J13" s="113" t="str">
        <f>VLOOKUP(E13,VIP!$A$2:$O11095,8,FALSE)</f>
        <v>Si</v>
      </c>
      <c r="K13" s="113" t="str">
        <f>VLOOKUP(E13,VIP!$A$2:$O14669,6,0)</f>
        <v>SI</v>
      </c>
      <c r="L13" s="114" t="s">
        <v>2465</v>
      </c>
      <c r="M13" s="117" t="s">
        <v>2545</v>
      </c>
      <c r="N13" s="99" t="s">
        <v>2452</v>
      </c>
      <c r="O13" s="113" t="s">
        <v>2454</v>
      </c>
      <c r="P13" s="113"/>
      <c r="Q13" s="116">
        <v>44476.494444444441</v>
      </c>
    </row>
    <row r="14" spans="1:17" ht="17.399999999999999" x14ac:dyDescent="0.3">
      <c r="A14" s="113" t="str">
        <f>VLOOKUP(E14,'LISTADO ATM'!$A$2:$C$898,3,0)</f>
        <v>DISTRITO NACIONAL</v>
      </c>
      <c r="B14" s="112" t="s">
        <v>2611</v>
      </c>
      <c r="C14" s="100">
        <v>44387.411689814813</v>
      </c>
      <c r="D14" s="100" t="s">
        <v>2469</v>
      </c>
      <c r="E14" s="137">
        <v>70</v>
      </c>
      <c r="F14" s="113" t="str">
        <f>VLOOKUP(E14,VIP!$A$2:$O14236,2,0)</f>
        <v>DRBR070</v>
      </c>
      <c r="G14" s="113" t="str">
        <f>VLOOKUP(E14,'LISTADO ATM'!$A$2:$B$897,2,0)</f>
        <v xml:space="preserve">ATM Autoservicio Plaza Lama Zona Oriental </v>
      </c>
      <c r="H14" s="113" t="str">
        <f>VLOOKUP(E14,VIP!$A$2:$O19197,7,FALSE)</f>
        <v>Si</v>
      </c>
      <c r="I14" s="113" t="str">
        <f>VLOOKUP(E14,VIP!$A$2:$O11162,8,FALSE)</f>
        <v>Si</v>
      </c>
      <c r="J14" s="113" t="str">
        <f>VLOOKUP(E14,VIP!$A$2:$O11112,8,FALSE)</f>
        <v>Si</v>
      </c>
      <c r="K14" s="113" t="str">
        <f>VLOOKUP(E14,VIP!$A$2:$O14686,6,0)</f>
        <v>NO</v>
      </c>
      <c r="L14" s="114" t="s">
        <v>2561</v>
      </c>
      <c r="M14" s="117" t="s">
        <v>2545</v>
      </c>
      <c r="N14" s="99" t="s">
        <v>2452</v>
      </c>
      <c r="O14" s="113" t="s">
        <v>2470</v>
      </c>
      <c r="P14" s="113"/>
      <c r="Q14" s="116">
        <v>44476.494444444441</v>
      </c>
    </row>
    <row r="15" spans="1:17" ht="17.399999999999999" x14ac:dyDescent="0.3">
      <c r="A15" s="113" t="str">
        <f>VLOOKUP(E15,'LISTADO ATM'!$A$2:$C$898,3,0)</f>
        <v>NORTE</v>
      </c>
      <c r="B15" s="112">
        <v>3335949584</v>
      </c>
      <c r="C15" s="100">
        <v>44386.746006944442</v>
      </c>
      <c r="D15" s="100" t="s">
        <v>2181</v>
      </c>
      <c r="E15" s="137">
        <v>806</v>
      </c>
      <c r="F15" s="113" t="str">
        <f>VLOOKUP(E15,VIP!$A$2:$O14209,2,0)</f>
        <v>DRBR806</v>
      </c>
      <c r="G15" s="113" t="str">
        <f>VLOOKUP(E15,'LISTADO ATM'!$A$2:$B$897,2,0)</f>
        <v xml:space="preserve">ATM SEWN (Zona Franca (Santiago)) </v>
      </c>
      <c r="H15" s="113" t="str">
        <f>VLOOKUP(E15,VIP!$A$2:$O19170,7,FALSE)</f>
        <v>Si</v>
      </c>
      <c r="I15" s="113" t="str">
        <f>VLOOKUP(E15,VIP!$A$2:$O11135,8,FALSE)</f>
        <v>Si</v>
      </c>
      <c r="J15" s="113" t="str">
        <f>VLOOKUP(E15,VIP!$A$2:$O11085,8,FALSE)</f>
        <v>Si</v>
      </c>
      <c r="K15" s="113" t="str">
        <f>VLOOKUP(E15,VIP!$A$2:$O14659,6,0)</f>
        <v>NO</v>
      </c>
      <c r="L15" s="114" t="s">
        <v>2219</v>
      </c>
      <c r="M15" s="117" t="s">
        <v>2545</v>
      </c>
      <c r="N15" s="99" t="s">
        <v>2452</v>
      </c>
      <c r="O15" s="113" t="s">
        <v>2587</v>
      </c>
      <c r="P15" s="113"/>
      <c r="Q15" s="116">
        <v>44476.495833333334</v>
      </c>
    </row>
    <row r="16" spans="1:17" ht="17.399999999999999" x14ac:dyDescent="0.3">
      <c r="A16" s="113" t="str">
        <f>VLOOKUP(E16,'LISTADO ATM'!$A$2:$C$898,3,0)</f>
        <v>NORTE</v>
      </c>
      <c r="B16" s="112">
        <v>3335948961</v>
      </c>
      <c r="C16" s="100">
        <v>44386.487997685188</v>
      </c>
      <c r="D16" s="100" t="s">
        <v>2181</v>
      </c>
      <c r="E16" s="137">
        <v>62</v>
      </c>
      <c r="F16" s="113" t="str">
        <f>VLOOKUP(E16,VIP!$A$2:$O14199,2,0)</f>
        <v>DRBR062</v>
      </c>
      <c r="G16" s="113" t="str">
        <f>VLOOKUP(E16,'LISTADO ATM'!$A$2:$B$897,2,0)</f>
        <v xml:space="preserve">ATM Oficina Dajabón </v>
      </c>
      <c r="H16" s="113" t="str">
        <f>VLOOKUP(E16,VIP!$A$2:$O19160,7,FALSE)</f>
        <v>Si</v>
      </c>
      <c r="I16" s="113" t="str">
        <f>VLOOKUP(E16,VIP!$A$2:$O11125,8,FALSE)</f>
        <v>Si</v>
      </c>
      <c r="J16" s="113" t="str">
        <f>VLOOKUP(E16,VIP!$A$2:$O11075,8,FALSE)</f>
        <v>Si</v>
      </c>
      <c r="K16" s="113" t="str">
        <f>VLOOKUP(E16,VIP!$A$2:$O14649,6,0)</f>
        <v>SI</v>
      </c>
      <c r="L16" s="114" t="s">
        <v>2219</v>
      </c>
      <c r="M16" s="117" t="s">
        <v>2545</v>
      </c>
      <c r="N16" s="99" t="s">
        <v>2452</v>
      </c>
      <c r="O16" s="113" t="s">
        <v>2589</v>
      </c>
      <c r="P16" s="113"/>
      <c r="Q16" s="116">
        <v>44476.49722222222</v>
      </c>
    </row>
    <row r="17" spans="1:17" ht="17.399999999999999" x14ac:dyDescent="0.3">
      <c r="A17" s="113" t="str">
        <f>VLOOKUP(E17,'LISTADO ATM'!$A$2:$C$898,3,0)</f>
        <v>DISTRITO NACIONAL</v>
      </c>
      <c r="B17" s="112">
        <v>3335949608</v>
      </c>
      <c r="C17" s="100">
        <v>44386.776307870372</v>
      </c>
      <c r="D17" s="100" t="s">
        <v>2469</v>
      </c>
      <c r="E17" s="137">
        <v>39</v>
      </c>
      <c r="F17" s="113" t="str">
        <f>VLOOKUP(E17,VIP!$A$2:$O14204,2,0)</f>
        <v>DRBR039</v>
      </c>
      <c r="G17" s="113" t="str">
        <f>VLOOKUP(E17,'LISTADO ATM'!$A$2:$B$897,2,0)</f>
        <v xml:space="preserve">ATM Oficina Ovando </v>
      </c>
      <c r="H17" s="113" t="str">
        <f>VLOOKUP(E17,VIP!$A$2:$O19165,7,FALSE)</f>
        <v>Si</v>
      </c>
      <c r="I17" s="113" t="str">
        <f>VLOOKUP(E17,VIP!$A$2:$O11130,8,FALSE)</f>
        <v>No</v>
      </c>
      <c r="J17" s="113" t="str">
        <f>VLOOKUP(E17,VIP!$A$2:$O11080,8,FALSE)</f>
        <v>No</v>
      </c>
      <c r="K17" s="113" t="str">
        <f>VLOOKUP(E17,VIP!$A$2:$O14654,6,0)</f>
        <v>NO</v>
      </c>
      <c r="L17" s="114" t="s">
        <v>2561</v>
      </c>
      <c r="M17" s="117" t="s">
        <v>2545</v>
      </c>
      <c r="N17" s="99" t="s">
        <v>2452</v>
      </c>
      <c r="O17" s="113" t="s">
        <v>2470</v>
      </c>
      <c r="P17" s="113"/>
      <c r="Q17" s="116">
        <v>44476.49722222222</v>
      </c>
    </row>
    <row r="18" spans="1:17" ht="17.399999999999999" x14ac:dyDescent="0.3">
      <c r="A18" s="113" t="str">
        <f>VLOOKUP(E18,'LISTADO ATM'!$A$2:$C$898,3,0)</f>
        <v>SUR</v>
      </c>
      <c r="B18" s="112">
        <v>3335949646</v>
      </c>
      <c r="C18" s="100">
        <v>44386.87909722222</v>
      </c>
      <c r="D18" s="100" t="s">
        <v>2469</v>
      </c>
      <c r="E18" s="137">
        <v>870</v>
      </c>
      <c r="F18" s="113" t="str">
        <f>VLOOKUP(E18,VIP!$A$2:$O14209,2,0)</f>
        <v>DRBR870</v>
      </c>
      <c r="G18" s="113" t="str">
        <f>VLOOKUP(E18,'LISTADO ATM'!$A$2:$B$897,2,0)</f>
        <v xml:space="preserve">ATM Willbes Dominicana (Barahona) </v>
      </c>
      <c r="H18" s="113" t="str">
        <f>VLOOKUP(E18,VIP!$A$2:$O19170,7,FALSE)</f>
        <v>Si</v>
      </c>
      <c r="I18" s="113" t="str">
        <f>VLOOKUP(E18,VIP!$A$2:$O11135,8,FALSE)</f>
        <v>Si</v>
      </c>
      <c r="J18" s="113" t="str">
        <f>VLOOKUP(E18,VIP!$A$2:$O11085,8,FALSE)</f>
        <v>Si</v>
      </c>
      <c r="K18" s="113" t="str">
        <f>VLOOKUP(E18,VIP!$A$2:$O14659,6,0)</f>
        <v>NO</v>
      </c>
      <c r="L18" s="114" t="s">
        <v>2441</v>
      </c>
      <c r="M18" s="117" t="s">
        <v>2545</v>
      </c>
      <c r="N18" s="99" t="s">
        <v>2452</v>
      </c>
      <c r="O18" s="113" t="s">
        <v>2470</v>
      </c>
      <c r="P18" s="113"/>
      <c r="Q18" s="116">
        <v>44476.49722222222</v>
      </c>
    </row>
    <row r="19" spans="1:17" ht="17.399999999999999" x14ac:dyDescent="0.3">
      <c r="A19" s="113" t="str">
        <f>VLOOKUP(E19,'LISTADO ATM'!$A$2:$C$898,3,0)</f>
        <v>NORTE</v>
      </c>
      <c r="B19" s="112">
        <v>3335949648</v>
      </c>
      <c r="C19" s="100">
        <v>44386.893888888888</v>
      </c>
      <c r="D19" s="100" t="s">
        <v>2181</v>
      </c>
      <c r="E19" s="137">
        <v>198</v>
      </c>
      <c r="F19" s="113" t="str">
        <f>VLOOKUP(E19,VIP!$A$2:$O14207,2,0)</f>
        <v>DRBR198</v>
      </c>
      <c r="G19" s="113" t="str">
        <f>VLOOKUP(E19,'LISTADO ATM'!$A$2:$B$897,2,0)</f>
        <v xml:space="preserve">ATM Almacenes El Encanto  (Santiago) </v>
      </c>
      <c r="H19" s="113" t="str">
        <f>VLOOKUP(E19,VIP!$A$2:$O19168,7,FALSE)</f>
        <v>NO</v>
      </c>
      <c r="I19" s="113" t="str">
        <f>VLOOKUP(E19,VIP!$A$2:$O11133,8,FALSE)</f>
        <v>NO</v>
      </c>
      <c r="J19" s="113" t="str">
        <f>VLOOKUP(E19,VIP!$A$2:$O11083,8,FALSE)</f>
        <v>NO</v>
      </c>
      <c r="K19" s="113" t="str">
        <f>VLOOKUP(E19,VIP!$A$2:$O14657,6,0)</f>
        <v>NO</v>
      </c>
      <c r="L19" s="114" t="s">
        <v>2245</v>
      </c>
      <c r="M19" s="117" t="s">
        <v>2545</v>
      </c>
      <c r="N19" s="99" t="s">
        <v>2452</v>
      </c>
      <c r="O19" s="113" t="s">
        <v>2587</v>
      </c>
      <c r="P19" s="113"/>
      <c r="Q19" s="116">
        <v>44476.49722222222</v>
      </c>
    </row>
    <row r="20" spans="1:17" ht="17.399999999999999" x14ac:dyDescent="0.3">
      <c r="A20" s="113" t="str">
        <f>VLOOKUP(E20,'LISTADO ATM'!$A$2:$C$898,3,0)</f>
        <v>ESTE</v>
      </c>
      <c r="B20" s="112">
        <v>3335949616</v>
      </c>
      <c r="C20" s="100">
        <v>44386.790555555555</v>
      </c>
      <c r="D20" s="100" t="s">
        <v>2469</v>
      </c>
      <c r="E20" s="137">
        <v>158</v>
      </c>
      <c r="F20" s="113" t="str">
        <f>VLOOKUP(E20,VIP!$A$2:$O14206,2,0)</f>
        <v>DRBR158</v>
      </c>
      <c r="G20" s="113" t="str">
        <f>VLOOKUP(E20,'LISTADO ATM'!$A$2:$B$897,2,0)</f>
        <v xml:space="preserve">ATM Oficina Romana Norte </v>
      </c>
      <c r="H20" s="113" t="str">
        <f>VLOOKUP(E20,VIP!$A$2:$O19167,7,FALSE)</f>
        <v>Si</v>
      </c>
      <c r="I20" s="113" t="str">
        <f>VLOOKUP(E20,VIP!$A$2:$O11132,8,FALSE)</f>
        <v>Si</v>
      </c>
      <c r="J20" s="113" t="str">
        <f>VLOOKUP(E20,VIP!$A$2:$O11082,8,FALSE)</f>
        <v>Si</v>
      </c>
      <c r="K20" s="113" t="str">
        <f>VLOOKUP(E20,VIP!$A$2:$O14656,6,0)</f>
        <v>SI</v>
      </c>
      <c r="L20" s="114" t="s">
        <v>2562</v>
      </c>
      <c r="M20" s="117" t="s">
        <v>2545</v>
      </c>
      <c r="N20" s="99" t="s">
        <v>2452</v>
      </c>
      <c r="O20" s="113" t="s">
        <v>2470</v>
      </c>
      <c r="P20" s="113"/>
      <c r="Q20" s="116">
        <v>44476.497916666667</v>
      </c>
    </row>
    <row r="21" spans="1:17" ht="17.399999999999999" x14ac:dyDescent="0.3">
      <c r="A21" s="113" t="str">
        <f>VLOOKUP(E21,'LISTADO ATM'!$A$2:$C$898,3,0)</f>
        <v>SUR</v>
      </c>
      <c r="B21" s="112">
        <v>3335949642</v>
      </c>
      <c r="C21" s="100">
        <v>44386.860960648148</v>
      </c>
      <c r="D21" s="100" t="s">
        <v>2469</v>
      </c>
      <c r="E21" s="137">
        <v>89</v>
      </c>
      <c r="F21" s="113" t="str">
        <f>VLOOKUP(E21,VIP!$A$2:$O14213,2,0)</f>
        <v>DRBR089</v>
      </c>
      <c r="G21" s="113" t="str">
        <f>VLOOKUP(E21,'LISTADO ATM'!$A$2:$B$897,2,0)</f>
        <v xml:space="preserve">ATM UNP El Cercado (San Juan) </v>
      </c>
      <c r="H21" s="113" t="str">
        <f>VLOOKUP(E21,VIP!$A$2:$O19174,7,FALSE)</f>
        <v>Si</v>
      </c>
      <c r="I21" s="113" t="str">
        <f>VLOOKUP(E21,VIP!$A$2:$O11139,8,FALSE)</f>
        <v>Si</v>
      </c>
      <c r="J21" s="113" t="str">
        <f>VLOOKUP(E21,VIP!$A$2:$O11089,8,FALSE)</f>
        <v>Si</v>
      </c>
      <c r="K21" s="113" t="str">
        <f>VLOOKUP(E21,VIP!$A$2:$O14663,6,0)</f>
        <v>NO</v>
      </c>
      <c r="L21" s="114" t="s">
        <v>2417</v>
      </c>
      <c r="M21" s="117" t="s">
        <v>2545</v>
      </c>
      <c r="N21" s="99" t="s">
        <v>2452</v>
      </c>
      <c r="O21" s="113" t="s">
        <v>2470</v>
      </c>
      <c r="P21" s="113"/>
      <c r="Q21" s="116">
        <v>44476.497916666667</v>
      </c>
    </row>
    <row r="22" spans="1:17" ht="17.399999999999999" x14ac:dyDescent="0.3">
      <c r="A22" s="113" t="str">
        <f>VLOOKUP(E22,'LISTADO ATM'!$A$2:$C$898,3,0)</f>
        <v>NORTE</v>
      </c>
      <c r="B22" s="112">
        <v>3335949603</v>
      </c>
      <c r="C22" s="100">
        <v>44386.769212962965</v>
      </c>
      <c r="D22" s="100" t="s">
        <v>2181</v>
      </c>
      <c r="E22" s="137">
        <v>291</v>
      </c>
      <c r="F22" s="113" t="str">
        <f>VLOOKUP(E22,VIP!$A$2:$O14207,2,0)</f>
        <v>DRBR291</v>
      </c>
      <c r="G22" s="113" t="str">
        <f>VLOOKUP(E22,'LISTADO ATM'!$A$2:$B$897,2,0)</f>
        <v xml:space="preserve">ATM S/M Jumbo Las Colinas </v>
      </c>
      <c r="H22" s="113" t="str">
        <f>VLOOKUP(E22,VIP!$A$2:$O19168,7,FALSE)</f>
        <v>Si</v>
      </c>
      <c r="I22" s="113" t="str">
        <f>VLOOKUP(E22,VIP!$A$2:$O11133,8,FALSE)</f>
        <v>Si</v>
      </c>
      <c r="J22" s="113" t="str">
        <f>VLOOKUP(E22,VIP!$A$2:$O11083,8,FALSE)</f>
        <v>Si</v>
      </c>
      <c r="K22" s="113" t="str">
        <f>VLOOKUP(E22,VIP!$A$2:$O14657,6,0)</f>
        <v>NO</v>
      </c>
      <c r="L22" s="114" t="s">
        <v>2465</v>
      </c>
      <c r="M22" s="117" t="s">
        <v>2545</v>
      </c>
      <c r="N22" s="99" t="s">
        <v>2452</v>
      </c>
      <c r="O22" s="113" t="s">
        <v>2587</v>
      </c>
      <c r="P22" s="113"/>
      <c r="Q22" s="116">
        <v>44476.498611111114</v>
      </c>
    </row>
    <row r="23" spans="1:17" ht="17.399999999999999" x14ac:dyDescent="0.3">
      <c r="A23" s="113" t="str">
        <f>VLOOKUP(E23,'LISTADO ATM'!$A$2:$C$898,3,0)</f>
        <v>DISTRITO NACIONAL</v>
      </c>
      <c r="B23" s="112">
        <v>3335945153</v>
      </c>
      <c r="C23" s="100">
        <v>44383.601168981484</v>
      </c>
      <c r="D23" s="100" t="s">
        <v>2180</v>
      </c>
      <c r="E23" s="137">
        <v>425</v>
      </c>
      <c r="F23" s="113" t="str">
        <f>VLOOKUP(E23,VIP!$A$2:$O14079,2,0)</f>
        <v>DRBR425</v>
      </c>
      <c r="G23" s="113" t="str">
        <f>VLOOKUP(E23,'LISTADO ATM'!$A$2:$B$897,2,0)</f>
        <v xml:space="preserve">ATM UNP Jumbo Luperón II </v>
      </c>
      <c r="H23" s="113" t="str">
        <f>VLOOKUP(E23,VIP!$A$2:$O19040,7,FALSE)</f>
        <v>Si</v>
      </c>
      <c r="I23" s="113" t="str">
        <f>VLOOKUP(E23,VIP!$A$2:$O11005,8,FALSE)</f>
        <v>Si</v>
      </c>
      <c r="J23" s="113" t="str">
        <f>VLOOKUP(E23,VIP!$A$2:$O10955,8,FALSE)</f>
        <v>Si</v>
      </c>
      <c r="K23" s="113" t="str">
        <f>VLOOKUP(E23,VIP!$A$2:$O14529,6,0)</f>
        <v>NO</v>
      </c>
      <c r="L23" s="114" t="s">
        <v>2219</v>
      </c>
      <c r="M23" s="117" t="s">
        <v>2545</v>
      </c>
      <c r="N23" s="99" t="s">
        <v>2452</v>
      </c>
      <c r="O23" s="113" t="s">
        <v>2454</v>
      </c>
      <c r="P23" s="113"/>
      <c r="Q23" s="116">
        <v>44476.5</v>
      </c>
    </row>
    <row r="24" spans="1:17" ht="17.399999999999999" x14ac:dyDescent="0.3">
      <c r="A24" s="113" t="str">
        <f>VLOOKUP(E24,'LISTADO ATM'!$A$2:$C$898,3,0)</f>
        <v>SUR</v>
      </c>
      <c r="B24" s="112">
        <v>3335949636</v>
      </c>
      <c r="C24" s="100">
        <v>44386.829467592594</v>
      </c>
      <c r="D24" s="100" t="s">
        <v>2180</v>
      </c>
      <c r="E24" s="137">
        <v>780</v>
      </c>
      <c r="F24" s="113" t="str">
        <f>VLOOKUP(E24,VIP!$A$2:$O14218,2,0)</f>
        <v>DRBR041</v>
      </c>
      <c r="G24" s="113" t="str">
        <f>VLOOKUP(E24,'LISTADO ATM'!$A$2:$B$897,2,0)</f>
        <v xml:space="preserve">ATM Oficina Barahona I </v>
      </c>
      <c r="H24" s="113" t="str">
        <f>VLOOKUP(E24,VIP!$A$2:$O19179,7,FALSE)</f>
        <v>Si</v>
      </c>
      <c r="I24" s="113" t="str">
        <f>VLOOKUP(E24,VIP!$A$2:$O11144,8,FALSE)</f>
        <v>Si</v>
      </c>
      <c r="J24" s="113" t="str">
        <f>VLOOKUP(E24,VIP!$A$2:$O11094,8,FALSE)</f>
        <v>Si</v>
      </c>
      <c r="K24" s="113" t="str">
        <f>VLOOKUP(E24,VIP!$A$2:$O14668,6,0)</f>
        <v>SI</v>
      </c>
      <c r="L24" s="114" t="s">
        <v>2465</v>
      </c>
      <c r="M24" s="117" t="s">
        <v>2545</v>
      </c>
      <c r="N24" s="99" t="s">
        <v>2452</v>
      </c>
      <c r="O24" s="113" t="s">
        <v>2454</v>
      </c>
      <c r="P24" s="113"/>
      <c r="Q24" s="116">
        <v>44476.5</v>
      </c>
    </row>
    <row r="25" spans="1:17" ht="17.399999999999999" x14ac:dyDescent="0.3">
      <c r="A25" s="113" t="str">
        <f>VLOOKUP(E25,'LISTADO ATM'!$A$2:$C$898,3,0)</f>
        <v>NORTE</v>
      </c>
      <c r="B25" s="112">
        <v>3335949643</v>
      </c>
      <c r="C25" s="100">
        <v>44386.862928240742</v>
      </c>
      <c r="D25" s="100" t="s">
        <v>2469</v>
      </c>
      <c r="E25" s="137">
        <v>288</v>
      </c>
      <c r="F25" s="113" t="str">
        <f>VLOOKUP(E25,VIP!$A$2:$O14212,2,0)</f>
        <v>DRBR288</v>
      </c>
      <c r="G25" s="113" t="str">
        <f>VLOOKUP(E25,'LISTADO ATM'!$A$2:$B$897,2,0)</f>
        <v xml:space="preserve">ATM Oficina Camino Real II (Puerto Plata) </v>
      </c>
      <c r="H25" s="113" t="str">
        <f>VLOOKUP(E25,VIP!$A$2:$O19173,7,FALSE)</f>
        <v>N/A</v>
      </c>
      <c r="I25" s="113" t="str">
        <f>VLOOKUP(E25,VIP!$A$2:$O11138,8,FALSE)</f>
        <v>N/A</v>
      </c>
      <c r="J25" s="113" t="str">
        <f>VLOOKUP(E25,VIP!$A$2:$O11088,8,FALSE)</f>
        <v>N/A</v>
      </c>
      <c r="K25" s="113" t="str">
        <f>VLOOKUP(E25,VIP!$A$2:$O14662,6,0)</f>
        <v>N/A</v>
      </c>
      <c r="L25" s="114" t="s">
        <v>2417</v>
      </c>
      <c r="M25" s="117" t="s">
        <v>2545</v>
      </c>
      <c r="N25" s="99" t="s">
        <v>2452</v>
      </c>
      <c r="O25" s="113" t="s">
        <v>2470</v>
      </c>
      <c r="P25" s="113"/>
      <c r="Q25" s="116">
        <v>44476.5</v>
      </c>
    </row>
    <row r="26" spans="1:17" ht="17.399999999999999" x14ac:dyDescent="0.3">
      <c r="A26" s="113" t="str">
        <f>VLOOKUP(E26,'LISTADO ATM'!$A$2:$C$898,3,0)</f>
        <v>DISTRITO NACIONAL</v>
      </c>
      <c r="B26" s="112">
        <v>3335949607</v>
      </c>
      <c r="C26" s="100">
        <v>44386.773692129631</v>
      </c>
      <c r="D26" s="100" t="s">
        <v>2180</v>
      </c>
      <c r="E26" s="137">
        <v>318</v>
      </c>
      <c r="F26" s="113" t="str">
        <f>VLOOKUP(E26,VIP!$A$2:$O14205,2,0)</f>
        <v>DRBR318</v>
      </c>
      <c r="G26" s="113" t="str">
        <f>VLOOKUP(E26,'LISTADO ATM'!$A$2:$B$897,2,0)</f>
        <v>ATM Autoservicio Lope de Vega</v>
      </c>
      <c r="H26" s="113" t="str">
        <f>VLOOKUP(E26,VIP!$A$2:$O19166,7,FALSE)</f>
        <v>Si</v>
      </c>
      <c r="I26" s="113" t="str">
        <f>VLOOKUP(E26,VIP!$A$2:$O11131,8,FALSE)</f>
        <v>Si</v>
      </c>
      <c r="J26" s="113" t="str">
        <f>VLOOKUP(E26,VIP!$A$2:$O11081,8,FALSE)</f>
        <v>Si</v>
      </c>
      <c r="K26" s="113" t="str">
        <f>VLOOKUP(E26,VIP!$A$2:$O14655,6,0)</f>
        <v>NO</v>
      </c>
      <c r="L26" s="114" t="s">
        <v>2219</v>
      </c>
      <c r="M26" s="117" t="s">
        <v>2545</v>
      </c>
      <c r="N26" s="99" t="s">
        <v>2452</v>
      </c>
      <c r="O26" s="113" t="s">
        <v>2454</v>
      </c>
      <c r="P26" s="113"/>
      <c r="Q26" s="116">
        <v>44476.500694444447</v>
      </c>
    </row>
    <row r="27" spans="1:17" ht="17.399999999999999" x14ac:dyDescent="0.3">
      <c r="A27" s="113" t="str">
        <f>VLOOKUP(E27,'LISTADO ATM'!$A$2:$C$898,3,0)</f>
        <v>NORTE</v>
      </c>
      <c r="B27" s="112">
        <v>3335949626</v>
      </c>
      <c r="C27" s="100">
        <v>44386.821412037039</v>
      </c>
      <c r="D27" s="100" t="s">
        <v>2181</v>
      </c>
      <c r="E27" s="137">
        <v>372</v>
      </c>
      <c r="F27" s="113" t="str">
        <f>VLOOKUP(E27,VIP!$A$2:$O14221,2,0)</f>
        <v>DRBR372</v>
      </c>
      <c r="G27" s="113" t="str">
        <f>VLOOKUP(E27,'LISTADO ATM'!$A$2:$B$897,2,0)</f>
        <v>ATM Oficina Sánchez II</v>
      </c>
      <c r="H27" s="113" t="str">
        <f>VLOOKUP(E27,VIP!$A$2:$O19182,7,FALSE)</f>
        <v>N/A</v>
      </c>
      <c r="I27" s="113" t="str">
        <f>VLOOKUP(E27,VIP!$A$2:$O11147,8,FALSE)</f>
        <v>N/A</v>
      </c>
      <c r="J27" s="113" t="str">
        <f>VLOOKUP(E27,VIP!$A$2:$O11097,8,FALSE)</f>
        <v>N/A</v>
      </c>
      <c r="K27" s="113" t="str">
        <f>VLOOKUP(E27,VIP!$A$2:$O14671,6,0)</f>
        <v>N/A</v>
      </c>
      <c r="L27" s="114" t="s">
        <v>2465</v>
      </c>
      <c r="M27" s="117" t="s">
        <v>2545</v>
      </c>
      <c r="N27" s="99" t="s">
        <v>2452</v>
      </c>
      <c r="O27" s="113" t="s">
        <v>2587</v>
      </c>
      <c r="P27" s="113"/>
      <c r="Q27" s="116">
        <v>44476.500694444447</v>
      </c>
    </row>
    <row r="28" spans="1:17" ht="17.399999999999999" x14ac:dyDescent="0.3">
      <c r="A28" s="113" t="str">
        <f>VLOOKUP(E28,'LISTADO ATM'!$A$2:$C$898,3,0)</f>
        <v>NORTE</v>
      </c>
      <c r="B28" s="112">
        <v>3335949494</v>
      </c>
      <c r="C28" s="100">
        <v>44386.692361111112</v>
      </c>
      <c r="D28" s="100" t="s">
        <v>2181</v>
      </c>
      <c r="E28" s="137">
        <v>606</v>
      </c>
      <c r="F28" s="113" t="str">
        <f>VLOOKUP(E28,VIP!$A$2:$O14205,2,0)</f>
        <v>DRBR704</v>
      </c>
      <c r="G28" s="113" t="str">
        <f>VLOOKUP(E28,'LISTADO ATM'!$A$2:$B$897,2,0)</f>
        <v xml:space="preserve">ATM UNP Manolo Tavarez Justo </v>
      </c>
      <c r="H28" s="113" t="str">
        <f>VLOOKUP(E28,VIP!$A$2:$O19166,7,FALSE)</f>
        <v>Si</v>
      </c>
      <c r="I28" s="113" t="str">
        <f>VLOOKUP(E28,VIP!$A$2:$O11131,8,FALSE)</f>
        <v>Si</v>
      </c>
      <c r="J28" s="113" t="str">
        <f>VLOOKUP(E28,VIP!$A$2:$O11081,8,FALSE)</f>
        <v>Si</v>
      </c>
      <c r="K28" s="113" t="str">
        <f>VLOOKUP(E28,VIP!$A$2:$O14655,6,0)</f>
        <v>NO</v>
      </c>
      <c r="L28" s="114" t="s">
        <v>2245</v>
      </c>
      <c r="M28" s="117" t="s">
        <v>2545</v>
      </c>
      <c r="N28" s="99" t="s">
        <v>2452</v>
      </c>
      <c r="O28" s="113" t="s">
        <v>2587</v>
      </c>
      <c r="P28" s="113"/>
      <c r="Q28" s="116">
        <v>44476.50277777778</v>
      </c>
    </row>
    <row r="29" spans="1:17" ht="17.399999999999999" x14ac:dyDescent="0.3">
      <c r="A29" s="113" t="str">
        <f>VLOOKUP(E29,'LISTADO ATM'!$A$2:$C$898,3,0)</f>
        <v>NORTE</v>
      </c>
      <c r="B29" s="112">
        <v>3335949644</v>
      </c>
      <c r="C29" s="100">
        <v>44386.866863425923</v>
      </c>
      <c r="D29" s="100" t="s">
        <v>2590</v>
      </c>
      <c r="E29" s="137">
        <v>599</v>
      </c>
      <c r="F29" s="113" t="str">
        <f>VLOOKUP(E29,VIP!$A$2:$O14211,2,0)</f>
        <v>DRBR258</v>
      </c>
      <c r="G29" s="113" t="str">
        <f>VLOOKUP(E29,'LISTADO ATM'!$A$2:$B$897,2,0)</f>
        <v xml:space="preserve">ATM Oficina Plaza Internacional (Santiago) </v>
      </c>
      <c r="H29" s="113" t="str">
        <f>VLOOKUP(E29,VIP!$A$2:$O19172,7,FALSE)</f>
        <v>Si</v>
      </c>
      <c r="I29" s="113" t="str">
        <f>VLOOKUP(E29,VIP!$A$2:$O11137,8,FALSE)</f>
        <v>Si</v>
      </c>
      <c r="J29" s="113" t="str">
        <f>VLOOKUP(E29,VIP!$A$2:$O11087,8,FALSE)</f>
        <v>Si</v>
      </c>
      <c r="K29" s="113" t="str">
        <f>VLOOKUP(E29,VIP!$A$2:$O14661,6,0)</f>
        <v>NO</v>
      </c>
      <c r="L29" s="114" t="s">
        <v>2417</v>
      </c>
      <c r="M29" s="117" t="s">
        <v>2545</v>
      </c>
      <c r="N29" s="99" t="s">
        <v>2452</v>
      </c>
      <c r="O29" s="113" t="s">
        <v>2593</v>
      </c>
      <c r="P29" s="113"/>
      <c r="Q29" s="116">
        <v>44476.50277777778</v>
      </c>
    </row>
    <row r="30" spans="1:17" ht="17.399999999999999" x14ac:dyDescent="0.3">
      <c r="A30" s="113" t="str">
        <f>VLOOKUP(E30,'LISTADO ATM'!$A$2:$C$898,3,0)</f>
        <v>NORTE</v>
      </c>
      <c r="B30" s="112" t="s">
        <v>2605</v>
      </c>
      <c r="C30" s="100">
        <v>44387.456597222219</v>
      </c>
      <c r="D30" s="100" t="s">
        <v>2181</v>
      </c>
      <c r="E30" s="137">
        <v>712</v>
      </c>
      <c r="F30" s="113" t="str">
        <f>VLOOKUP(E30,VIP!$A$2:$O14225,2,0)</f>
        <v>DRBR128</v>
      </c>
      <c r="G30" s="113" t="str">
        <f>VLOOKUP(E30,'LISTADO ATM'!$A$2:$B$897,2,0)</f>
        <v xml:space="preserve">ATM Oficina Imbert </v>
      </c>
      <c r="H30" s="113" t="str">
        <f>VLOOKUP(E30,VIP!$A$2:$O19186,7,FALSE)</f>
        <v>Si</v>
      </c>
      <c r="I30" s="113" t="str">
        <f>VLOOKUP(E30,VIP!$A$2:$O11151,8,FALSE)</f>
        <v>Si</v>
      </c>
      <c r="J30" s="113" t="str">
        <f>VLOOKUP(E30,VIP!$A$2:$O11101,8,FALSE)</f>
        <v>Si</v>
      </c>
      <c r="K30" s="113" t="str">
        <f>VLOOKUP(E30,VIP!$A$2:$O14675,6,0)</f>
        <v>SI</v>
      </c>
      <c r="L30" s="114" t="s">
        <v>2219</v>
      </c>
      <c r="M30" s="117" t="s">
        <v>2545</v>
      </c>
      <c r="N30" s="99" t="s">
        <v>2452</v>
      </c>
      <c r="O30" s="113" t="s">
        <v>2589</v>
      </c>
      <c r="P30" s="113"/>
      <c r="Q30" s="116">
        <v>44476.505555555559</v>
      </c>
    </row>
    <row r="31" spans="1:17" ht="17.399999999999999" x14ac:dyDescent="0.3">
      <c r="A31" s="113" t="str">
        <f>VLOOKUP(E31,'LISTADO ATM'!$A$2:$C$898,3,0)</f>
        <v>NORTE</v>
      </c>
      <c r="B31" s="112">
        <v>3335949575</v>
      </c>
      <c r="C31" s="100">
        <v>44386.737488425926</v>
      </c>
      <c r="D31" s="100" t="s">
        <v>2181</v>
      </c>
      <c r="E31" s="137">
        <v>716</v>
      </c>
      <c r="F31" s="113" t="str">
        <f>VLOOKUP(E31,VIP!$A$2:$O14214,2,0)</f>
        <v>DRBR340</v>
      </c>
      <c r="G31" s="113" t="str">
        <f>VLOOKUP(E31,'LISTADO ATM'!$A$2:$B$897,2,0)</f>
        <v xml:space="preserve">ATM Oficina Zona Franca (Santiago) </v>
      </c>
      <c r="H31" s="113" t="str">
        <f>VLOOKUP(E31,VIP!$A$2:$O19175,7,FALSE)</f>
        <v>Si</v>
      </c>
      <c r="I31" s="113" t="str">
        <f>VLOOKUP(E31,VIP!$A$2:$O11140,8,FALSE)</f>
        <v>Si</v>
      </c>
      <c r="J31" s="113" t="str">
        <f>VLOOKUP(E31,VIP!$A$2:$O11090,8,FALSE)</f>
        <v>Si</v>
      </c>
      <c r="K31" s="113" t="str">
        <f>VLOOKUP(E31,VIP!$A$2:$O14664,6,0)</f>
        <v>SI</v>
      </c>
      <c r="L31" s="114" t="s">
        <v>2219</v>
      </c>
      <c r="M31" s="117" t="s">
        <v>2545</v>
      </c>
      <c r="N31" s="99" t="s">
        <v>2452</v>
      </c>
      <c r="O31" s="113" t="s">
        <v>2587</v>
      </c>
      <c r="P31" s="113"/>
      <c r="Q31" s="116">
        <v>44476.506249999999</v>
      </c>
    </row>
    <row r="32" spans="1:17" ht="17.399999999999999" x14ac:dyDescent="0.3">
      <c r="A32" s="113" t="str">
        <f>VLOOKUP(E32,'LISTADO ATM'!$A$2:$C$898,3,0)</f>
        <v>NORTE</v>
      </c>
      <c r="B32" s="112">
        <v>3335949605</v>
      </c>
      <c r="C32" s="100">
        <v>44386.77144675926</v>
      </c>
      <c r="D32" s="100" t="s">
        <v>2181</v>
      </c>
      <c r="E32" s="137">
        <v>944</v>
      </c>
      <c r="F32" s="113" t="str">
        <f>VLOOKUP(E32,VIP!$A$2:$O14206,2,0)</f>
        <v>DRBR944</v>
      </c>
      <c r="G32" s="113" t="str">
        <f>VLOOKUP(E32,'LISTADO ATM'!$A$2:$B$897,2,0)</f>
        <v xml:space="preserve">ATM UNP Mao </v>
      </c>
      <c r="H32" s="113" t="str">
        <f>VLOOKUP(E32,VIP!$A$2:$O19167,7,FALSE)</f>
        <v>Si</v>
      </c>
      <c r="I32" s="113" t="str">
        <f>VLOOKUP(E32,VIP!$A$2:$O11132,8,FALSE)</f>
        <v>Si</v>
      </c>
      <c r="J32" s="113" t="str">
        <f>VLOOKUP(E32,VIP!$A$2:$O11082,8,FALSE)</f>
        <v>Si</v>
      </c>
      <c r="K32" s="113" t="str">
        <f>VLOOKUP(E32,VIP!$A$2:$O14656,6,0)</f>
        <v>NO</v>
      </c>
      <c r="L32" s="114" t="s">
        <v>2465</v>
      </c>
      <c r="M32" s="117" t="s">
        <v>2545</v>
      </c>
      <c r="N32" s="99" t="s">
        <v>2452</v>
      </c>
      <c r="O32" s="113" t="s">
        <v>2587</v>
      </c>
      <c r="P32" s="113"/>
      <c r="Q32" s="116">
        <v>44476.507638888892</v>
      </c>
    </row>
    <row r="33" spans="1:17" ht="17.399999999999999" x14ac:dyDescent="0.3">
      <c r="A33" s="113" t="str">
        <f>VLOOKUP(E33,'LISTADO ATM'!$A$2:$C$898,3,0)</f>
        <v>DISTRITO NACIONAL</v>
      </c>
      <c r="B33" s="112">
        <v>3335949645</v>
      </c>
      <c r="C33" s="100">
        <v>44386.873356481483</v>
      </c>
      <c r="D33" s="100" t="s">
        <v>2448</v>
      </c>
      <c r="E33" s="137">
        <v>955</v>
      </c>
      <c r="F33" s="113" t="str">
        <f>VLOOKUP(E33,VIP!$A$2:$O14210,2,0)</f>
        <v>DRBR955</v>
      </c>
      <c r="G33" s="113" t="str">
        <f>VLOOKUP(E33,'LISTADO ATM'!$A$2:$B$897,2,0)</f>
        <v xml:space="preserve">ATM Oficina Americana Independencia II </v>
      </c>
      <c r="H33" s="113" t="str">
        <f>VLOOKUP(E33,VIP!$A$2:$O19171,7,FALSE)</f>
        <v>Si</v>
      </c>
      <c r="I33" s="113" t="str">
        <f>VLOOKUP(E33,VIP!$A$2:$O11136,8,FALSE)</f>
        <v>Si</v>
      </c>
      <c r="J33" s="113" t="str">
        <f>VLOOKUP(E33,VIP!$A$2:$O11086,8,FALSE)</f>
        <v>Si</v>
      </c>
      <c r="K33" s="113" t="str">
        <f>VLOOKUP(E33,VIP!$A$2:$O14660,6,0)</f>
        <v>NO</v>
      </c>
      <c r="L33" s="114" t="s">
        <v>2417</v>
      </c>
      <c r="M33" s="117" t="s">
        <v>2545</v>
      </c>
      <c r="N33" s="99" t="s">
        <v>2452</v>
      </c>
      <c r="O33" s="113" t="s">
        <v>2453</v>
      </c>
      <c r="P33" s="113"/>
      <c r="Q33" s="116">
        <v>44476.507638888892</v>
      </c>
    </row>
    <row r="34" spans="1:17" ht="17.399999999999999" x14ac:dyDescent="0.3">
      <c r="A34" s="113" t="str">
        <f>VLOOKUP(E34,'LISTADO ATM'!$A$2:$C$898,3,0)</f>
        <v>DISTRITO NACIONAL</v>
      </c>
      <c r="B34" s="112">
        <v>3335949487</v>
      </c>
      <c r="C34" s="100">
        <v>44386.687731481485</v>
      </c>
      <c r="D34" s="100" t="s">
        <v>2180</v>
      </c>
      <c r="E34" s="137">
        <v>879</v>
      </c>
      <c r="F34" s="113" t="str">
        <f>VLOOKUP(E34,VIP!$A$2:$O14207,2,0)</f>
        <v>DRBR879</v>
      </c>
      <c r="G34" s="113" t="str">
        <f>VLOOKUP(E34,'LISTADO ATM'!$A$2:$B$897,2,0)</f>
        <v xml:space="preserve">ATM Plaza Metropolitana </v>
      </c>
      <c r="H34" s="113" t="str">
        <f>VLOOKUP(E34,VIP!$A$2:$O19168,7,FALSE)</f>
        <v>Si</v>
      </c>
      <c r="I34" s="113" t="str">
        <f>VLOOKUP(E34,VIP!$A$2:$O11133,8,FALSE)</f>
        <v>Si</v>
      </c>
      <c r="J34" s="113" t="str">
        <f>VLOOKUP(E34,VIP!$A$2:$O11083,8,FALSE)</f>
        <v>Si</v>
      </c>
      <c r="K34" s="113" t="str">
        <f>VLOOKUP(E34,VIP!$A$2:$O14657,6,0)</f>
        <v>NO</v>
      </c>
      <c r="L34" s="114" t="s">
        <v>2465</v>
      </c>
      <c r="M34" s="117" t="s">
        <v>2545</v>
      </c>
      <c r="N34" s="99" t="s">
        <v>2452</v>
      </c>
      <c r="O34" s="113" t="s">
        <v>2454</v>
      </c>
      <c r="P34" s="113"/>
      <c r="Q34" s="116">
        <v>44476.538888888892</v>
      </c>
    </row>
    <row r="35" spans="1:17" ht="17.399999999999999" x14ac:dyDescent="0.3">
      <c r="A35" s="113" t="str">
        <f>VLOOKUP(E35,'LISTADO ATM'!$A$2:$C$898,3,0)</f>
        <v>ESTE</v>
      </c>
      <c r="B35" s="112" t="s">
        <v>2620</v>
      </c>
      <c r="C35" s="100">
        <v>44387.596979166665</v>
      </c>
      <c r="D35" s="100" t="s">
        <v>2180</v>
      </c>
      <c r="E35" s="137">
        <v>188</v>
      </c>
      <c r="F35" s="113" t="str">
        <f>VLOOKUP(E35,VIP!$A$2:$O14217,2,0)</f>
        <v>DRBR188</v>
      </c>
      <c r="G35" s="113" t="str">
        <f>VLOOKUP(E35,'LISTADO ATM'!$A$2:$B$897,2,0)</f>
        <v xml:space="preserve">ATM UNP Miches </v>
      </c>
      <c r="H35" s="113" t="str">
        <f>VLOOKUP(E35,VIP!$A$2:$O19178,7,FALSE)</f>
        <v>Si</v>
      </c>
      <c r="I35" s="113" t="str">
        <f>VLOOKUP(E35,VIP!$A$2:$O11143,8,FALSE)</f>
        <v>Si</v>
      </c>
      <c r="J35" s="113" t="str">
        <f>VLOOKUP(E35,VIP!$A$2:$O11093,8,FALSE)</f>
        <v>Si</v>
      </c>
      <c r="K35" s="113" t="str">
        <f>VLOOKUP(E35,VIP!$A$2:$O14667,6,0)</f>
        <v>NO</v>
      </c>
      <c r="L35" s="114" t="s">
        <v>2245</v>
      </c>
      <c r="M35" s="99" t="s">
        <v>2445</v>
      </c>
      <c r="N35" s="99" t="s">
        <v>2452</v>
      </c>
      <c r="O35" s="113" t="s">
        <v>2454</v>
      </c>
      <c r="P35" s="113"/>
      <c r="Q35" s="116">
        <v>44476.568055555559</v>
      </c>
    </row>
    <row r="36" spans="1:17" ht="17.399999999999999" x14ac:dyDescent="0.3">
      <c r="A36" s="113" t="str">
        <f>VLOOKUP(E36,'LISTADO ATM'!$A$2:$C$898,3,0)</f>
        <v>DISTRITO NACIONAL</v>
      </c>
      <c r="B36" s="112">
        <v>3335949583</v>
      </c>
      <c r="C36" s="100">
        <v>44386.745185185187</v>
      </c>
      <c r="D36" s="100" t="s">
        <v>2180</v>
      </c>
      <c r="E36" s="137">
        <v>639</v>
      </c>
      <c r="F36" s="113" t="str">
        <f>VLOOKUP(E36,VIP!$A$2:$O14210,2,0)</f>
        <v>DRBR639</v>
      </c>
      <c r="G36" s="113" t="str">
        <f>VLOOKUP(E36,'LISTADO ATM'!$A$2:$B$897,2,0)</f>
        <v xml:space="preserve">ATM Comisión Militar MOPC </v>
      </c>
      <c r="H36" s="113" t="str">
        <f>VLOOKUP(E36,VIP!$A$2:$O19171,7,FALSE)</f>
        <v>Si</v>
      </c>
      <c r="I36" s="113" t="str">
        <f>VLOOKUP(E36,VIP!$A$2:$O11136,8,FALSE)</f>
        <v>Si</v>
      </c>
      <c r="J36" s="113" t="str">
        <f>VLOOKUP(E36,VIP!$A$2:$O11086,8,FALSE)</f>
        <v>Si</v>
      </c>
      <c r="K36" s="113" t="str">
        <f>VLOOKUP(E36,VIP!$A$2:$O14660,6,0)</f>
        <v>NO</v>
      </c>
      <c r="L36" s="114" t="s">
        <v>2219</v>
      </c>
      <c r="M36" s="117" t="s">
        <v>2545</v>
      </c>
      <c r="N36" s="99" t="s">
        <v>2452</v>
      </c>
      <c r="O36" s="113" t="s">
        <v>2454</v>
      </c>
      <c r="P36" s="113"/>
      <c r="Q36" s="116">
        <v>44476.593055555553</v>
      </c>
    </row>
    <row r="37" spans="1:17" ht="17.399999999999999" x14ac:dyDescent="0.3">
      <c r="A37" s="113" t="str">
        <f>VLOOKUP(E37,'LISTADO ATM'!$A$2:$C$898,3,0)</f>
        <v>DISTRITO NACIONAL</v>
      </c>
      <c r="B37" s="112">
        <v>3335948982</v>
      </c>
      <c r="C37" s="100">
        <v>44386.493657407409</v>
      </c>
      <c r="D37" s="100" t="s">
        <v>2180</v>
      </c>
      <c r="E37" s="137">
        <v>623</v>
      </c>
      <c r="F37" s="113" t="str">
        <f>VLOOKUP(E37,VIP!$A$2:$O14196,2,0)</f>
        <v>DRBR623</v>
      </c>
      <c r="G37" s="113" t="str">
        <f>VLOOKUP(E37,'LISTADO ATM'!$A$2:$B$897,2,0)</f>
        <v xml:space="preserve">ATM Operaciones Especiales (Manoguayabo) </v>
      </c>
      <c r="H37" s="113" t="str">
        <f>VLOOKUP(E37,VIP!$A$2:$O19157,7,FALSE)</f>
        <v>Si</v>
      </c>
      <c r="I37" s="113" t="str">
        <f>VLOOKUP(E37,VIP!$A$2:$O11122,8,FALSE)</f>
        <v>Si</v>
      </c>
      <c r="J37" s="113" t="str">
        <f>VLOOKUP(E37,VIP!$A$2:$O11072,8,FALSE)</f>
        <v>Si</v>
      </c>
      <c r="K37" s="113" t="str">
        <f>VLOOKUP(E37,VIP!$A$2:$O14646,6,0)</f>
        <v>No</v>
      </c>
      <c r="L37" s="114" t="s">
        <v>2219</v>
      </c>
      <c r="M37" s="117" t="s">
        <v>2545</v>
      </c>
      <c r="N37" s="99" t="s">
        <v>2553</v>
      </c>
      <c r="O37" s="113" t="s">
        <v>2454</v>
      </c>
      <c r="P37" s="113"/>
      <c r="Q37" s="116">
        <v>44476.597916666666</v>
      </c>
    </row>
    <row r="38" spans="1:17" ht="17.399999999999999" x14ac:dyDescent="0.3">
      <c r="A38" s="113" t="str">
        <f>VLOOKUP(E38,'LISTADO ATM'!$A$2:$C$898,3,0)</f>
        <v>DISTRITO NACIONAL</v>
      </c>
      <c r="B38" s="112">
        <v>3335949610</v>
      </c>
      <c r="C38" s="100">
        <v>44386.778298611112</v>
      </c>
      <c r="D38" s="100" t="s">
        <v>2469</v>
      </c>
      <c r="E38" s="137">
        <v>787</v>
      </c>
      <c r="F38" s="113" t="str">
        <f>VLOOKUP(E38,VIP!$A$2:$O14209,2,0)</f>
        <v>DRBR278</v>
      </c>
      <c r="G38" s="113" t="str">
        <f>VLOOKUP(E38,'LISTADO ATM'!$A$2:$B$897,2,0)</f>
        <v xml:space="preserve">ATM Cafetería CTB II </v>
      </c>
      <c r="H38" s="113" t="str">
        <f>VLOOKUP(E38,VIP!$A$2:$O19170,7,FALSE)</f>
        <v>Si</v>
      </c>
      <c r="I38" s="113" t="str">
        <f>VLOOKUP(E38,VIP!$A$2:$O11135,8,FALSE)</f>
        <v>Si</v>
      </c>
      <c r="J38" s="113" t="str">
        <f>VLOOKUP(E38,VIP!$A$2:$O11085,8,FALSE)</f>
        <v>Si</v>
      </c>
      <c r="K38" s="113" t="str">
        <f>VLOOKUP(E38,VIP!$A$2:$O14659,6,0)</f>
        <v>NO</v>
      </c>
      <c r="L38" s="114" t="s">
        <v>2591</v>
      </c>
      <c r="M38" s="99" t="s">
        <v>2445</v>
      </c>
      <c r="N38" s="99" t="s">
        <v>2452</v>
      </c>
      <c r="O38" s="113" t="s">
        <v>2454</v>
      </c>
      <c r="P38" s="113"/>
      <c r="Q38" s="116">
        <v>44476.611805555556</v>
      </c>
    </row>
    <row r="39" spans="1:17" ht="17.399999999999999" x14ac:dyDescent="0.3">
      <c r="A39" s="113" t="str">
        <f>VLOOKUP(E39,'LISTADO ATM'!$A$2:$C$898,3,0)</f>
        <v>NORTE</v>
      </c>
      <c r="B39" s="112" t="s">
        <v>2606</v>
      </c>
      <c r="C39" s="100">
        <v>44387.455208333333</v>
      </c>
      <c r="D39" s="100" t="s">
        <v>2181</v>
      </c>
      <c r="E39" s="137">
        <v>76</v>
      </c>
      <c r="F39" s="113" t="str">
        <f>VLOOKUP(E39,VIP!$A$2:$O14226,2,0)</f>
        <v>DRBR076</v>
      </c>
      <c r="G39" s="113" t="str">
        <f>VLOOKUP(E39,'LISTADO ATM'!$A$2:$B$897,2,0)</f>
        <v xml:space="preserve">ATM Casa Nelson (Puerto Plata) </v>
      </c>
      <c r="H39" s="113" t="str">
        <f>VLOOKUP(E39,VIP!$A$2:$O19187,7,FALSE)</f>
        <v>Si</v>
      </c>
      <c r="I39" s="113" t="str">
        <f>VLOOKUP(E39,VIP!$A$2:$O11152,8,FALSE)</f>
        <v>Si</v>
      </c>
      <c r="J39" s="113" t="str">
        <f>VLOOKUP(E39,VIP!$A$2:$O11102,8,FALSE)</f>
        <v>Si</v>
      </c>
      <c r="K39" s="113" t="str">
        <f>VLOOKUP(E39,VIP!$A$2:$O14676,6,0)</f>
        <v>NO</v>
      </c>
      <c r="L39" s="114" t="s">
        <v>2219</v>
      </c>
      <c r="M39" s="117" t="s">
        <v>2545</v>
      </c>
      <c r="N39" s="99" t="s">
        <v>2452</v>
      </c>
      <c r="O39" s="113" t="s">
        <v>2589</v>
      </c>
      <c r="P39" s="113"/>
      <c r="Q39" s="116">
        <v>44476.620138888888</v>
      </c>
    </row>
    <row r="40" spans="1:17" ht="17.399999999999999" x14ac:dyDescent="0.3">
      <c r="A40" s="113" t="str">
        <f>VLOOKUP(E40,'LISTADO ATM'!$A$2:$C$898,3,0)</f>
        <v>DISTRITO NACIONAL</v>
      </c>
      <c r="B40" s="112">
        <v>3335949581</v>
      </c>
      <c r="C40" s="100">
        <v>44386.743437500001</v>
      </c>
      <c r="D40" s="100" t="s">
        <v>2180</v>
      </c>
      <c r="E40" s="137">
        <v>180</v>
      </c>
      <c r="F40" s="113" t="str">
        <f>VLOOKUP(E40,VIP!$A$2:$O14211,2,0)</f>
        <v>DRBR180</v>
      </c>
      <c r="G40" s="113" t="str">
        <f>VLOOKUP(E40,'LISTADO ATM'!$A$2:$B$897,2,0)</f>
        <v xml:space="preserve">ATM Megacentro II </v>
      </c>
      <c r="H40" s="113" t="str">
        <f>VLOOKUP(E40,VIP!$A$2:$O19172,7,FALSE)</f>
        <v>Si</v>
      </c>
      <c r="I40" s="113" t="str">
        <f>VLOOKUP(E40,VIP!$A$2:$O11137,8,FALSE)</f>
        <v>Si</v>
      </c>
      <c r="J40" s="113" t="str">
        <f>VLOOKUP(E40,VIP!$A$2:$O11087,8,FALSE)</f>
        <v>Si</v>
      </c>
      <c r="K40" s="113" t="str">
        <f>VLOOKUP(E40,VIP!$A$2:$O14661,6,0)</f>
        <v>SI</v>
      </c>
      <c r="L40" s="114" t="s">
        <v>2219</v>
      </c>
      <c r="M40" s="117" t="s">
        <v>2545</v>
      </c>
      <c r="N40" s="99" t="s">
        <v>2452</v>
      </c>
      <c r="O40" s="113" t="s">
        <v>2454</v>
      </c>
      <c r="P40" s="113"/>
      <c r="Q40" s="116">
        <v>44476.626388888886</v>
      </c>
    </row>
    <row r="41" spans="1:17" ht="17.399999999999999" x14ac:dyDescent="0.3">
      <c r="A41" s="113" t="str">
        <f>VLOOKUP(E41,'LISTADO ATM'!$A$2:$C$898,3,0)</f>
        <v>DISTRITO NACIONAL</v>
      </c>
      <c r="B41" s="112">
        <v>3335949639</v>
      </c>
      <c r="C41" s="100">
        <v>44386.841261574074</v>
      </c>
      <c r="D41" s="100" t="s">
        <v>2180</v>
      </c>
      <c r="E41" s="137">
        <v>235</v>
      </c>
      <c r="F41" s="113" t="str">
        <f>VLOOKUP(E41,VIP!$A$2:$O14216,2,0)</f>
        <v>DRBR235</v>
      </c>
      <c r="G41" s="113" t="str">
        <f>VLOOKUP(E41,'LISTADO ATM'!$A$2:$B$897,2,0)</f>
        <v xml:space="preserve">ATM Oficina Multicentro La Sirena San Isidro </v>
      </c>
      <c r="H41" s="113" t="str">
        <f>VLOOKUP(E41,VIP!$A$2:$O19177,7,FALSE)</f>
        <v>Si</v>
      </c>
      <c r="I41" s="113" t="str">
        <f>VLOOKUP(E41,VIP!$A$2:$O11142,8,FALSE)</f>
        <v>Si</v>
      </c>
      <c r="J41" s="113" t="str">
        <f>VLOOKUP(E41,VIP!$A$2:$O11092,8,FALSE)</f>
        <v>Si</v>
      </c>
      <c r="K41" s="113" t="str">
        <f>VLOOKUP(E41,VIP!$A$2:$O14666,6,0)</f>
        <v>SI</v>
      </c>
      <c r="L41" s="114" t="s">
        <v>2465</v>
      </c>
      <c r="M41" s="117" t="s">
        <v>2545</v>
      </c>
      <c r="N41" s="99" t="s">
        <v>2452</v>
      </c>
      <c r="O41" s="113" t="s">
        <v>2454</v>
      </c>
      <c r="P41" s="113"/>
      <c r="Q41" s="116">
        <v>44476.626388888886</v>
      </c>
    </row>
    <row r="42" spans="1:17" ht="17.399999999999999" x14ac:dyDescent="0.3">
      <c r="A42" s="113" t="str">
        <f>VLOOKUP(E42,'LISTADO ATM'!$A$2:$C$898,3,0)</f>
        <v>DISTRITO NACIONAL</v>
      </c>
      <c r="B42" s="112">
        <v>3335949630</v>
      </c>
      <c r="C42" s="100">
        <v>44386.824560185189</v>
      </c>
      <c r="D42" s="100" t="s">
        <v>2180</v>
      </c>
      <c r="E42" s="137">
        <v>527</v>
      </c>
      <c r="F42" s="113" t="str">
        <f>VLOOKUP(E42,VIP!$A$2:$O14220,2,0)</f>
        <v>DRBR527</v>
      </c>
      <c r="G42" s="113" t="str">
        <f>VLOOKUP(E42,'LISTADO ATM'!$A$2:$B$897,2,0)</f>
        <v>ATM Oficina Zona Oriental II</v>
      </c>
      <c r="H42" s="113" t="str">
        <f>VLOOKUP(E42,VIP!$A$2:$O19181,7,FALSE)</f>
        <v>Si</v>
      </c>
      <c r="I42" s="113" t="str">
        <f>VLOOKUP(E42,VIP!$A$2:$O11146,8,FALSE)</f>
        <v>Si</v>
      </c>
      <c r="J42" s="113" t="str">
        <f>VLOOKUP(E42,VIP!$A$2:$O11096,8,FALSE)</f>
        <v>Si</v>
      </c>
      <c r="K42" s="113" t="str">
        <f>VLOOKUP(E42,VIP!$A$2:$O14670,6,0)</f>
        <v>SI</v>
      </c>
      <c r="L42" s="114" t="s">
        <v>2465</v>
      </c>
      <c r="M42" s="117" t="s">
        <v>2545</v>
      </c>
      <c r="N42" s="99" t="s">
        <v>2452</v>
      </c>
      <c r="O42" s="113" t="s">
        <v>2454</v>
      </c>
      <c r="P42" s="113"/>
      <c r="Q42" s="116">
        <v>44476.629166666666</v>
      </c>
    </row>
    <row r="43" spans="1:17" ht="17.399999999999999" x14ac:dyDescent="0.3">
      <c r="A43" s="113" t="str">
        <f>VLOOKUP(E43,'LISTADO ATM'!$A$2:$C$898,3,0)</f>
        <v>DISTRITO NACIONAL</v>
      </c>
      <c r="B43" s="112">
        <v>3335949623</v>
      </c>
      <c r="C43" s="100">
        <v>44386.814398148148</v>
      </c>
      <c r="D43" s="100" t="s">
        <v>2180</v>
      </c>
      <c r="E43" s="137">
        <v>302</v>
      </c>
      <c r="F43" s="113" t="str">
        <f>VLOOKUP(E43,VIP!$A$2:$O14224,2,0)</f>
        <v>DRBR302</v>
      </c>
      <c r="G43" s="113" t="str">
        <f>VLOOKUP(E43,'LISTADO ATM'!$A$2:$B$897,2,0)</f>
        <v xml:space="preserve">ATM S/M Aprezio Los Mameyes  </v>
      </c>
      <c r="H43" s="113" t="str">
        <f>VLOOKUP(E43,VIP!$A$2:$O19185,7,FALSE)</f>
        <v>Si</v>
      </c>
      <c r="I43" s="113" t="str">
        <f>VLOOKUP(E43,VIP!$A$2:$O11150,8,FALSE)</f>
        <v>Si</v>
      </c>
      <c r="J43" s="113" t="str">
        <f>VLOOKUP(E43,VIP!$A$2:$O11100,8,FALSE)</f>
        <v>Si</v>
      </c>
      <c r="K43" s="113" t="str">
        <f>VLOOKUP(E43,VIP!$A$2:$O14674,6,0)</f>
        <v>NO</v>
      </c>
      <c r="L43" s="114" t="s">
        <v>2465</v>
      </c>
      <c r="M43" s="117" t="s">
        <v>2545</v>
      </c>
      <c r="N43" s="99" t="s">
        <v>2452</v>
      </c>
      <c r="O43" s="113" t="s">
        <v>2454</v>
      </c>
      <c r="P43" s="113"/>
      <c r="Q43" s="116">
        <v>44476.629861111112</v>
      </c>
    </row>
    <row r="44" spans="1:17" ht="17.399999999999999" x14ac:dyDescent="0.3">
      <c r="A44" s="113" t="str">
        <f>VLOOKUP(E44,'LISTADO ATM'!$A$2:$C$898,3,0)</f>
        <v>DISTRITO NACIONAL</v>
      </c>
      <c r="B44" s="112">
        <v>3335949489</v>
      </c>
      <c r="C44" s="100">
        <v>44386.68886574074</v>
      </c>
      <c r="D44" s="100" t="s">
        <v>2180</v>
      </c>
      <c r="E44" s="137">
        <v>932</v>
      </c>
      <c r="F44" s="113" t="str">
        <f>VLOOKUP(E44,VIP!$A$2:$O14206,2,0)</f>
        <v>DRBR01E</v>
      </c>
      <c r="G44" s="113" t="str">
        <f>VLOOKUP(E44,'LISTADO ATM'!$A$2:$B$897,2,0)</f>
        <v xml:space="preserve">ATM Banco Agrícola </v>
      </c>
      <c r="H44" s="113" t="str">
        <f>VLOOKUP(E44,VIP!$A$2:$O19167,7,FALSE)</f>
        <v>Si</v>
      </c>
      <c r="I44" s="113" t="str">
        <f>VLOOKUP(E44,VIP!$A$2:$O11132,8,FALSE)</f>
        <v>Si</v>
      </c>
      <c r="J44" s="113" t="str">
        <f>VLOOKUP(E44,VIP!$A$2:$O11082,8,FALSE)</f>
        <v>Si</v>
      </c>
      <c r="K44" s="113" t="str">
        <f>VLOOKUP(E44,VIP!$A$2:$O14656,6,0)</f>
        <v>NO</v>
      </c>
      <c r="L44" s="114" t="s">
        <v>2465</v>
      </c>
      <c r="M44" s="117" t="s">
        <v>2545</v>
      </c>
      <c r="N44" s="99" t="s">
        <v>2452</v>
      </c>
      <c r="O44" s="113" t="s">
        <v>2454</v>
      </c>
      <c r="P44" s="113"/>
      <c r="Q44" s="116">
        <v>44476.630555555559</v>
      </c>
    </row>
    <row r="45" spans="1:17" ht="17.399999999999999" x14ac:dyDescent="0.3">
      <c r="A45" s="113" t="str">
        <f>VLOOKUP(E45,'LISTADO ATM'!$A$2:$C$898,3,0)</f>
        <v>NORTE</v>
      </c>
      <c r="B45" s="112">
        <v>3335949577</v>
      </c>
      <c r="C45" s="100">
        <v>44386.739930555559</v>
      </c>
      <c r="D45" s="100" t="s">
        <v>2469</v>
      </c>
      <c r="E45" s="137">
        <v>304</v>
      </c>
      <c r="F45" s="113" t="str">
        <f>VLOOKUP(E45,VIP!$A$2:$O14213,2,0)</f>
        <v>DRBR304</v>
      </c>
      <c r="G45" s="113" t="str">
        <f>VLOOKUP(E45,'LISTADO ATM'!$A$2:$B$897,2,0)</f>
        <v xml:space="preserve">ATM Multicentro La Sirena Estrella Sadhala </v>
      </c>
      <c r="H45" s="113" t="str">
        <f>VLOOKUP(E45,VIP!$A$2:$O19174,7,FALSE)</f>
        <v>Si</v>
      </c>
      <c r="I45" s="113" t="str">
        <f>VLOOKUP(E45,VIP!$A$2:$O11139,8,FALSE)</f>
        <v>Si</v>
      </c>
      <c r="J45" s="113" t="str">
        <f>VLOOKUP(E45,VIP!$A$2:$O11089,8,FALSE)</f>
        <v>Si</v>
      </c>
      <c r="K45" s="113" t="str">
        <f>VLOOKUP(E45,VIP!$A$2:$O14663,6,0)</f>
        <v>NO</v>
      </c>
      <c r="L45" s="114" t="s">
        <v>2562</v>
      </c>
      <c r="M45" s="117" t="s">
        <v>2545</v>
      </c>
      <c r="N45" s="99" t="s">
        <v>2452</v>
      </c>
      <c r="O45" s="113" t="s">
        <v>2470</v>
      </c>
      <c r="P45" s="113"/>
      <c r="Q45" s="116">
        <v>44476.631249999999</v>
      </c>
    </row>
    <row r="46" spans="1:17" ht="17.399999999999999" x14ac:dyDescent="0.3">
      <c r="A46" s="113" t="str">
        <f>VLOOKUP(E46,'LISTADO ATM'!$A$2:$C$898,3,0)</f>
        <v>DISTRITO NACIONAL</v>
      </c>
      <c r="B46" s="112">
        <v>3335949638</v>
      </c>
      <c r="C46" s="100">
        <v>44386.839745370373</v>
      </c>
      <c r="D46" s="100" t="s">
        <v>2180</v>
      </c>
      <c r="E46" s="137">
        <v>525</v>
      </c>
      <c r="F46" s="113" t="str">
        <f>VLOOKUP(E46,VIP!$A$2:$O14217,2,0)</f>
        <v>DRBR525</v>
      </c>
      <c r="G46" s="113" t="str">
        <f>VLOOKUP(E46,'LISTADO ATM'!$A$2:$B$897,2,0)</f>
        <v>ATM S/M Bravo Las Americas</v>
      </c>
      <c r="H46" s="113" t="str">
        <f>VLOOKUP(E46,VIP!$A$2:$O19178,7,FALSE)</f>
        <v>Si</v>
      </c>
      <c r="I46" s="113" t="str">
        <f>VLOOKUP(E46,VIP!$A$2:$O11143,8,FALSE)</f>
        <v>Si</v>
      </c>
      <c r="J46" s="113" t="str">
        <f>VLOOKUP(E46,VIP!$A$2:$O11093,8,FALSE)</f>
        <v>Si</v>
      </c>
      <c r="K46" s="113" t="str">
        <f>VLOOKUP(E46,VIP!$A$2:$O14667,6,0)</f>
        <v>NO</v>
      </c>
      <c r="L46" s="114" t="s">
        <v>2465</v>
      </c>
      <c r="M46" s="117" t="s">
        <v>2545</v>
      </c>
      <c r="N46" s="99" t="s">
        <v>2452</v>
      </c>
      <c r="O46" s="113" t="s">
        <v>2454</v>
      </c>
      <c r="P46" s="113"/>
      <c r="Q46" s="116">
        <v>44476.633333333331</v>
      </c>
    </row>
    <row r="47" spans="1:17" ht="17.399999999999999" x14ac:dyDescent="0.3">
      <c r="A47" s="113" t="str">
        <f>VLOOKUP(E47,'LISTADO ATM'!$A$2:$C$898,3,0)</f>
        <v>DISTRITO NACIONAL</v>
      </c>
      <c r="B47" s="112">
        <v>3335949622</v>
      </c>
      <c r="C47" s="100">
        <v>44386.811307870368</v>
      </c>
      <c r="D47" s="100" t="s">
        <v>2180</v>
      </c>
      <c r="E47" s="137">
        <v>663</v>
      </c>
      <c r="F47" s="113" t="str">
        <f>VLOOKUP(E47,VIP!$A$2:$O14206,2,0)</f>
        <v>DRBR663</v>
      </c>
      <c r="G47" s="113" t="str">
        <f>VLOOKUP(E47,'LISTADO ATM'!$A$2:$B$897,2,0)</f>
        <v>ATM S/M Olé Av. España</v>
      </c>
      <c r="H47" s="113" t="str">
        <f>VLOOKUP(E47,VIP!$A$2:$O19167,7,FALSE)</f>
        <v>N/A</v>
      </c>
      <c r="I47" s="113" t="str">
        <f>VLOOKUP(E47,VIP!$A$2:$O11132,8,FALSE)</f>
        <v>N/A</v>
      </c>
      <c r="J47" s="113" t="str">
        <f>VLOOKUP(E47,VIP!$A$2:$O11082,8,FALSE)</f>
        <v>N/A</v>
      </c>
      <c r="K47" s="113" t="str">
        <f>VLOOKUP(E47,VIP!$A$2:$O14656,6,0)</f>
        <v>N/A</v>
      </c>
      <c r="L47" s="114" t="s">
        <v>2465</v>
      </c>
      <c r="M47" s="117" t="s">
        <v>2545</v>
      </c>
      <c r="N47" s="99" t="s">
        <v>2452</v>
      </c>
      <c r="O47" s="113" t="s">
        <v>2454</v>
      </c>
      <c r="P47" s="113"/>
      <c r="Q47" s="116">
        <v>44476.635416666664</v>
      </c>
    </row>
    <row r="48" spans="1:17" s="110" customFormat="1" ht="17.399999999999999" x14ac:dyDescent="0.3">
      <c r="A48" s="113" t="str">
        <f>VLOOKUP(E48,'LISTADO ATM'!$A$2:$C$898,3,0)</f>
        <v>DISTRITO NACIONAL</v>
      </c>
      <c r="B48" s="112">
        <v>3335949640</v>
      </c>
      <c r="C48" s="100">
        <v>44386.843148148146</v>
      </c>
      <c r="D48" s="100" t="s">
        <v>2180</v>
      </c>
      <c r="E48" s="137">
        <v>883</v>
      </c>
      <c r="F48" s="113" t="str">
        <f>VLOOKUP(E48,VIP!$A$2:$O14215,2,0)</f>
        <v>DRBR883</v>
      </c>
      <c r="G48" s="113" t="str">
        <f>VLOOKUP(E48,'LISTADO ATM'!$A$2:$B$897,2,0)</f>
        <v xml:space="preserve">ATM Oficina Filadelfia Plaza </v>
      </c>
      <c r="H48" s="113" t="str">
        <f>VLOOKUP(E48,VIP!$A$2:$O19176,7,FALSE)</f>
        <v>Si</v>
      </c>
      <c r="I48" s="113" t="str">
        <f>VLOOKUP(E48,VIP!$A$2:$O11141,8,FALSE)</f>
        <v>Si</v>
      </c>
      <c r="J48" s="113" t="str">
        <f>VLOOKUP(E48,VIP!$A$2:$O11091,8,FALSE)</f>
        <v>Si</v>
      </c>
      <c r="K48" s="113" t="str">
        <f>VLOOKUP(E48,VIP!$A$2:$O14665,6,0)</f>
        <v>NO</v>
      </c>
      <c r="L48" s="114" t="s">
        <v>2465</v>
      </c>
      <c r="M48" s="117" t="s">
        <v>2545</v>
      </c>
      <c r="N48" s="99" t="s">
        <v>2452</v>
      </c>
      <c r="O48" s="113" t="s">
        <v>2454</v>
      </c>
      <c r="P48" s="113"/>
      <c r="Q48" s="116">
        <v>44476.635416666664</v>
      </c>
    </row>
    <row r="49" spans="1:17" s="110" customFormat="1" ht="17.399999999999999" x14ac:dyDescent="0.3">
      <c r="A49" s="113" t="str">
        <f>VLOOKUP(E49,'LISTADO ATM'!$A$2:$C$898,3,0)</f>
        <v>SUR</v>
      </c>
      <c r="B49" s="112" t="s">
        <v>2615</v>
      </c>
      <c r="C49" s="100">
        <v>44387.395092592589</v>
      </c>
      <c r="D49" s="100" t="s">
        <v>2469</v>
      </c>
      <c r="E49" s="137">
        <v>825</v>
      </c>
      <c r="F49" s="113" t="str">
        <f>VLOOKUP(E49,VIP!$A$2:$O14239,2,0)</f>
        <v>DRBR825</v>
      </c>
      <c r="G49" s="113" t="str">
        <f>VLOOKUP(E49,'LISTADO ATM'!$A$2:$B$897,2,0)</f>
        <v xml:space="preserve">ATM Estacion Eco Cibeles (Las Matas de Farfán) </v>
      </c>
      <c r="H49" s="113" t="str">
        <f>VLOOKUP(E49,VIP!$A$2:$O19200,7,FALSE)</f>
        <v>Si</v>
      </c>
      <c r="I49" s="113" t="str">
        <f>VLOOKUP(E49,VIP!$A$2:$O11165,8,FALSE)</f>
        <v>Si</v>
      </c>
      <c r="J49" s="113" t="str">
        <f>VLOOKUP(E49,VIP!$A$2:$O11115,8,FALSE)</f>
        <v>Si</v>
      </c>
      <c r="K49" s="113" t="str">
        <f>VLOOKUP(E49,VIP!$A$2:$O14689,6,0)</f>
        <v>NO</v>
      </c>
      <c r="L49" s="114" t="s">
        <v>2441</v>
      </c>
      <c r="M49" s="117" t="s">
        <v>2545</v>
      </c>
      <c r="N49" s="99" t="s">
        <v>2452</v>
      </c>
      <c r="O49" s="113" t="s">
        <v>2470</v>
      </c>
      <c r="P49" s="113"/>
      <c r="Q49" s="116">
        <v>44476.636111111111</v>
      </c>
    </row>
    <row r="50" spans="1:17" ht="17.399999999999999" x14ac:dyDescent="0.3">
      <c r="A50" s="113" t="str">
        <f>VLOOKUP(E50,'LISTADO ATM'!$A$2:$C$898,3,0)</f>
        <v>DISTRITO NACIONAL</v>
      </c>
      <c r="B50" s="112" t="s">
        <v>2613</v>
      </c>
      <c r="C50" s="100">
        <v>44387.39640046296</v>
      </c>
      <c r="D50" s="100" t="s">
        <v>2180</v>
      </c>
      <c r="E50" s="137">
        <v>672</v>
      </c>
      <c r="F50" s="113" t="str">
        <f>VLOOKUP(E50,VIP!$A$2:$O14238,2,0)</f>
        <v>DRBR672</v>
      </c>
      <c r="G50" s="113" t="str">
        <f>VLOOKUP(E50,'LISTADO ATM'!$A$2:$B$897,2,0)</f>
        <v>ATM Destacamento Policía Nacional La Victoria</v>
      </c>
      <c r="H50" s="113" t="str">
        <f>VLOOKUP(E50,VIP!$A$2:$O19199,7,FALSE)</f>
        <v>Si</v>
      </c>
      <c r="I50" s="113" t="str">
        <f>VLOOKUP(E50,VIP!$A$2:$O11164,8,FALSE)</f>
        <v>Si</v>
      </c>
      <c r="J50" s="113" t="str">
        <f>VLOOKUP(E50,VIP!$A$2:$O11114,8,FALSE)</f>
        <v>Si</v>
      </c>
      <c r="K50" s="113" t="str">
        <f>VLOOKUP(E50,VIP!$A$2:$O14688,6,0)</f>
        <v>SI</v>
      </c>
      <c r="L50" s="114" t="s">
        <v>2614</v>
      </c>
      <c r="M50" s="117" t="s">
        <v>2545</v>
      </c>
      <c r="N50" s="99" t="s">
        <v>2452</v>
      </c>
      <c r="O50" s="113" t="s">
        <v>2454</v>
      </c>
      <c r="P50" s="113"/>
      <c r="Q50" s="116">
        <v>44476.636111111111</v>
      </c>
    </row>
    <row r="51" spans="1:17" ht="17.399999999999999" x14ac:dyDescent="0.3">
      <c r="A51" s="113" t="str">
        <f>VLOOKUP(E51,'LISTADO ATM'!$A$2:$C$898,3,0)</f>
        <v>SUR</v>
      </c>
      <c r="B51" s="112">
        <v>3335949611</v>
      </c>
      <c r="C51" s="100">
        <v>44386.78025462963</v>
      </c>
      <c r="D51" s="100" t="s">
        <v>2469</v>
      </c>
      <c r="E51" s="137">
        <v>829</v>
      </c>
      <c r="F51" s="113" t="str">
        <f>VLOOKUP(E51,VIP!$A$2:$O14208,2,0)</f>
        <v>DRBR829</v>
      </c>
      <c r="G51" s="113" t="str">
        <f>VLOOKUP(E51,'LISTADO ATM'!$A$2:$B$897,2,0)</f>
        <v xml:space="preserve">ATM UNP Multicentro Sirena Baní </v>
      </c>
      <c r="H51" s="113" t="str">
        <f>VLOOKUP(E51,VIP!$A$2:$O19169,7,FALSE)</f>
        <v>Si</v>
      </c>
      <c r="I51" s="113" t="str">
        <f>VLOOKUP(E51,VIP!$A$2:$O11134,8,FALSE)</f>
        <v>Si</v>
      </c>
      <c r="J51" s="113" t="str">
        <f>VLOOKUP(E51,VIP!$A$2:$O11084,8,FALSE)</f>
        <v>Si</v>
      </c>
      <c r="K51" s="113" t="str">
        <f>VLOOKUP(E51,VIP!$A$2:$O14658,6,0)</f>
        <v>NO</v>
      </c>
      <c r="L51" s="114" t="s">
        <v>2562</v>
      </c>
      <c r="M51" s="117" t="s">
        <v>2545</v>
      </c>
      <c r="N51" s="99" t="s">
        <v>2452</v>
      </c>
      <c r="O51" s="113" t="s">
        <v>2470</v>
      </c>
      <c r="P51" s="113"/>
      <c r="Q51" s="116">
        <v>44476.726388888892</v>
      </c>
    </row>
    <row r="52" spans="1:17" ht="17.399999999999999" x14ac:dyDescent="0.3">
      <c r="A52" s="113" t="str">
        <f>VLOOKUP(E52,'LISTADO ATM'!$A$2:$C$898,3,0)</f>
        <v>DISTRITO NACIONAL</v>
      </c>
      <c r="B52" s="112" t="s">
        <v>2629</v>
      </c>
      <c r="C52" s="100">
        <v>44387.486493055556</v>
      </c>
      <c r="D52" s="100" t="s">
        <v>2180</v>
      </c>
      <c r="E52" s="137">
        <v>239</v>
      </c>
      <c r="F52" s="113" t="str">
        <f>VLOOKUP(E52,VIP!$A$2:$O14228,2,0)</f>
        <v>DRBR239</v>
      </c>
      <c r="G52" s="113" t="str">
        <f>VLOOKUP(E52,'LISTADO ATM'!$A$2:$B$897,2,0)</f>
        <v xml:space="preserve">ATM Autobanco Charles de Gaulle </v>
      </c>
      <c r="H52" s="113" t="str">
        <f>VLOOKUP(E52,VIP!$A$2:$O19189,7,FALSE)</f>
        <v>Si</v>
      </c>
      <c r="I52" s="113" t="str">
        <f>VLOOKUP(E52,VIP!$A$2:$O11154,8,FALSE)</f>
        <v>Si</v>
      </c>
      <c r="J52" s="113" t="str">
        <f>VLOOKUP(E52,VIP!$A$2:$O11104,8,FALSE)</f>
        <v>Si</v>
      </c>
      <c r="K52" s="113" t="str">
        <f>VLOOKUP(E52,VIP!$A$2:$O14678,6,0)</f>
        <v>SI</v>
      </c>
      <c r="L52" s="114" t="s">
        <v>2219</v>
      </c>
      <c r="M52" s="117" t="s">
        <v>2545</v>
      </c>
      <c r="N52" s="99" t="s">
        <v>2452</v>
      </c>
      <c r="O52" s="113" t="s">
        <v>2454</v>
      </c>
      <c r="P52" s="146"/>
      <c r="Q52" s="116">
        <v>44476.731249999997</v>
      </c>
    </row>
    <row r="53" spans="1:17" ht="17.399999999999999" x14ac:dyDescent="0.3">
      <c r="A53" s="113" t="str">
        <f>VLOOKUP(E53,'LISTADO ATM'!$A$2:$C$898,3,0)</f>
        <v>DISTRITO NACIONAL</v>
      </c>
      <c r="B53" s="112" t="s">
        <v>2596</v>
      </c>
      <c r="C53" s="100">
        <v>44387.12400462963</v>
      </c>
      <c r="D53" s="100" t="s">
        <v>2180</v>
      </c>
      <c r="E53" s="137">
        <v>622</v>
      </c>
      <c r="F53" s="113" t="str">
        <f>VLOOKUP(E53,VIP!$A$2:$O14211,2,0)</f>
        <v>DRBR622</v>
      </c>
      <c r="G53" s="113" t="str">
        <f>VLOOKUP(E53,'LISTADO ATM'!$A$2:$B$897,2,0)</f>
        <v xml:space="preserve">ATM Ayuntamiento D.N. </v>
      </c>
      <c r="H53" s="113" t="str">
        <f>VLOOKUP(E53,VIP!$A$2:$O19172,7,FALSE)</f>
        <v>Si</v>
      </c>
      <c r="I53" s="113" t="str">
        <f>VLOOKUP(E53,VIP!$A$2:$O11137,8,FALSE)</f>
        <v>Si</v>
      </c>
      <c r="J53" s="113" t="str">
        <f>VLOOKUP(E53,VIP!$A$2:$O11087,8,FALSE)</f>
        <v>Si</v>
      </c>
      <c r="K53" s="113" t="str">
        <f>VLOOKUP(E53,VIP!$A$2:$O14661,6,0)</f>
        <v>NO</v>
      </c>
      <c r="L53" s="114" t="s">
        <v>2245</v>
      </c>
      <c r="M53" s="117" t="s">
        <v>2545</v>
      </c>
      <c r="N53" s="99" t="s">
        <v>2452</v>
      </c>
      <c r="O53" s="113" t="s">
        <v>2454</v>
      </c>
      <c r="P53" s="113"/>
      <c r="Q53" s="116">
        <v>44476.731249999997</v>
      </c>
    </row>
    <row r="54" spans="1:17" ht="17.399999999999999" x14ac:dyDescent="0.3">
      <c r="A54" s="113" t="str">
        <f>VLOOKUP(E54,'LISTADO ATM'!$A$2:$C$898,3,0)</f>
        <v>NORTE</v>
      </c>
      <c r="B54" s="112" t="s">
        <v>2619</v>
      </c>
      <c r="C54" s="100">
        <v>44387.605462962965</v>
      </c>
      <c r="D54" s="100" t="s">
        <v>2469</v>
      </c>
      <c r="E54" s="137">
        <v>538</v>
      </c>
      <c r="F54" s="113" t="str">
        <f>VLOOKUP(E54,VIP!$A$2:$O14216,2,0)</f>
        <v>DRBR538</v>
      </c>
      <c r="G54" s="113" t="str">
        <f>VLOOKUP(E54,'LISTADO ATM'!$A$2:$B$897,2,0)</f>
        <v>ATM  Autoservicio San Fco. Macorís</v>
      </c>
      <c r="H54" s="113" t="str">
        <f>VLOOKUP(E54,VIP!$A$2:$O19177,7,FALSE)</f>
        <v>Si</v>
      </c>
      <c r="I54" s="113" t="str">
        <f>VLOOKUP(E54,VIP!$A$2:$O11142,8,FALSE)</f>
        <v>Si</v>
      </c>
      <c r="J54" s="113" t="str">
        <f>VLOOKUP(E54,VIP!$A$2:$O11092,8,FALSE)</f>
        <v>Si</v>
      </c>
      <c r="K54" s="113" t="str">
        <f>VLOOKUP(E54,VIP!$A$2:$O14666,6,0)</f>
        <v>NO</v>
      </c>
      <c r="L54" s="114" t="s">
        <v>2562</v>
      </c>
      <c r="M54" s="117" t="s">
        <v>2545</v>
      </c>
      <c r="N54" s="99" t="s">
        <v>2452</v>
      </c>
      <c r="O54" s="113" t="s">
        <v>2470</v>
      </c>
      <c r="P54" s="113"/>
      <c r="Q54" s="116">
        <v>44476.739583333336</v>
      </c>
    </row>
    <row r="55" spans="1:17" ht="17.399999999999999" x14ac:dyDescent="0.3">
      <c r="A55" s="113" t="str">
        <f>VLOOKUP(E55,'LISTADO ATM'!$A$2:$C$898,3,0)</f>
        <v>DISTRITO NACIONAL</v>
      </c>
      <c r="B55" s="112">
        <v>3335949484</v>
      </c>
      <c r="C55" s="100">
        <v>44386.686874999999</v>
      </c>
      <c r="D55" s="100" t="s">
        <v>2180</v>
      </c>
      <c r="E55" s="137">
        <v>696</v>
      </c>
      <c r="F55" s="113" t="str">
        <f>VLOOKUP(E55,VIP!$A$2:$O14208,2,0)</f>
        <v>DRBR696</v>
      </c>
      <c r="G55" s="113" t="str">
        <f>VLOOKUP(E55,'LISTADO ATM'!$A$2:$B$897,2,0)</f>
        <v>ATM Olé Jacobo Majluta</v>
      </c>
      <c r="H55" s="113" t="str">
        <f>VLOOKUP(E55,VIP!$A$2:$O19169,7,FALSE)</f>
        <v>Si</v>
      </c>
      <c r="I55" s="113" t="str">
        <f>VLOOKUP(E55,VIP!$A$2:$O11134,8,FALSE)</f>
        <v>Si</v>
      </c>
      <c r="J55" s="113" t="str">
        <f>VLOOKUP(E55,VIP!$A$2:$O11084,8,FALSE)</f>
        <v>Si</v>
      </c>
      <c r="K55" s="113" t="str">
        <f>VLOOKUP(E55,VIP!$A$2:$O14658,6,0)</f>
        <v>NO</v>
      </c>
      <c r="L55" s="114" t="s">
        <v>2465</v>
      </c>
      <c r="M55" s="117" t="s">
        <v>2545</v>
      </c>
      <c r="N55" s="99" t="s">
        <v>2452</v>
      </c>
      <c r="O55" s="113" t="s">
        <v>2454</v>
      </c>
      <c r="P55" s="113"/>
      <c r="Q55" s="116">
        <v>44476.740277777775</v>
      </c>
    </row>
    <row r="56" spans="1:17" ht="17.399999999999999" x14ac:dyDescent="0.3">
      <c r="A56" s="113" t="str">
        <f>VLOOKUP(E56,'LISTADO ATM'!$A$2:$C$898,3,0)</f>
        <v>NORTE</v>
      </c>
      <c r="B56" s="112">
        <v>3335946664</v>
      </c>
      <c r="C56" s="100">
        <v>44384.65425925926</v>
      </c>
      <c r="D56" s="100" t="s">
        <v>2180</v>
      </c>
      <c r="E56" s="137">
        <v>266</v>
      </c>
      <c r="F56" s="113" t="str">
        <f>VLOOKUP(E56,VIP!$A$2:$O14145,2,0)</f>
        <v>DRBR266</v>
      </c>
      <c r="G56" s="113" t="str">
        <f>VLOOKUP(E56,'LISTADO ATM'!$A$2:$B$897,2,0)</f>
        <v xml:space="preserve">ATM Oficina Villa Francisca </v>
      </c>
      <c r="H56" s="113" t="str">
        <f>VLOOKUP(E56,VIP!$A$2:$O19106,7,FALSE)</f>
        <v>Si</v>
      </c>
      <c r="I56" s="113" t="str">
        <f>VLOOKUP(E56,VIP!$A$2:$O11071,8,FALSE)</f>
        <v>Si</v>
      </c>
      <c r="J56" s="113" t="str">
        <f>VLOOKUP(E56,VIP!$A$2:$O11021,8,FALSE)</f>
        <v>Si</v>
      </c>
      <c r="K56" s="113" t="str">
        <f>VLOOKUP(E56,VIP!$A$2:$O14595,6,0)</f>
        <v>NO</v>
      </c>
      <c r="L56" s="114" t="s">
        <v>2219</v>
      </c>
      <c r="M56" s="99" t="s">
        <v>2445</v>
      </c>
      <c r="N56" s="99" t="s">
        <v>2452</v>
      </c>
      <c r="O56" s="113" t="s">
        <v>2454</v>
      </c>
      <c r="P56" s="113"/>
      <c r="Q56" s="99" t="s">
        <v>2219</v>
      </c>
    </row>
    <row r="57" spans="1:17" ht="17.399999999999999" x14ac:dyDescent="0.3">
      <c r="A57" s="113" t="str">
        <f>VLOOKUP(E57,'LISTADO ATM'!$A$2:$C$898,3,0)</f>
        <v>DISTRITO NACIONAL</v>
      </c>
      <c r="B57" s="112">
        <v>3335949578</v>
      </c>
      <c r="C57" s="100">
        <v>44386.741064814814</v>
      </c>
      <c r="D57" s="100" t="s">
        <v>2180</v>
      </c>
      <c r="E57" s="137">
        <v>244</v>
      </c>
      <c r="F57" s="113" t="str">
        <f>VLOOKUP(E57,VIP!$A$2:$O14212,2,0)</f>
        <v>DRBR244</v>
      </c>
      <c r="G57" s="113" t="str">
        <f>VLOOKUP(E57,'LISTADO ATM'!$A$2:$B$897,2,0)</f>
        <v xml:space="preserve">ATM Ministerio de Hacienda (antiguo Finanzas) </v>
      </c>
      <c r="H57" s="113" t="str">
        <f>VLOOKUP(E57,VIP!$A$2:$O19173,7,FALSE)</f>
        <v>Si</v>
      </c>
      <c r="I57" s="113" t="str">
        <f>VLOOKUP(E57,VIP!$A$2:$O11138,8,FALSE)</f>
        <v>Si</v>
      </c>
      <c r="J57" s="113" t="str">
        <f>VLOOKUP(E57,VIP!$A$2:$O11088,8,FALSE)</f>
        <v>Si</v>
      </c>
      <c r="K57" s="113" t="str">
        <f>VLOOKUP(E57,VIP!$A$2:$O14662,6,0)</f>
        <v>NO</v>
      </c>
      <c r="L57" s="114" t="s">
        <v>2219</v>
      </c>
      <c r="M57" s="99" t="s">
        <v>2445</v>
      </c>
      <c r="N57" s="99" t="s">
        <v>2452</v>
      </c>
      <c r="O57" s="113" t="s">
        <v>2454</v>
      </c>
      <c r="P57" s="113"/>
      <c r="Q57" s="99" t="s">
        <v>2219</v>
      </c>
    </row>
    <row r="58" spans="1:17" ht="17.399999999999999" x14ac:dyDescent="0.3">
      <c r="A58" s="113" t="str">
        <f>VLOOKUP(E58,'LISTADO ATM'!$A$2:$C$898,3,0)</f>
        <v>DISTRITO NACIONAL</v>
      </c>
      <c r="B58" s="112">
        <v>3335949594</v>
      </c>
      <c r="C58" s="100">
        <v>44386.758692129632</v>
      </c>
      <c r="D58" s="100" t="s">
        <v>2180</v>
      </c>
      <c r="E58" s="137">
        <v>744</v>
      </c>
      <c r="F58" s="113" t="str">
        <f>VLOOKUP(E58,VIP!$A$2:$O14208,2,0)</f>
        <v>DRBR289</v>
      </c>
      <c r="G58" s="113" t="str">
        <f>VLOOKUP(E58,'LISTADO ATM'!$A$2:$B$897,2,0)</f>
        <v xml:space="preserve">ATM Multicentro La Sirena Venezuela </v>
      </c>
      <c r="H58" s="113" t="str">
        <f>VLOOKUP(E58,VIP!$A$2:$O19169,7,FALSE)</f>
        <v>Si</v>
      </c>
      <c r="I58" s="113" t="str">
        <f>VLOOKUP(E58,VIP!$A$2:$O11134,8,FALSE)</f>
        <v>Si</v>
      </c>
      <c r="J58" s="113" t="str">
        <f>VLOOKUP(E58,VIP!$A$2:$O11084,8,FALSE)</f>
        <v>Si</v>
      </c>
      <c r="K58" s="113" t="str">
        <f>VLOOKUP(E58,VIP!$A$2:$O14658,6,0)</f>
        <v>SI</v>
      </c>
      <c r="L58" s="114" t="s">
        <v>2219</v>
      </c>
      <c r="M58" s="99" t="s">
        <v>2445</v>
      </c>
      <c r="N58" s="99" t="s">
        <v>2452</v>
      </c>
      <c r="O58" s="113" t="s">
        <v>2454</v>
      </c>
      <c r="P58" s="113"/>
      <c r="Q58" s="99" t="s">
        <v>2219</v>
      </c>
    </row>
    <row r="59" spans="1:17" ht="17.399999999999999" x14ac:dyDescent="0.3">
      <c r="A59" s="113" t="str">
        <f>VLOOKUP(E59,'LISTADO ATM'!$A$2:$C$898,3,0)</f>
        <v>DISTRITO NACIONAL</v>
      </c>
      <c r="B59" s="112">
        <v>3335949624</v>
      </c>
      <c r="C59" s="100">
        <v>44386.816747685189</v>
      </c>
      <c r="D59" s="100" t="s">
        <v>2180</v>
      </c>
      <c r="E59" s="137">
        <v>160</v>
      </c>
      <c r="F59" s="113" t="str">
        <f>VLOOKUP(E59,VIP!$A$2:$O14223,2,0)</f>
        <v>DRBR160</v>
      </c>
      <c r="G59" s="113" t="str">
        <f>VLOOKUP(E59,'LISTADO ATM'!$A$2:$B$897,2,0)</f>
        <v xml:space="preserve">ATM Oficina Herrera </v>
      </c>
      <c r="H59" s="113" t="str">
        <f>VLOOKUP(E59,VIP!$A$2:$O19184,7,FALSE)</f>
        <v>Si</v>
      </c>
      <c r="I59" s="113" t="str">
        <f>VLOOKUP(E59,VIP!$A$2:$O11149,8,FALSE)</f>
        <v>Si</v>
      </c>
      <c r="J59" s="113" t="str">
        <f>VLOOKUP(E59,VIP!$A$2:$O11099,8,FALSE)</f>
        <v>Si</v>
      </c>
      <c r="K59" s="113" t="str">
        <f>VLOOKUP(E59,VIP!$A$2:$O14673,6,0)</f>
        <v>NO</v>
      </c>
      <c r="L59" s="114" t="s">
        <v>2219</v>
      </c>
      <c r="M59" s="99" t="s">
        <v>2445</v>
      </c>
      <c r="N59" s="99" t="s">
        <v>2452</v>
      </c>
      <c r="O59" s="113" t="s">
        <v>2454</v>
      </c>
      <c r="P59" s="113"/>
      <c r="Q59" s="99" t="s">
        <v>2219</v>
      </c>
    </row>
    <row r="60" spans="1:17" ht="17.399999999999999" x14ac:dyDescent="0.3">
      <c r="A60" s="113" t="str">
        <f>VLOOKUP(E60,'LISTADO ATM'!$A$2:$C$898,3,0)</f>
        <v>SUR</v>
      </c>
      <c r="B60" s="112" t="s">
        <v>2607</v>
      </c>
      <c r="C60" s="100">
        <v>44387.451979166668</v>
      </c>
      <c r="D60" s="100" t="s">
        <v>2180</v>
      </c>
      <c r="E60" s="137">
        <v>33</v>
      </c>
      <c r="F60" s="113" t="str">
        <f>VLOOKUP(E60,VIP!$A$2:$O14227,2,0)</f>
        <v>DRBR033</v>
      </c>
      <c r="G60" s="113" t="str">
        <f>VLOOKUP(E60,'LISTADO ATM'!$A$2:$B$897,2,0)</f>
        <v xml:space="preserve">ATM UNP Juan de Herrera </v>
      </c>
      <c r="H60" s="113" t="str">
        <f>VLOOKUP(E60,VIP!$A$2:$O19188,7,FALSE)</f>
        <v>Si</v>
      </c>
      <c r="I60" s="113" t="str">
        <f>VLOOKUP(E60,VIP!$A$2:$O11153,8,FALSE)</f>
        <v>Si</v>
      </c>
      <c r="J60" s="113" t="str">
        <f>VLOOKUP(E60,VIP!$A$2:$O11103,8,FALSE)</f>
        <v>Si</v>
      </c>
      <c r="K60" s="113" t="str">
        <f>VLOOKUP(E60,VIP!$A$2:$O14677,6,0)</f>
        <v>NO</v>
      </c>
      <c r="L60" s="114" t="s">
        <v>2219</v>
      </c>
      <c r="M60" s="99" t="s">
        <v>2445</v>
      </c>
      <c r="N60" s="99" t="s">
        <v>2452</v>
      </c>
      <c r="O60" s="113" t="s">
        <v>2454</v>
      </c>
      <c r="P60" s="113"/>
      <c r="Q60" s="99" t="s">
        <v>2219</v>
      </c>
    </row>
    <row r="61" spans="1:17" ht="17.399999999999999" x14ac:dyDescent="0.3">
      <c r="A61" s="113" t="str">
        <f>VLOOKUP(E61,'LISTADO ATM'!$A$2:$C$898,3,0)</f>
        <v>DISTRITO NACIONAL</v>
      </c>
      <c r="B61" s="112" t="s">
        <v>2628</v>
      </c>
      <c r="C61" s="100">
        <v>44387.487847222219</v>
      </c>
      <c r="D61" s="100" t="s">
        <v>2180</v>
      </c>
      <c r="E61" s="137">
        <v>917</v>
      </c>
      <c r="F61" s="113" t="str">
        <f>VLOOKUP(E61,VIP!$A$2:$O14227,2,0)</f>
        <v>DRBR01B</v>
      </c>
      <c r="G61" s="113" t="str">
        <f>VLOOKUP(E61,'LISTADO ATM'!$A$2:$B$897,2,0)</f>
        <v xml:space="preserve">ATM Oficina Los Mina </v>
      </c>
      <c r="H61" s="113" t="str">
        <f>VLOOKUP(E61,VIP!$A$2:$O19188,7,FALSE)</f>
        <v>Si</v>
      </c>
      <c r="I61" s="113" t="str">
        <f>VLOOKUP(E61,VIP!$A$2:$O11153,8,FALSE)</f>
        <v>Si</v>
      </c>
      <c r="J61" s="113" t="str">
        <f>VLOOKUP(E61,VIP!$A$2:$O11103,8,FALSE)</f>
        <v>Si</v>
      </c>
      <c r="K61" s="113" t="str">
        <f>VLOOKUP(E61,VIP!$A$2:$O14677,6,0)</f>
        <v>NO</v>
      </c>
      <c r="L61" s="114" t="s">
        <v>2219</v>
      </c>
      <c r="M61" s="99" t="s">
        <v>2445</v>
      </c>
      <c r="N61" s="99" t="s">
        <v>2452</v>
      </c>
      <c r="O61" s="113" t="s">
        <v>2454</v>
      </c>
      <c r="P61" s="113"/>
      <c r="Q61" s="99" t="s">
        <v>2219</v>
      </c>
    </row>
    <row r="62" spans="1:17" ht="17.399999999999999" x14ac:dyDescent="0.3">
      <c r="A62" s="113" t="str">
        <f>VLOOKUP(E62,'LISTADO ATM'!$A$2:$C$898,3,0)</f>
        <v>DISTRITO NACIONAL</v>
      </c>
      <c r="B62" s="112" t="s">
        <v>2627</v>
      </c>
      <c r="C62" s="100">
        <v>44387.489039351851</v>
      </c>
      <c r="D62" s="100" t="s">
        <v>2180</v>
      </c>
      <c r="E62" s="137">
        <v>37</v>
      </c>
      <c r="F62" s="113" t="str">
        <f>VLOOKUP(E62,VIP!$A$2:$O14226,2,0)</f>
        <v>DRBR037</v>
      </c>
      <c r="G62" s="113" t="str">
        <f>VLOOKUP(E62,'LISTADO ATM'!$A$2:$B$897,2,0)</f>
        <v xml:space="preserve">ATM Oficina Villa Mella </v>
      </c>
      <c r="H62" s="113" t="str">
        <f>VLOOKUP(E62,VIP!$A$2:$O19187,7,FALSE)</f>
        <v>Si</v>
      </c>
      <c r="I62" s="113" t="str">
        <f>VLOOKUP(E62,VIP!$A$2:$O11152,8,FALSE)</f>
        <v>Si</v>
      </c>
      <c r="J62" s="113" t="str">
        <f>VLOOKUP(E62,VIP!$A$2:$O11102,8,FALSE)</f>
        <v>Si</v>
      </c>
      <c r="K62" s="113" t="str">
        <f>VLOOKUP(E62,VIP!$A$2:$O14676,6,0)</f>
        <v>SI</v>
      </c>
      <c r="L62" s="114" t="s">
        <v>2219</v>
      </c>
      <c r="M62" s="99" t="s">
        <v>2445</v>
      </c>
      <c r="N62" s="99" t="s">
        <v>2452</v>
      </c>
      <c r="O62" s="113" t="s">
        <v>2454</v>
      </c>
      <c r="P62" s="113"/>
      <c r="Q62" s="99" t="s">
        <v>2219</v>
      </c>
    </row>
    <row r="63" spans="1:17" ht="17.399999999999999" x14ac:dyDescent="0.3">
      <c r="A63" s="113" t="str">
        <f>VLOOKUP(E63,'LISTADO ATM'!$A$2:$C$898,3,0)</f>
        <v>DISTRITO NACIONAL</v>
      </c>
      <c r="B63" s="112" t="s">
        <v>2624</v>
      </c>
      <c r="C63" s="100">
        <v>44387.578159722223</v>
      </c>
      <c r="D63" s="100" t="s">
        <v>2180</v>
      </c>
      <c r="E63" s="137">
        <v>686</v>
      </c>
      <c r="F63" s="113" t="str">
        <f>VLOOKUP(E63,VIP!$A$2:$O14222,2,0)</f>
        <v>DRBR686</v>
      </c>
      <c r="G63" s="113" t="str">
        <f>VLOOKUP(E63,'LISTADO ATM'!$A$2:$B$897,2,0)</f>
        <v>ATM Autoservicio Oficina Máximo Gómez</v>
      </c>
      <c r="H63" s="113" t="str">
        <f>VLOOKUP(E63,VIP!$A$2:$O19183,7,FALSE)</f>
        <v>Si</v>
      </c>
      <c r="I63" s="113" t="str">
        <f>VLOOKUP(E63,VIP!$A$2:$O11148,8,FALSE)</f>
        <v>Si</v>
      </c>
      <c r="J63" s="113" t="str">
        <f>VLOOKUP(E63,VIP!$A$2:$O11098,8,FALSE)</f>
        <v>Si</v>
      </c>
      <c r="K63" s="113" t="str">
        <f>VLOOKUP(E63,VIP!$A$2:$O14672,6,0)</f>
        <v>NO</v>
      </c>
      <c r="L63" s="114" t="s">
        <v>2219</v>
      </c>
      <c r="M63" s="99" t="s">
        <v>2445</v>
      </c>
      <c r="N63" s="99" t="s">
        <v>2452</v>
      </c>
      <c r="O63" s="113" t="s">
        <v>2454</v>
      </c>
      <c r="P63" s="113"/>
      <c r="Q63" s="99" t="s">
        <v>2219</v>
      </c>
    </row>
    <row r="64" spans="1:17" ht="17.399999999999999" x14ac:dyDescent="0.3">
      <c r="A64" s="113" t="str">
        <f>VLOOKUP(E64,'LISTADO ATM'!$A$2:$C$898,3,0)</f>
        <v>DISTRITO NACIONAL</v>
      </c>
      <c r="B64" s="112" t="s">
        <v>2623</v>
      </c>
      <c r="C64" s="100">
        <v>44387.58216435185</v>
      </c>
      <c r="D64" s="100" t="s">
        <v>2180</v>
      </c>
      <c r="E64" s="137">
        <v>952</v>
      </c>
      <c r="F64" s="113" t="str">
        <f>VLOOKUP(E64,VIP!$A$2:$O14221,2,0)</f>
        <v>DRBR16L</v>
      </c>
      <c r="G64" s="113" t="str">
        <f>VLOOKUP(E64,'LISTADO ATM'!$A$2:$B$897,2,0)</f>
        <v xml:space="preserve">ATM Alvarez Rivas </v>
      </c>
      <c r="H64" s="113" t="str">
        <f>VLOOKUP(E64,VIP!$A$2:$O19182,7,FALSE)</f>
        <v>Si</v>
      </c>
      <c r="I64" s="113" t="str">
        <f>VLOOKUP(E64,VIP!$A$2:$O11147,8,FALSE)</f>
        <v>Si</v>
      </c>
      <c r="J64" s="113" t="str">
        <f>VLOOKUP(E64,VIP!$A$2:$O11097,8,FALSE)</f>
        <v>Si</v>
      </c>
      <c r="K64" s="113" t="str">
        <f>VLOOKUP(E64,VIP!$A$2:$O14671,6,0)</f>
        <v>NO</v>
      </c>
      <c r="L64" s="114" t="s">
        <v>2219</v>
      </c>
      <c r="M64" s="99" t="s">
        <v>2445</v>
      </c>
      <c r="N64" s="99" t="s">
        <v>2452</v>
      </c>
      <c r="O64" s="113" t="s">
        <v>2454</v>
      </c>
      <c r="P64" s="113"/>
      <c r="Q64" s="99" t="s">
        <v>2219</v>
      </c>
    </row>
    <row r="65" spans="1:22" ht="17.399999999999999" x14ac:dyDescent="0.3">
      <c r="A65" s="113" t="str">
        <f>VLOOKUP(E65,'LISTADO ATM'!$A$2:$C$898,3,0)</f>
        <v>NORTE</v>
      </c>
      <c r="B65" s="112" t="s">
        <v>2622</v>
      </c>
      <c r="C65" s="100">
        <v>44387.584224537037</v>
      </c>
      <c r="D65" s="100" t="s">
        <v>2181</v>
      </c>
      <c r="E65" s="137">
        <v>492</v>
      </c>
      <c r="F65" s="113" t="str">
        <f>VLOOKUP(E65,VIP!$A$2:$O14220,2,0)</f>
        <v>DRBR492</v>
      </c>
      <c r="G65" s="113" t="str">
        <f>VLOOKUP(E65,'LISTADO ATM'!$A$2:$B$897,2,0)</f>
        <v>ATM S/M Nacional  El Dorado Santiago</v>
      </c>
      <c r="H65" s="113" t="str">
        <f>VLOOKUP(E65,VIP!$A$2:$O19181,7,FALSE)</f>
        <v>N/A</v>
      </c>
      <c r="I65" s="113" t="str">
        <f>VLOOKUP(E65,VIP!$A$2:$O11146,8,FALSE)</f>
        <v>N/A</v>
      </c>
      <c r="J65" s="113" t="str">
        <f>VLOOKUP(E65,VIP!$A$2:$O11096,8,FALSE)</f>
        <v>N/A</v>
      </c>
      <c r="K65" s="113" t="str">
        <f>VLOOKUP(E65,VIP!$A$2:$O14670,6,0)</f>
        <v>N/A</v>
      </c>
      <c r="L65" s="114" t="s">
        <v>2219</v>
      </c>
      <c r="M65" s="99" t="s">
        <v>2445</v>
      </c>
      <c r="N65" s="99" t="s">
        <v>2452</v>
      </c>
      <c r="O65" s="113" t="s">
        <v>2589</v>
      </c>
      <c r="P65" s="113"/>
      <c r="Q65" s="99" t="s">
        <v>2219</v>
      </c>
    </row>
    <row r="66" spans="1:22" ht="17.399999999999999" x14ac:dyDescent="0.3">
      <c r="A66" s="113" t="str">
        <f>VLOOKUP(E66,'LISTADO ATM'!$A$2:$C$898,3,0)</f>
        <v>NORTE</v>
      </c>
      <c r="B66" s="112" t="s">
        <v>2621</v>
      </c>
      <c r="C66" s="100">
        <v>44387.586087962962</v>
      </c>
      <c r="D66" s="100" t="s">
        <v>2181</v>
      </c>
      <c r="E66" s="137">
        <v>606</v>
      </c>
      <c r="F66" s="113" t="str">
        <f>VLOOKUP(E66,VIP!$A$2:$O14219,2,0)</f>
        <v>DRBR704</v>
      </c>
      <c r="G66" s="113" t="str">
        <f>VLOOKUP(E66,'LISTADO ATM'!$A$2:$B$897,2,0)</f>
        <v xml:space="preserve">ATM UNP Manolo Tavarez Justo </v>
      </c>
      <c r="H66" s="113" t="str">
        <f>VLOOKUP(E66,VIP!$A$2:$O19180,7,FALSE)</f>
        <v>Si</v>
      </c>
      <c r="I66" s="113" t="str">
        <f>VLOOKUP(E66,VIP!$A$2:$O11145,8,FALSE)</f>
        <v>Si</v>
      </c>
      <c r="J66" s="113" t="str">
        <f>VLOOKUP(E66,VIP!$A$2:$O11095,8,FALSE)</f>
        <v>Si</v>
      </c>
      <c r="K66" s="113" t="str">
        <f>VLOOKUP(E66,VIP!$A$2:$O14669,6,0)</f>
        <v>NO</v>
      </c>
      <c r="L66" s="114" t="s">
        <v>2219</v>
      </c>
      <c r="M66" s="99" t="s">
        <v>2445</v>
      </c>
      <c r="N66" s="99" t="s">
        <v>2452</v>
      </c>
      <c r="O66" s="113" t="s">
        <v>2589</v>
      </c>
      <c r="P66" s="113"/>
      <c r="Q66" s="99" t="s">
        <v>2219</v>
      </c>
    </row>
    <row r="67" spans="1:22" ht="17.399999999999999" x14ac:dyDescent="0.3">
      <c r="A67" s="113" t="str">
        <f>VLOOKUP(E67,'LISTADO ATM'!$A$2:$C$898,3,0)</f>
        <v>DISTRITO NACIONAL</v>
      </c>
      <c r="B67" s="112" t="s">
        <v>2649</v>
      </c>
      <c r="C67" s="100">
        <v>44387.693506944444</v>
      </c>
      <c r="D67" s="100" t="s">
        <v>2180</v>
      </c>
      <c r="E67" s="137">
        <v>70</v>
      </c>
      <c r="F67" s="113" t="str">
        <f>VLOOKUP(E67,VIP!$A$2:$O14233,2,0)</f>
        <v>DRBR070</v>
      </c>
      <c r="G67" s="113" t="str">
        <f>VLOOKUP(E67,'LISTADO ATM'!$A$2:$B$897,2,0)</f>
        <v xml:space="preserve">ATM Autoservicio Plaza Lama Zona Oriental </v>
      </c>
      <c r="H67" s="113" t="str">
        <f>VLOOKUP(E67,VIP!$A$2:$O19194,7,FALSE)</f>
        <v>Si</v>
      </c>
      <c r="I67" s="113" t="str">
        <f>VLOOKUP(E67,VIP!$A$2:$O11159,8,FALSE)</f>
        <v>Si</v>
      </c>
      <c r="J67" s="113" t="str">
        <f>VLOOKUP(E67,VIP!$A$2:$O11109,8,FALSE)</f>
        <v>Si</v>
      </c>
      <c r="K67" s="113" t="str">
        <f>VLOOKUP(E67,VIP!$A$2:$O14683,6,0)</f>
        <v>NO</v>
      </c>
      <c r="L67" s="114" t="s">
        <v>2219</v>
      </c>
      <c r="M67" s="99" t="s">
        <v>2445</v>
      </c>
      <c r="N67" s="99" t="s">
        <v>2452</v>
      </c>
      <c r="O67" s="113" t="s">
        <v>2454</v>
      </c>
      <c r="P67" s="113"/>
      <c r="Q67" s="99" t="s">
        <v>2219</v>
      </c>
    </row>
    <row r="68" spans="1:22" ht="17.399999999999999" x14ac:dyDescent="0.3">
      <c r="A68" s="113" t="str">
        <f>VLOOKUP(E68,'LISTADO ATM'!$A$2:$C$898,3,0)</f>
        <v>DISTRITO NACIONAL</v>
      </c>
      <c r="B68" s="112" t="s">
        <v>2641</v>
      </c>
      <c r="C68" s="100">
        <v>44387.721759259257</v>
      </c>
      <c r="D68" s="100" t="s">
        <v>2180</v>
      </c>
      <c r="E68" s="137">
        <v>237</v>
      </c>
      <c r="F68" s="113" t="str">
        <f>VLOOKUP(E68,VIP!$A$2:$O14225,2,0)</f>
        <v>DRBR237</v>
      </c>
      <c r="G68" s="113" t="str">
        <f>VLOOKUP(E68,'LISTADO ATM'!$A$2:$B$897,2,0)</f>
        <v xml:space="preserve">ATM UNP Plaza Vásquez </v>
      </c>
      <c r="H68" s="113" t="str">
        <f>VLOOKUP(E68,VIP!$A$2:$O19186,7,FALSE)</f>
        <v>Si</v>
      </c>
      <c r="I68" s="113" t="str">
        <f>VLOOKUP(E68,VIP!$A$2:$O11151,8,FALSE)</f>
        <v>Si</v>
      </c>
      <c r="J68" s="113" t="str">
        <f>VLOOKUP(E68,VIP!$A$2:$O11101,8,FALSE)</f>
        <v>Si</v>
      </c>
      <c r="K68" s="113" t="str">
        <f>VLOOKUP(E68,VIP!$A$2:$O14675,6,0)</f>
        <v>SI</v>
      </c>
      <c r="L68" s="114" t="s">
        <v>2219</v>
      </c>
      <c r="M68" s="99" t="s">
        <v>2445</v>
      </c>
      <c r="N68" s="99" t="s">
        <v>2452</v>
      </c>
      <c r="O68" s="113" t="s">
        <v>2454</v>
      </c>
      <c r="P68" s="113"/>
      <c r="Q68" s="99" t="s">
        <v>2219</v>
      </c>
    </row>
    <row r="69" spans="1:22" ht="17.399999999999999" x14ac:dyDescent="0.3">
      <c r="A69" s="113" t="str">
        <f>VLOOKUP(E69,'LISTADO ATM'!$A$2:$C$898,3,0)</f>
        <v>DISTRITO NACIONAL</v>
      </c>
      <c r="B69" s="112" t="s">
        <v>2640</v>
      </c>
      <c r="C69" s="100">
        <v>44387.722384259258</v>
      </c>
      <c r="D69" s="100" t="s">
        <v>2180</v>
      </c>
      <c r="E69" s="137">
        <v>473</v>
      </c>
      <c r="F69" s="113" t="str">
        <f>VLOOKUP(E69,VIP!$A$2:$O14224,2,0)</f>
        <v>DRBR473</v>
      </c>
      <c r="G69" s="113" t="str">
        <f>VLOOKUP(E69,'LISTADO ATM'!$A$2:$B$897,2,0)</f>
        <v xml:space="preserve">ATM Oficina Carrefour II </v>
      </c>
      <c r="H69" s="113" t="str">
        <f>VLOOKUP(E69,VIP!$A$2:$O19185,7,FALSE)</f>
        <v>Si</v>
      </c>
      <c r="I69" s="113" t="str">
        <f>VLOOKUP(E69,VIP!$A$2:$O11150,8,FALSE)</f>
        <v>Si</v>
      </c>
      <c r="J69" s="113" t="str">
        <f>VLOOKUP(E69,VIP!$A$2:$O11100,8,FALSE)</f>
        <v>Si</v>
      </c>
      <c r="K69" s="113" t="str">
        <f>VLOOKUP(E69,VIP!$A$2:$O14674,6,0)</f>
        <v>NO</v>
      </c>
      <c r="L69" s="114" t="s">
        <v>2219</v>
      </c>
      <c r="M69" s="99" t="s">
        <v>2445</v>
      </c>
      <c r="N69" s="99" t="s">
        <v>2452</v>
      </c>
      <c r="O69" s="113" t="s">
        <v>2454</v>
      </c>
      <c r="P69" s="113"/>
      <c r="Q69" s="99" t="s">
        <v>2219</v>
      </c>
    </row>
    <row r="70" spans="1:22" ht="17.399999999999999" x14ac:dyDescent="0.3">
      <c r="A70" s="113" t="str">
        <f>VLOOKUP(E70,'LISTADO ATM'!$A$2:$C$898,3,0)</f>
        <v>DISTRITO NACIONAL</v>
      </c>
      <c r="B70" s="112" t="s">
        <v>2639</v>
      </c>
      <c r="C70" s="100">
        <v>44387.722731481481</v>
      </c>
      <c r="D70" s="100" t="s">
        <v>2180</v>
      </c>
      <c r="E70" s="137">
        <v>522</v>
      </c>
      <c r="F70" s="113" t="str">
        <f>VLOOKUP(E70,VIP!$A$2:$O14223,2,0)</f>
        <v>DRBR522</v>
      </c>
      <c r="G70" s="113" t="str">
        <f>VLOOKUP(E70,'LISTADO ATM'!$A$2:$B$897,2,0)</f>
        <v xml:space="preserve">ATM Oficina Galería 360 </v>
      </c>
      <c r="H70" s="113" t="str">
        <f>VLOOKUP(E70,VIP!$A$2:$O19184,7,FALSE)</f>
        <v>Si</v>
      </c>
      <c r="I70" s="113" t="str">
        <f>VLOOKUP(E70,VIP!$A$2:$O11149,8,FALSE)</f>
        <v>Si</v>
      </c>
      <c r="J70" s="113" t="str">
        <f>VLOOKUP(E70,VIP!$A$2:$O11099,8,FALSE)</f>
        <v>Si</v>
      </c>
      <c r="K70" s="113" t="str">
        <f>VLOOKUP(E70,VIP!$A$2:$O14673,6,0)</f>
        <v>SI</v>
      </c>
      <c r="L70" s="114" t="s">
        <v>2219</v>
      </c>
      <c r="M70" s="99" t="s">
        <v>2445</v>
      </c>
      <c r="N70" s="99" t="s">
        <v>2452</v>
      </c>
      <c r="O70" s="113" t="s">
        <v>2454</v>
      </c>
      <c r="P70" s="113"/>
      <c r="Q70" s="99" t="s">
        <v>2219</v>
      </c>
    </row>
    <row r="71" spans="1:22" ht="17.399999999999999" x14ac:dyDescent="0.3">
      <c r="A71" s="113" t="str">
        <f>VLOOKUP(E71,'LISTADO ATM'!$A$2:$C$898,3,0)</f>
        <v>DISTRITO NACIONAL</v>
      </c>
      <c r="B71" s="112" t="s">
        <v>2638</v>
      </c>
      <c r="C71" s="100">
        <v>44387.723217592589</v>
      </c>
      <c r="D71" s="100" t="s">
        <v>2180</v>
      </c>
      <c r="E71" s="137">
        <v>224</v>
      </c>
      <c r="F71" s="113" t="str">
        <f>VLOOKUP(E71,VIP!$A$2:$O14222,2,0)</f>
        <v>DRBR224</v>
      </c>
      <c r="G71" s="113" t="str">
        <f>VLOOKUP(E71,'LISTADO ATM'!$A$2:$B$897,2,0)</f>
        <v xml:space="preserve">ATM S/M Nacional El Millón (Núñez de Cáceres) </v>
      </c>
      <c r="H71" s="113" t="str">
        <f>VLOOKUP(E71,VIP!$A$2:$O19183,7,FALSE)</f>
        <v>Si</v>
      </c>
      <c r="I71" s="113" t="str">
        <f>VLOOKUP(E71,VIP!$A$2:$O11148,8,FALSE)</f>
        <v>Si</v>
      </c>
      <c r="J71" s="113" t="str">
        <f>VLOOKUP(E71,VIP!$A$2:$O11098,8,FALSE)</f>
        <v>Si</v>
      </c>
      <c r="K71" s="113" t="str">
        <f>VLOOKUP(E71,VIP!$A$2:$O14672,6,0)</f>
        <v>SI</v>
      </c>
      <c r="L71" s="114" t="s">
        <v>2219</v>
      </c>
      <c r="M71" s="99" t="s">
        <v>2445</v>
      </c>
      <c r="N71" s="99" t="s">
        <v>2452</v>
      </c>
      <c r="O71" s="113" t="s">
        <v>2454</v>
      </c>
      <c r="P71" s="113"/>
      <c r="Q71" s="99" t="s">
        <v>2219</v>
      </c>
    </row>
    <row r="72" spans="1:22" ht="17.399999999999999" x14ac:dyDescent="0.3">
      <c r="A72" s="113" t="str">
        <f>VLOOKUP(E72,'LISTADO ATM'!$A$2:$C$898,3,0)</f>
        <v>NORTE</v>
      </c>
      <c r="B72" s="112" t="s">
        <v>2637</v>
      </c>
      <c r="C72" s="100">
        <v>44387.723680555559</v>
      </c>
      <c r="D72" s="100" t="s">
        <v>2181</v>
      </c>
      <c r="E72" s="137">
        <v>257</v>
      </c>
      <c r="F72" s="113" t="str">
        <f>VLOOKUP(E72,VIP!$A$2:$O14221,2,0)</f>
        <v>DRBR257</v>
      </c>
      <c r="G72" s="113" t="str">
        <f>VLOOKUP(E72,'LISTADO ATM'!$A$2:$B$897,2,0)</f>
        <v xml:space="preserve">ATM S/M Pola (Santiago) </v>
      </c>
      <c r="H72" s="113" t="str">
        <f>VLOOKUP(E72,VIP!$A$2:$O19182,7,FALSE)</f>
        <v>Si</v>
      </c>
      <c r="I72" s="113" t="str">
        <f>VLOOKUP(E72,VIP!$A$2:$O11147,8,FALSE)</f>
        <v>Si</v>
      </c>
      <c r="J72" s="113" t="str">
        <f>VLOOKUP(E72,VIP!$A$2:$O11097,8,FALSE)</f>
        <v>Si</v>
      </c>
      <c r="K72" s="113" t="str">
        <f>VLOOKUP(E72,VIP!$A$2:$O14671,6,0)</f>
        <v>NO</v>
      </c>
      <c r="L72" s="114" t="s">
        <v>2219</v>
      </c>
      <c r="M72" s="99" t="s">
        <v>2445</v>
      </c>
      <c r="N72" s="99" t="s">
        <v>2452</v>
      </c>
      <c r="O72" s="113" t="s">
        <v>2587</v>
      </c>
      <c r="P72" s="113"/>
      <c r="Q72" s="99" t="s">
        <v>2219</v>
      </c>
    </row>
    <row r="73" spans="1:22" ht="17.399999999999999" x14ac:dyDescent="0.3">
      <c r="A73" s="113" t="str">
        <f>VLOOKUP(E73,'LISTADO ATM'!$A$2:$C$898,3,0)</f>
        <v>DISTRITO NACIONAL</v>
      </c>
      <c r="B73" s="112" t="s">
        <v>2636</v>
      </c>
      <c r="C73" s="100">
        <v>44387.724178240744</v>
      </c>
      <c r="D73" s="100" t="s">
        <v>2180</v>
      </c>
      <c r="E73" s="137">
        <v>327</v>
      </c>
      <c r="F73" s="113" t="str">
        <f>VLOOKUP(E73,VIP!$A$2:$O14220,2,0)</f>
        <v>DRBR327</v>
      </c>
      <c r="G73" s="113" t="str">
        <f>VLOOKUP(E73,'LISTADO ATM'!$A$2:$B$897,2,0)</f>
        <v xml:space="preserve">ATM UNP CCN (Nacional 27 de Febrero) </v>
      </c>
      <c r="H73" s="113" t="str">
        <f>VLOOKUP(E73,VIP!$A$2:$O19181,7,FALSE)</f>
        <v>Si</v>
      </c>
      <c r="I73" s="113" t="str">
        <f>VLOOKUP(E73,VIP!$A$2:$O11146,8,FALSE)</f>
        <v>Si</v>
      </c>
      <c r="J73" s="113" t="str">
        <f>VLOOKUP(E73,VIP!$A$2:$O11096,8,FALSE)</f>
        <v>Si</v>
      </c>
      <c r="K73" s="113" t="str">
        <f>VLOOKUP(E73,VIP!$A$2:$O14670,6,0)</f>
        <v>NO</v>
      </c>
      <c r="L73" s="114" t="s">
        <v>2219</v>
      </c>
      <c r="M73" s="99" t="s">
        <v>2445</v>
      </c>
      <c r="N73" s="99" t="s">
        <v>2452</v>
      </c>
      <c r="O73" s="113" t="s">
        <v>2454</v>
      </c>
      <c r="P73" s="113"/>
      <c r="Q73" s="99" t="s">
        <v>2219</v>
      </c>
    </row>
    <row r="74" spans="1:22" ht="17.399999999999999" x14ac:dyDescent="0.3">
      <c r="A74" s="113" t="str">
        <f>VLOOKUP(E74,'LISTADO ATM'!$A$2:$C$898,3,0)</f>
        <v>DISTRITO NACIONAL</v>
      </c>
      <c r="B74" s="112" t="s">
        <v>2635</v>
      </c>
      <c r="C74" s="100">
        <v>44387.724548611113</v>
      </c>
      <c r="D74" s="100" t="s">
        <v>2180</v>
      </c>
      <c r="E74" s="137">
        <v>487</v>
      </c>
      <c r="F74" s="113" t="str">
        <f>VLOOKUP(E74,VIP!$A$2:$O14219,2,0)</f>
        <v>DRBR487</v>
      </c>
      <c r="G74" s="113" t="str">
        <f>VLOOKUP(E74,'LISTADO ATM'!$A$2:$B$897,2,0)</f>
        <v xml:space="preserve">ATM Olé Hainamosa </v>
      </c>
      <c r="H74" s="113" t="str">
        <f>VLOOKUP(E74,VIP!$A$2:$O19180,7,FALSE)</f>
        <v>Si</v>
      </c>
      <c r="I74" s="113" t="str">
        <f>VLOOKUP(E74,VIP!$A$2:$O11145,8,FALSE)</f>
        <v>Si</v>
      </c>
      <c r="J74" s="113" t="str">
        <f>VLOOKUP(E74,VIP!$A$2:$O11095,8,FALSE)</f>
        <v>Si</v>
      </c>
      <c r="K74" s="113" t="str">
        <f>VLOOKUP(E74,VIP!$A$2:$O14669,6,0)</f>
        <v>SI</v>
      </c>
      <c r="L74" s="114" t="s">
        <v>2219</v>
      </c>
      <c r="M74" s="99" t="s">
        <v>2445</v>
      </c>
      <c r="N74" s="99" t="s">
        <v>2452</v>
      </c>
      <c r="O74" s="113" t="s">
        <v>2454</v>
      </c>
      <c r="P74" s="113"/>
      <c r="Q74" s="99" t="s">
        <v>2219</v>
      </c>
    </row>
    <row r="75" spans="1:22" ht="17.399999999999999" x14ac:dyDescent="0.3">
      <c r="A75" s="113" t="str">
        <f>VLOOKUP(E75,'LISTADO ATM'!$A$2:$C$898,3,0)</f>
        <v>DISTRITO NACIONAL</v>
      </c>
      <c r="B75" s="112" t="s">
        <v>2634</v>
      </c>
      <c r="C75" s="100">
        <v>44387.725381944445</v>
      </c>
      <c r="D75" s="100" t="s">
        <v>2180</v>
      </c>
      <c r="E75" s="137">
        <v>87</v>
      </c>
      <c r="F75" s="113" t="str">
        <f>VLOOKUP(E75,VIP!$A$2:$O14218,2,0)</f>
        <v>DRBR087</v>
      </c>
      <c r="G75" s="113" t="str">
        <f>VLOOKUP(E75,'LISTADO ATM'!$A$2:$B$897,2,0)</f>
        <v xml:space="preserve">ATM Autoservicio Sarasota </v>
      </c>
      <c r="H75" s="113" t="str">
        <f>VLOOKUP(E75,VIP!$A$2:$O19179,7,FALSE)</f>
        <v>Si</v>
      </c>
      <c r="I75" s="113" t="str">
        <f>VLOOKUP(E75,VIP!$A$2:$O11144,8,FALSE)</f>
        <v>Si</v>
      </c>
      <c r="J75" s="113" t="str">
        <f>VLOOKUP(E75,VIP!$A$2:$O11094,8,FALSE)</f>
        <v>Si</v>
      </c>
      <c r="K75" s="113" t="str">
        <f>VLOOKUP(E75,VIP!$A$2:$O14668,6,0)</f>
        <v>NO</v>
      </c>
      <c r="L75" s="114" t="s">
        <v>2219</v>
      </c>
      <c r="M75" s="99" t="s">
        <v>2445</v>
      </c>
      <c r="N75" s="99" t="s">
        <v>2452</v>
      </c>
      <c r="O75" s="113" t="s">
        <v>2454</v>
      </c>
      <c r="P75" s="113"/>
      <c r="Q75" s="99" t="s">
        <v>2219</v>
      </c>
    </row>
    <row r="76" spans="1:22" ht="17.399999999999999" x14ac:dyDescent="0.3">
      <c r="A76" s="146" t="str">
        <f>VLOOKUP(E76,'LISTADO ATM'!$A$2:$C$898,3,0)</f>
        <v>DISTRITO NACIONAL</v>
      </c>
      <c r="B76" s="142" t="s">
        <v>2633</v>
      </c>
      <c r="C76" s="100">
        <v>44387.725706018522</v>
      </c>
      <c r="D76" s="100" t="s">
        <v>2180</v>
      </c>
      <c r="E76" s="137">
        <v>623</v>
      </c>
      <c r="F76" s="146" t="str">
        <f>VLOOKUP(E76,VIP!$A$2:$O14217,2,0)</f>
        <v>DRBR623</v>
      </c>
      <c r="G76" s="146" t="str">
        <f>VLOOKUP(E76,'LISTADO ATM'!$A$2:$B$897,2,0)</f>
        <v xml:space="preserve">ATM Operaciones Especiales (Manoguayabo) </v>
      </c>
      <c r="H76" s="146" t="str">
        <f>VLOOKUP(E76,VIP!$A$2:$O19178,7,FALSE)</f>
        <v>Si</v>
      </c>
      <c r="I76" s="146" t="str">
        <f>VLOOKUP(E76,VIP!$A$2:$O11143,8,FALSE)</f>
        <v>Si</v>
      </c>
      <c r="J76" s="146" t="str">
        <f>VLOOKUP(E76,VIP!$A$2:$O11093,8,FALSE)</f>
        <v>Si</v>
      </c>
      <c r="K76" s="146" t="str">
        <f>VLOOKUP(E76,VIP!$A$2:$O14667,6,0)</f>
        <v>No</v>
      </c>
      <c r="L76" s="147" t="s">
        <v>2219</v>
      </c>
      <c r="M76" s="99" t="s">
        <v>2445</v>
      </c>
      <c r="N76" s="99" t="s">
        <v>2452</v>
      </c>
      <c r="O76" s="146" t="s">
        <v>2454</v>
      </c>
      <c r="P76" s="146"/>
      <c r="Q76" s="99" t="s">
        <v>2219</v>
      </c>
      <c r="R76" s="106"/>
      <c r="S76" s="106"/>
      <c r="T76" s="106"/>
      <c r="U76" s="79"/>
      <c r="V76" s="69"/>
    </row>
    <row r="77" spans="1:22" ht="17.399999999999999" x14ac:dyDescent="0.3">
      <c r="A77" s="146" t="str">
        <f>VLOOKUP(E77,'LISTADO ATM'!$A$2:$C$898,3,0)</f>
        <v>NORTE</v>
      </c>
      <c r="B77" s="142" t="s">
        <v>2595</v>
      </c>
      <c r="C77" s="100">
        <v>44387.202210648145</v>
      </c>
      <c r="D77" s="100" t="s">
        <v>2181</v>
      </c>
      <c r="E77" s="137">
        <v>373</v>
      </c>
      <c r="F77" s="146" t="str">
        <f>VLOOKUP(E77,VIP!$A$2:$O14210,2,0)</f>
        <v>DRBR373</v>
      </c>
      <c r="G77" s="146" t="str">
        <f>VLOOKUP(E77,'LISTADO ATM'!$A$2:$B$897,2,0)</f>
        <v>S/M Tangui Nagua</v>
      </c>
      <c r="H77" s="146" t="str">
        <f>VLOOKUP(E77,VIP!$A$2:$O19171,7,FALSE)</f>
        <v>N/A</v>
      </c>
      <c r="I77" s="146" t="str">
        <f>VLOOKUP(E77,VIP!$A$2:$O11136,8,FALSE)</f>
        <v>N/A</v>
      </c>
      <c r="J77" s="146" t="str">
        <f>VLOOKUP(E77,VIP!$A$2:$O11086,8,FALSE)</f>
        <v>N/A</v>
      </c>
      <c r="K77" s="146" t="str">
        <f>VLOOKUP(E77,VIP!$A$2:$O14660,6,0)</f>
        <v>N/A</v>
      </c>
      <c r="L77" s="147" t="s">
        <v>2598</v>
      </c>
      <c r="M77" s="99" t="s">
        <v>2445</v>
      </c>
      <c r="N77" s="99" t="s">
        <v>2452</v>
      </c>
      <c r="O77" s="146" t="s">
        <v>2589</v>
      </c>
      <c r="P77" s="146"/>
      <c r="Q77" s="99" t="s">
        <v>2598</v>
      </c>
      <c r="R77" s="106"/>
      <c r="S77" s="106"/>
      <c r="T77" s="106"/>
      <c r="U77" s="79"/>
      <c r="V77" s="69"/>
    </row>
    <row r="78" spans="1:22" ht="17.399999999999999" x14ac:dyDescent="0.3">
      <c r="A78" s="146" t="str">
        <f>VLOOKUP(E78,'LISTADO ATM'!$A$2:$C$898,3,0)</f>
        <v>DISTRITO NACIONAL</v>
      </c>
      <c r="B78" s="142">
        <v>3335949617</v>
      </c>
      <c r="C78" s="100">
        <v>44386.798252314817</v>
      </c>
      <c r="D78" s="100" t="s">
        <v>2469</v>
      </c>
      <c r="E78" s="137">
        <v>549</v>
      </c>
      <c r="F78" s="146" t="str">
        <f>VLOOKUP(E78,VIP!$A$2:$O14205,2,0)</f>
        <v>DRBR026</v>
      </c>
      <c r="G78" s="146" t="str">
        <f>VLOOKUP(E78,'LISTADO ATM'!$A$2:$B$897,2,0)</f>
        <v xml:space="preserve">ATM Ministerio de Turismo (Oficinas Gubernamentales) </v>
      </c>
      <c r="H78" s="146" t="str">
        <f>VLOOKUP(E78,VIP!$A$2:$O19166,7,FALSE)</f>
        <v>Si</v>
      </c>
      <c r="I78" s="146" t="str">
        <f>VLOOKUP(E78,VIP!$A$2:$O11131,8,FALSE)</f>
        <v>Si</v>
      </c>
      <c r="J78" s="146" t="str">
        <f>VLOOKUP(E78,VIP!$A$2:$O11081,8,FALSE)</f>
        <v>Si</v>
      </c>
      <c r="K78" s="146" t="str">
        <f>VLOOKUP(E78,VIP!$A$2:$O14655,6,0)</f>
        <v>NO</v>
      </c>
      <c r="L78" s="147" t="s">
        <v>2245</v>
      </c>
      <c r="M78" s="99" t="s">
        <v>2445</v>
      </c>
      <c r="N78" s="99" t="s">
        <v>2452</v>
      </c>
      <c r="O78" s="146" t="s">
        <v>2454</v>
      </c>
      <c r="P78" s="146"/>
      <c r="Q78" s="99" t="s">
        <v>2245</v>
      </c>
      <c r="R78" s="106"/>
      <c r="S78" s="106"/>
      <c r="T78" s="106"/>
      <c r="U78" s="79"/>
      <c r="V78" s="69"/>
    </row>
    <row r="79" spans="1:22" ht="17.399999999999999" x14ac:dyDescent="0.3">
      <c r="A79" s="146" t="str">
        <f>VLOOKUP(E79,'LISTADO ATM'!$A$2:$C$898,3,0)</f>
        <v>SUR</v>
      </c>
      <c r="B79" s="142">
        <v>3335949625</v>
      </c>
      <c r="C79" s="100">
        <v>44386.818657407406</v>
      </c>
      <c r="D79" s="100" t="s">
        <v>2180</v>
      </c>
      <c r="E79" s="137">
        <v>135</v>
      </c>
      <c r="F79" s="146" t="str">
        <f>VLOOKUP(E79,VIP!$A$2:$O14222,2,0)</f>
        <v>DRBR135</v>
      </c>
      <c r="G79" s="146" t="str">
        <f>VLOOKUP(E79,'LISTADO ATM'!$A$2:$B$897,2,0)</f>
        <v xml:space="preserve">ATM Oficina Las Dunas Baní </v>
      </c>
      <c r="H79" s="146" t="str">
        <f>VLOOKUP(E79,VIP!$A$2:$O19183,7,FALSE)</f>
        <v>Si</v>
      </c>
      <c r="I79" s="146" t="str">
        <f>VLOOKUP(E79,VIP!$A$2:$O11148,8,FALSE)</f>
        <v>Si</v>
      </c>
      <c r="J79" s="146" t="str">
        <f>VLOOKUP(E79,VIP!$A$2:$O11098,8,FALSE)</f>
        <v>Si</v>
      </c>
      <c r="K79" s="146" t="str">
        <f>VLOOKUP(E79,VIP!$A$2:$O14672,6,0)</f>
        <v>SI</v>
      </c>
      <c r="L79" s="147" t="s">
        <v>2245</v>
      </c>
      <c r="M79" s="99" t="s">
        <v>2445</v>
      </c>
      <c r="N79" s="99" t="s">
        <v>2452</v>
      </c>
      <c r="O79" s="146" t="s">
        <v>2454</v>
      </c>
      <c r="P79" s="146"/>
      <c r="Q79" s="99" t="s">
        <v>2245</v>
      </c>
      <c r="R79" s="106"/>
      <c r="S79" s="106"/>
      <c r="T79" s="106"/>
      <c r="U79" s="79"/>
      <c r="V79" s="69"/>
    </row>
    <row r="80" spans="1:22" ht="17.399999999999999" x14ac:dyDescent="0.3">
      <c r="A80" s="146" t="str">
        <f>VLOOKUP(E80,'LISTADO ATM'!$A$2:$C$898,3,0)</f>
        <v>DISTRITO NACIONAL</v>
      </c>
      <c r="B80" s="142" t="s">
        <v>2597</v>
      </c>
      <c r="C80" s="100">
        <v>44387.123055555552</v>
      </c>
      <c r="D80" s="100" t="s">
        <v>2180</v>
      </c>
      <c r="E80" s="137">
        <v>507</v>
      </c>
      <c r="F80" s="146" t="str">
        <f>VLOOKUP(E80,VIP!$A$2:$O14212,2,0)</f>
        <v>DRBR507</v>
      </c>
      <c r="G80" s="146" t="str">
        <f>VLOOKUP(E80,'LISTADO ATM'!$A$2:$B$897,2,0)</f>
        <v>ATM Estación Sigma Boca Chica</v>
      </c>
      <c r="H80" s="146" t="str">
        <f>VLOOKUP(E80,VIP!$A$2:$O19173,7,FALSE)</f>
        <v>Si</v>
      </c>
      <c r="I80" s="146" t="str">
        <f>VLOOKUP(E80,VIP!$A$2:$O11138,8,FALSE)</f>
        <v>Si</v>
      </c>
      <c r="J80" s="146" t="str">
        <f>VLOOKUP(E80,VIP!$A$2:$O11088,8,FALSE)</f>
        <v>Si</v>
      </c>
      <c r="K80" s="146" t="str">
        <f>VLOOKUP(E80,VIP!$A$2:$O14662,6,0)</f>
        <v>NO</v>
      </c>
      <c r="L80" s="147" t="s">
        <v>2245</v>
      </c>
      <c r="M80" s="99" t="s">
        <v>2445</v>
      </c>
      <c r="N80" s="99" t="s">
        <v>2452</v>
      </c>
      <c r="O80" s="146" t="s">
        <v>2454</v>
      </c>
      <c r="P80" s="146"/>
      <c r="Q80" s="99" t="s">
        <v>2245</v>
      </c>
      <c r="R80" s="106"/>
      <c r="S80" s="106"/>
      <c r="T80" s="106"/>
      <c r="U80" s="79"/>
      <c r="V80" s="69"/>
    </row>
    <row r="81" spans="1:22" ht="17.399999999999999" x14ac:dyDescent="0.3">
      <c r="A81" s="146" t="str">
        <f>VLOOKUP(E81,'LISTADO ATM'!$A$2:$C$898,3,0)</f>
        <v>DISTRITO NACIONAL</v>
      </c>
      <c r="B81" s="142">
        <v>3335949621</v>
      </c>
      <c r="C81" s="100">
        <v>44386.807395833333</v>
      </c>
      <c r="D81" s="100" t="s">
        <v>2469</v>
      </c>
      <c r="E81" s="137">
        <v>410</v>
      </c>
      <c r="F81" s="146" t="str">
        <f>VLOOKUP(E81,VIP!$A$2:$O14207,2,0)</f>
        <v>DRBR410</v>
      </c>
      <c r="G81" s="146" t="str">
        <f>VLOOKUP(E81,'LISTADO ATM'!$A$2:$B$897,2,0)</f>
        <v xml:space="preserve">ATM Oficina Las Palmas de Herrera II </v>
      </c>
      <c r="H81" s="146" t="str">
        <f>VLOOKUP(E81,VIP!$A$2:$O19168,7,FALSE)</f>
        <v>Si</v>
      </c>
      <c r="I81" s="146" t="str">
        <f>VLOOKUP(E81,VIP!$A$2:$O11133,8,FALSE)</f>
        <v>Si</v>
      </c>
      <c r="J81" s="146" t="str">
        <f>VLOOKUP(E81,VIP!$A$2:$O11083,8,FALSE)</f>
        <v>Si</v>
      </c>
      <c r="K81" s="146" t="str">
        <f>VLOOKUP(E81,VIP!$A$2:$O14657,6,0)</f>
        <v>NO</v>
      </c>
      <c r="L81" s="147" t="s">
        <v>2562</v>
      </c>
      <c r="M81" s="99" t="s">
        <v>2445</v>
      </c>
      <c r="N81" s="99" t="s">
        <v>2452</v>
      </c>
      <c r="O81" s="146" t="s">
        <v>2470</v>
      </c>
      <c r="P81" s="146"/>
      <c r="Q81" s="99" t="s">
        <v>2562</v>
      </c>
      <c r="R81" s="106"/>
      <c r="S81" s="106"/>
      <c r="T81" s="106"/>
      <c r="U81" s="79"/>
      <c r="V81" s="69"/>
    </row>
    <row r="82" spans="1:22" ht="17.399999999999999" x14ac:dyDescent="0.3">
      <c r="A82" s="146" t="str">
        <f>VLOOKUP(E82,'LISTADO ATM'!$A$2:$C$898,3,0)</f>
        <v>ESTE</v>
      </c>
      <c r="B82" s="142">
        <v>3335949652</v>
      </c>
      <c r="C82" s="100">
        <v>44386.940254629626</v>
      </c>
      <c r="D82" s="100" t="s">
        <v>2469</v>
      </c>
      <c r="E82" s="137">
        <v>219</v>
      </c>
      <c r="F82" s="146" t="str">
        <f>VLOOKUP(E82,VIP!$A$2:$O14208,2,0)</f>
        <v>DRBR219</v>
      </c>
      <c r="G82" s="146" t="str">
        <f>VLOOKUP(E82,'LISTADO ATM'!$A$2:$B$897,2,0)</f>
        <v xml:space="preserve">ATM Oficina La Altagracia (Higuey) </v>
      </c>
      <c r="H82" s="146" t="str">
        <f>VLOOKUP(E82,VIP!$A$2:$O19169,7,FALSE)</f>
        <v>Si</v>
      </c>
      <c r="I82" s="146" t="str">
        <f>VLOOKUP(E82,VIP!$A$2:$O11134,8,FALSE)</f>
        <v>Si</v>
      </c>
      <c r="J82" s="146" t="str">
        <f>VLOOKUP(E82,VIP!$A$2:$O11084,8,FALSE)</f>
        <v>Si</v>
      </c>
      <c r="K82" s="146" t="str">
        <f>VLOOKUP(E82,VIP!$A$2:$O14658,6,0)</f>
        <v>NO</v>
      </c>
      <c r="L82" s="147" t="s">
        <v>2562</v>
      </c>
      <c r="M82" s="99" t="s">
        <v>2445</v>
      </c>
      <c r="N82" s="99" t="s">
        <v>2452</v>
      </c>
      <c r="O82" s="146" t="s">
        <v>2470</v>
      </c>
      <c r="P82" s="146"/>
      <c r="Q82" s="99" t="s">
        <v>2562</v>
      </c>
      <c r="R82" s="106"/>
      <c r="S82" s="106"/>
      <c r="T82" s="106"/>
      <c r="U82" s="79"/>
      <c r="V82" s="69"/>
    </row>
    <row r="83" spans="1:22" ht="17.399999999999999" x14ac:dyDescent="0.3">
      <c r="A83" s="146" t="str">
        <f>VLOOKUP(E83,'LISTADO ATM'!$A$2:$C$898,3,0)</f>
        <v>DISTRITO NACIONAL</v>
      </c>
      <c r="B83" s="142">
        <v>3335949614</v>
      </c>
      <c r="C83" s="100">
        <v>44386.786423611113</v>
      </c>
      <c r="D83" s="100" t="s">
        <v>2469</v>
      </c>
      <c r="E83" s="137">
        <v>701</v>
      </c>
      <c r="F83" s="146" t="str">
        <f>VLOOKUP(E83,VIP!$A$2:$O14207,2,0)</f>
        <v>DRBR701</v>
      </c>
      <c r="G83" s="146" t="str">
        <f>VLOOKUP(E83,'LISTADO ATM'!$A$2:$B$897,2,0)</f>
        <v>ATM Autoservicio Los Alcarrizos</v>
      </c>
      <c r="H83" s="146" t="str">
        <f>VLOOKUP(E83,VIP!$A$2:$O19168,7,FALSE)</f>
        <v>Si</v>
      </c>
      <c r="I83" s="146" t="str">
        <f>VLOOKUP(E83,VIP!$A$2:$O11133,8,FALSE)</f>
        <v>Si</v>
      </c>
      <c r="J83" s="146" t="str">
        <f>VLOOKUP(E83,VIP!$A$2:$O11083,8,FALSE)</f>
        <v>Si</v>
      </c>
      <c r="K83" s="146" t="str">
        <f>VLOOKUP(E83,VIP!$A$2:$O14657,6,0)</f>
        <v>NO</v>
      </c>
      <c r="L83" s="147" t="s">
        <v>2561</v>
      </c>
      <c r="M83" s="99" t="s">
        <v>2445</v>
      </c>
      <c r="N83" s="99" t="s">
        <v>2452</v>
      </c>
      <c r="O83" s="146" t="s">
        <v>2470</v>
      </c>
      <c r="P83" s="146"/>
      <c r="Q83" s="99" t="s">
        <v>2561</v>
      </c>
      <c r="R83" s="106"/>
      <c r="S83" s="106"/>
      <c r="T83" s="106"/>
      <c r="U83" s="79"/>
      <c r="V83" s="69"/>
    </row>
    <row r="84" spans="1:22" ht="17.399999999999999" x14ac:dyDescent="0.3">
      <c r="A84" s="146" t="str">
        <f>VLOOKUP(E84,'LISTADO ATM'!$A$2:$C$898,3,0)</f>
        <v>ESTE</v>
      </c>
      <c r="B84" s="142" t="s">
        <v>2610</v>
      </c>
      <c r="C84" s="100">
        <v>44387.420856481483</v>
      </c>
      <c r="D84" s="100" t="s">
        <v>2469</v>
      </c>
      <c r="E84" s="137">
        <v>293</v>
      </c>
      <c r="F84" s="146" t="str">
        <f>VLOOKUP(E84,VIP!$A$2:$O14235,2,0)</f>
        <v>DRBR293</v>
      </c>
      <c r="G84" s="146" t="str">
        <f>VLOOKUP(E84,'LISTADO ATM'!$A$2:$B$897,2,0)</f>
        <v xml:space="preserve">ATM S/M Nueva Visión (San Pedro) </v>
      </c>
      <c r="H84" s="146" t="str">
        <f>VLOOKUP(E84,VIP!$A$2:$O19196,7,FALSE)</f>
        <v>Si</v>
      </c>
      <c r="I84" s="146" t="str">
        <f>VLOOKUP(E84,VIP!$A$2:$O11161,8,FALSE)</f>
        <v>Si</v>
      </c>
      <c r="J84" s="146" t="str">
        <f>VLOOKUP(E84,VIP!$A$2:$O11111,8,FALSE)</f>
        <v>Si</v>
      </c>
      <c r="K84" s="146" t="str">
        <f>VLOOKUP(E84,VIP!$A$2:$O14685,6,0)</f>
        <v>NO</v>
      </c>
      <c r="L84" s="147" t="s">
        <v>2441</v>
      </c>
      <c r="M84" s="99" t="s">
        <v>2445</v>
      </c>
      <c r="N84" s="99" t="s">
        <v>2452</v>
      </c>
      <c r="O84" s="146" t="s">
        <v>2470</v>
      </c>
      <c r="P84" s="146"/>
      <c r="Q84" s="99" t="s">
        <v>2441</v>
      </c>
      <c r="R84" s="106"/>
      <c r="S84" s="106"/>
      <c r="T84" s="106"/>
      <c r="U84" s="79"/>
      <c r="V84" s="69"/>
    </row>
    <row r="85" spans="1:22" ht="17.399999999999999" x14ac:dyDescent="0.3">
      <c r="A85" s="146" t="str">
        <f>VLOOKUP(E85,'LISTADO ATM'!$A$2:$C$898,3,0)</f>
        <v>ESTE</v>
      </c>
      <c r="B85" s="142">
        <v>3335949525</v>
      </c>
      <c r="C85" s="100">
        <v>44386.702557870369</v>
      </c>
      <c r="D85" s="100" t="s">
        <v>2469</v>
      </c>
      <c r="E85" s="137">
        <v>612</v>
      </c>
      <c r="F85" s="146" t="str">
        <f>VLOOKUP(E85,VIP!$A$2:$O14204,2,0)</f>
        <v>DRBR220</v>
      </c>
      <c r="G85" s="146" t="str">
        <f>VLOOKUP(E85,'LISTADO ATM'!$A$2:$B$897,2,0)</f>
        <v xml:space="preserve">ATM Plaza Orense (La Romana) </v>
      </c>
      <c r="H85" s="146" t="str">
        <f>VLOOKUP(E85,VIP!$A$2:$O19165,7,FALSE)</f>
        <v>Si</v>
      </c>
      <c r="I85" s="146" t="str">
        <f>VLOOKUP(E85,VIP!$A$2:$O11130,8,FALSE)</f>
        <v>Si</v>
      </c>
      <c r="J85" s="146" t="str">
        <f>VLOOKUP(E85,VIP!$A$2:$O11080,8,FALSE)</f>
        <v>Si</v>
      </c>
      <c r="K85" s="146" t="str">
        <f>VLOOKUP(E85,VIP!$A$2:$O14654,6,0)</f>
        <v>NO</v>
      </c>
      <c r="L85" s="147" t="s">
        <v>2441</v>
      </c>
      <c r="M85" s="99" t="s">
        <v>2445</v>
      </c>
      <c r="N85" s="99" t="s">
        <v>2452</v>
      </c>
      <c r="O85" s="146" t="s">
        <v>2470</v>
      </c>
      <c r="P85" s="146"/>
      <c r="Q85" s="99" t="s">
        <v>2441</v>
      </c>
      <c r="R85" s="106"/>
      <c r="S85" s="106"/>
      <c r="T85" s="106"/>
      <c r="U85" s="79"/>
      <c r="V85" s="69"/>
    </row>
    <row r="86" spans="1:22" ht="17.399999999999999" x14ac:dyDescent="0.3">
      <c r="A86" s="146" t="str">
        <f>VLOOKUP(E86,'LISTADO ATM'!$A$2:$C$898,3,0)</f>
        <v>DISTRITO NACIONAL</v>
      </c>
      <c r="B86" s="142">
        <v>3335949534</v>
      </c>
      <c r="C86" s="100">
        <v>44386.705752314818</v>
      </c>
      <c r="D86" s="100" t="s">
        <v>2448</v>
      </c>
      <c r="E86" s="137">
        <v>620</v>
      </c>
      <c r="F86" s="146" t="str">
        <f>VLOOKUP(E86,VIP!$A$2:$O14203,2,0)</f>
        <v>DRBR620</v>
      </c>
      <c r="G86" s="146" t="str">
        <f>VLOOKUP(E86,'LISTADO ATM'!$A$2:$B$897,2,0)</f>
        <v xml:space="preserve">ATM Ministerio de Medio Ambiente </v>
      </c>
      <c r="H86" s="146" t="str">
        <f>VLOOKUP(E86,VIP!$A$2:$O19164,7,FALSE)</f>
        <v>Si</v>
      </c>
      <c r="I86" s="146" t="str">
        <f>VLOOKUP(E86,VIP!$A$2:$O11129,8,FALSE)</f>
        <v>No</v>
      </c>
      <c r="J86" s="146" t="str">
        <f>VLOOKUP(E86,VIP!$A$2:$O11079,8,FALSE)</f>
        <v>No</v>
      </c>
      <c r="K86" s="146" t="str">
        <f>VLOOKUP(E86,VIP!$A$2:$O14653,6,0)</f>
        <v>NO</v>
      </c>
      <c r="L86" s="147" t="s">
        <v>2441</v>
      </c>
      <c r="M86" s="99" t="s">
        <v>2445</v>
      </c>
      <c r="N86" s="99" t="s">
        <v>2452</v>
      </c>
      <c r="O86" s="146" t="s">
        <v>2453</v>
      </c>
      <c r="P86" s="146"/>
      <c r="Q86" s="99" t="s">
        <v>2441</v>
      </c>
      <c r="R86" s="106"/>
      <c r="S86" s="106"/>
      <c r="T86" s="106"/>
      <c r="U86" s="79"/>
      <c r="V86" s="69"/>
    </row>
    <row r="87" spans="1:22" ht="17.399999999999999" x14ac:dyDescent="0.3">
      <c r="A87" s="146" t="str">
        <f>VLOOKUP(E87,'LISTADO ATM'!$A$2:$C$898,3,0)</f>
        <v>NORTE</v>
      </c>
      <c r="B87" s="142" t="s">
        <v>2625</v>
      </c>
      <c r="C87" s="100">
        <v>44387.572384259256</v>
      </c>
      <c r="D87" s="100" t="s">
        <v>2590</v>
      </c>
      <c r="E87" s="137">
        <v>987</v>
      </c>
      <c r="F87" s="146" t="str">
        <f>VLOOKUP(E87,VIP!$A$2:$O14223,2,0)</f>
        <v>DRBR987</v>
      </c>
      <c r="G87" s="146" t="str">
        <f>VLOOKUP(E87,'LISTADO ATM'!$A$2:$B$897,2,0)</f>
        <v xml:space="preserve">ATM S/M Jumbo (Moca) </v>
      </c>
      <c r="H87" s="146" t="str">
        <f>VLOOKUP(E87,VIP!$A$2:$O19184,7,FALSE)</f>
        <v>Si</v>
      </c>
      <c r="I87" s="146" t="str">
        <f>VLOOKUP(E87,VIP!$A$2:$O11149,8,FALSE)</f>
        <v>Si</v>
      </c>
      <c r="J87" s="146" t="str">
        <f>VLOOKUP(E87,VIP!$A$2:$O11099,8,FALSE)</f>
        <v>Si</v>
      </c>
      <c r="K87" s="146" t="str">
        <f>VLOOKUP(E87,VIP!$A$2:$O14673,6,0)</f>
        <v>NO</v>
      </c>
      <c r="L87" s="147" t="s">
        <v>2441</v>
      </c>
      <c r="M87" s="99" t="s">
        <v>2445</v>
      </c>
      <c r="N87" s="99" t="s">
        <v>2452</v>
      </c>
      <c r="O87" s="146" t="s">
        <v>2593</v>
      </c>
      <c r="P87" s="146"/>
      <c r="Q87" s="99" t="s">
        <v>2441</v>
      </c>
      <c r="R87" s="106"/>
      <c r="S87" s="106"/>
      <c r="T87" s="106"/>
      <c r="U87" s="79"/>
      <c r="V87" s="69"/>
    </row>
    <row r="88" spans="1:22" ht="17.399999999999999" x14ac:dyDescent="0.3">
      <c r="A88" s="146" t="str">
        <f>VLOOKUP(E88,'LISTADO ATM'!$A$2:$C$898,3,0)</f>
        <v>NORTE</v>
      </c>
      <c r="B88" s="142" t="s">
        <v>2650</v>
      </c>
      <c r="C88" s="100">
        <v>44387.687615740739</v>
      </c>
      <c r="D88" s="100" t="s">
        <v>2469</v>
      </c>
      <c r="E88" s="137">
        <v>290</v>
      </c>
      <c r="F88" s="146" t="str">
        <f>VLOOKUP(E88,VIP!$A$2:$O14234,2,0)</f>
        <v>DRBR290</v>
      </c>
      <c r="G88" s="146" t="str">
        <f>VLOOKUP(E88,'LISTADO ATM'!$A$2:$B$897,2,0)</f>
        <v xml:space="preserve">ATM Oficina San Francisco de Macorís </v>
      </c>
      <c r="H88" s="146" t="str">
        <f>VLOOKUP(E88,VIP!$A$2:$O19195,7,FALSE)</f>
        <v>Si</v>
      </c>
      <c r="I88" s="146" t="str">
        <f>VLOOKUP(E88,VIP!$A$2:$O11160,8,FALSE)</f>
        <v>Si</v>
      </c>
      <c r="J88" s="146" t="str">
        <f>VLOOKUP(E88,VIP!$A$2:$O11110,8,FALSE)</f>
        <v>Si</v>
      </c>
      <c r="K88" s="146" t="str">
        <f>VLOOKUP(E88,VIP!$A$2:$O14684,6,0)</f>
        <v>NO</v>
      </c>
      <c r="L88" s="147" t="s">
        <v>2441</v>
      </c>
      <c r="M88" s="99" t="s">
        <v>2445</v>
      </c>
      <c r="N88" s="99" t="s">
        <v>2452</v>
      </c>
      <c r="O88" s="146" t="s">
        <v>2470</v>
      </c>
      <c r="P88" s="146"/>
      <c r="Q88" s="99" t="s">
        <v>2441</v>
      </c>
      <c r="R88" s="106"/>
      <c r="S88" s="106"/>
      <c r="T88" s="106"/>
      <c r="U88" s="79"/>
      <c r="V88" s="69"/>
    </row>
    <row r="89" spans="1:22" ht="17.399999999999999" x14ac:dyDescent="0.3">
      <c r="A89" s="146" t="str">
        <f>VLOOKUP(E89,'LISTADO ATM'!$A$2:$C$898,3,0)</f>
        <v>SUR</v>
      </c>
      <c r="B89" s="142" t="s">
        <v>2612</v>
      </c>
      <c r="C89" s="100">
        <v>44387.402129629627</v>
      </c>
      <c r="D89" s="100" t="s">
        <v>2180</v>
      </c>
      <c r="E89" s="137">
        <v>50</v>
      </c>
      <c r="F89" s="146" t="str">
        <f>VLOOKUP(E89,VIP!$A$2:$O14237,2,0)</f>
        <v>DRBR050</v>
      </c>
      <c r="G89" s="146" t="str">
        <f>VLOOKUP(E89,'LISTADO ATM'!$A$2:$B$897,2,0)</f>
        <v xml:space="preserve">ATM Oficina Padre Las Casas (Azua) </v>
      </c>
      <c r="H89" s="146" t="str">
        <f>VLOOKUP(E89,VIP!$A$2:$O19198,7,FALSE)</f>
        <v>Si</v>
      </c>
      <c r="I89" s="146" t="str">
        <f>VLOOKUP(E89,VIP!$A$2:$O11163,8,FALSE)</f>
        <v>Si</v>
      </c>
      <c r="J89" s="146" t="str">
        <f>VLOOKUP(E89,VIP!$A$2:$O11113,8,FALSE)</f>
        <v>Si</v>
      </c>
      <c r="K89" s="146" t="str">
        <f>VLOOKUP(E89,VIP!$A$2:$O14687,6,0)</f>
        <v>NO</v>
      </c>
      <c r="L89" s="147" t="s">
        <v>2631</v>
      </c>
      <c r="M89" s="99" t="s">
        <v>2445</v>
      </c>
      <c r="N89" s="99" t="s">
        <v>2452</v>
      </c>
      <c r="O89" s="146" t="s">
        <v>2454</v>
      </c>
      <c r="P89" s="146" t="s">
        <v>2617</v>
      </c>
      <c r="Q89" s="99" t="s">
        <v>2631</v>
      </c>
      <c r="R89" s="106"/>
      <c r="S89" s="106"/>
      <c r="T89" s="106"/>
      <c r="U89" s="79"/>
      <c r="V89" s="69"/>
    </row>
    <row r="90" spans="1:22" ht="17.399999999999999" x14ac:dyDescent="0.3">
      <c r="A90" s="146" t="str">
        <f>VLOOKUP(E90,'LISTADO ATM'!$A$2:$C$898,3,0)</f>
        <v>NORTE</v>
      </c>
      <c r="B90" s="142" t="s">
        <v>2608</v>
      </c>
      <c r="C90" s="100">
        <v>44387.431620370371</v>
      </c>
      <c r="D90" s="100" t="s">
        <v>2181</v>
      </c>
      <c r="E90" s="137">
        <v>720</v>
      </c>
      <c r="F90" s="146" t="str">
        <f>VLOOKUP(E90,VIP!$A$2:$O14233,2,0)</f>
        <v>DRBR12E</v>
      </c>
      <c r="G90" s="146" t="str">
        <f>VLOOKUP(E90,'LISTADO ATM'!$A$2:$B$897,2,0)</f>
        <v xml:space="preserve">ATM OMSA (Santiago) </v>
      </c>
      <c r="H90" s="146" t="str">
        <f>VLOOKUP(E90,VIP!$A$2:$O19194,7,FALSE)</f>
        <v>Si</v>
      </c>
      <c r="I90" s="146" t="str">
        <f>VLOOKUP(E90,VIP!$A$2:$O11159,8,FALSE)</f>
        <v>Si</v>
      </c>
      <c r="J90" s="146" t="str">
        <f>VLOOKUP(E90,VIP!$A$2:$O11109,8,FALSE)</f>
        <v>Si</v>
      </c>
      <c r="K90" s="146" t="str">
        <f>VLOOKUP(E90,VIP!$A$2:$O14683,6,0)</f>
        <v>NO</v>
      </c>
      <c r="L90" s="147" t="s">
        <v>2631</v>
      </c>
      <c r="M90" s="99" t="s">
        <v>2445</v>
      </c>
      <c r="N90" s="99" t="s">
        <v>2452</v>
      </c>
      <c r="O90" s="146" t="s">
        <v>2589</v>
      </c>
      <c r="P90" s="146" t="s">
        <v>2617</v>
      </c>
      <c r="Q90" s="99" t="s">
        <v>2631</v>
      </c>
    </row>
    <row r="91" spans="1:22" ht="17.399999999999999" x14ac:dyDescent="0.3">
      <c r="A91" s="146" t="str">
        <f>VLOOKUP(E91,'LISTADO ATM'!$A$2:$C$898,3,0)</f>
        <v>SUR</v>
      </c>
      <c r="B91" s="142" t="s">
        <v>2632</v>
      </c>
      <c r="C91" s="100">
        <v>44387.726446759261</v>
      </c>
      <c r="D91" s="100" t="s">
        <v>2180</v>
      </c>
      <c r="E91" s="137">
        <v>829</v>
      </c>
      <c r="F91" s="146" t="str">
        <f>VLOOKUP(E91,VIP!$A$2:$O14216,2,0)</f>
        <v>DRBR829</v>
      </c>
      <c r="G91" s="146" t="str">
        <f>VLOOKUP(E91,'LISTADO ATM'!$A$2:$B$897,2,0)</f>
        <v xml:space="preserve">ATM UNP Multicentro Sirena Baní </v>
      </c>
      <c r="H91" s="146" t="str">
        <f>VLOOKUP(E91,VIP!$A$2:$O19177,7,FALSE)</f>
        <v>Si</v>
      </c>
      <c r="I91" s="146" t="str">
        <f>VLOOKUP(E91,VIP!$A$2:$O11142,8,FALSE)</f>
        <v>Si</v>
      </c>
      <c r="J91" s="146" t="str">
        <f>VLOOKUP(E91,VIP!$A$2:$O11092,8,FALSE)</f>
        <v>Si</v>
      </c>
      <c r="K91" s="146" t="str">
        <f>VLOOKUP(E91,VIP!$A$2:$O14666,6,0)</f>
        <v>NO</v>
      </c>
      <c r="L91" s="147" t="s">
        <v>2651</v>
      </c>
      <c r="M91" s="99" t="s">
        <v>2445</v>
      </c>
      <c r="N91" s="99" t="s">
        <v>2452</v>
      </c>
      <c r="O91" s="146" t="s">
        <v>2454</v>
      </c>
      <c r="P91" s="146"/>
      <c r="Q91" s="99" t="s">
        <v>2651</v>
      </c>
    </row>
    <row r="92" spans="1:22" ht="17.399999999999999" x14ac:dyDescent="0.3">
      <c r="A92" s="146" t="str">
        <f>VLOOKUP(E92,'LISTADO ATM'!$A$2:$C$898,3,0)</f>
        <v>DISTRITO NACIONAL</v>
      </c>
      <c r="B92" s="142">
        <v>3335949259</v>
      </c>
      <c r="C92" s="100">
        <v>44386.591053240743</v>
      </c>
      <c r="D92" s="100" t="s">
        <v>2448</v>
      </c>
      <c r="E92" s="137">
        <v>947</v>
      </c>
      <c r="F92" s="146" t="str">
        <f>VLOOKUP(E92,VIP!$A$2:$O14211,2,0)</f>
        <v>DRBR03F</v>
      </c>
      <c r="G92" s="146" t="str">
        <f>VLOOKUP(E92,'LISTADO ATM'!$A$2:$B$897,2,0)</f>
        <v xml:space="preserve">ATM Superintendencia de Bancos </v>
      </c>
      <c r="H92" s="146" t="str">
        <f>VLOOKUP(E92,VIP!$A$2:$O19172,7,FALSE)</f>
        <v>Si</v>
      </c>
      <c r="I92" s="146" t="str">
        <f>VLOOKUP(E92,VIP!$A$2:$O11137,8,FALSE)</f>
        <v>Si</v>
      </c>
      <c r="J92" s="146" t="str">
        <f>VLOOKUP(E92,VIP!$A$2:$O11087,8,FALSE)</f>
        <v>Si</v>
      </c>
      <c r="K92" s="146" t="str">
        <f>VLOOKUP(E92,VIP!$A$2:$O14661,6,0)</f>
        <v>SI</v>
      </c>
      <c r="L92" s="147" t="s">
        <v>2417</v>
      </c>
      <c r="M92" s="99" t="s">
        <v>2445</v>
      </c>
      <c r="N92" s="99" t="s">
        <v>2452</v>
      </c>
      <c r="O92" s="146" t="s">
        <v>2453</v>
      </c>
      <c r="P92" s="146"/>
      <c r="Q92" s="99" t="s">
        <v>2417</v>
      </c>
    </row>
    <row r="93" spans="1:22" ht="17.399999999999999" x14ac:dyDescent="0.3">
      <c r="A93" s="146" t="str">
        <f>VLOOKUP(E93,'LISTADO ATM'!$A$2:$C$898,3,0)</f>
        <v>SUR</v>
      </c>
      <c r="B93" s="142" t="s">
        <v>2616</v>
      </c>
      <c r="C93" s="100">
        <v>44387.379988425928</v>
      </c>
      <c r="D93" s="100" t="s">
        <v>2469</v>
      </c>
      <c r="E93" s="137">
        <v>582</v>
      </c>
      <c r="F93" s="146" t="str">
        <f>VLOOKUP(E93,VIP!$A$2:$O14240,2,0)</f>
        <v xml:space="preserve">DRBR582 </v>
      </c>
      <c r="G93" s="146" t="str">
        <f>VLOOKUP(E93,'LISTADO ATM'!$A$2:$B$897,2,0)</f>
        <v>ATM Estación Sabana Yegua</v>
      </c>
      <c r="H93" s="146" t="str">
        <f>VLOOKUP(E93,VIP!$A$2:$O19201,7,FALSE)</f>
        <v>N/A</v>
      </c>
      <c r="I93" s="146" t="str">
        <f>VLOOKUP(E93,VIP!$A$2:$O11166,8,FALSE)</f>
        <v>N/A</v>
      </c>
      <c r="J93" s="146" t="str">
        <f>VLOOKUP(E93,VIP!$A$2:$O11116,8,FALSE)</f>
        <v>N/A</v>
      </c>
      <c r="K93" s="146" t="str">
        <f>VLOOKUP(E93,VIP!$A$2:$O14690,6,0)</f>
        <v>N/A</v>
      </c>
      <c r="L93" s="147" t="s">
        <v>2417</v>
      </c>
      <c r="M93" s="99" t="s">
        <v>2445</v>
      </c>
      <c r="N93" s="99" t="s">
        <v>2452</v>
      </c>
      <c r="O93" s="146" t="s">
        <v>2470</v>
      </c>
      <c r="P93" s="146"/>
      <c r="Q93" s="99" t="s">
        <v>2417</v>
      </c>
    </row>
    <row r="94" spans="1:22" ht="17.399999999999999" x14ac:dyDescent="0.3">
      <c r="A94" s="146" t="str">
        <f>VLOOKUP(E94,'LISTADO ATM'!$A$2:$C$898,3,0)</f>
        <v>ESTE</v>
      </c>
      <c r="B94" s="142" t="s">
        <v>2626</v>
      </c>
      <c r="C94" s="100">
        <v>44387.50949074074</v>
      </c>
      <c r="D94" s="100" t="s">
        <v>2469</v>
      </c>
      <c r="E94" s="137">
        <v>211</v>
      </c>
      <c r="F94" s="146" t="str">
        <f>VLOOKUP(E94,VIP!$A$2:$O14225,2,0)</f>
        <v>DRBR211</v>
      </c>
      <c r="G94" s="146" t="str">
        <f>VLOOKUP(E94,'LISTADO ATM'!$A$2:$B$897,2,0)</f>
        <v xml:space="preserve">ATM Oficina La Romana I </v>
      </c>
      <c r="H94" s="146" t="str">
        <f>VLOOKUP(E94,VIP!$A$2:$O19186,7,FALSE)</f>
        <v>Si</v>
      </c>
      <c r="I94" s="146" t="str">
        <f>VLOOKUP(E94,VIP!$A$2:$O11151,8,FALSE)</f>
        <v>Si</v>
      </c>
      <c r="J94" s="146" t="str">
        <f>VLOOKUP(E94,VIP!$A$2:$O11101,8,FALSE)</f>
        <v>Si</v>
      </c>
      <c r="K94" s="146" t="str">
        <f>VLOOKUP(E94,VIP!$A$2:$O14675,6,0)</f>
        <v>NO</v>
      </c>
      <c r="L94" s="147" t="s">
        <v>2417</v>
      </c>
      <c r="M94" s="99" t="s">
        <v>2445</v>
      </c>
      <c r="N94" s="99" t="s">
        <v>2452</v>
      </c>
      <c r="O94" s="146" t="s">
        <v>2470</v>
      </c>
      <c r="P94" s="146"/>
      <c r="Q94" s="99" t="s">
        <v>2417</v>
      </c>
    </row>
    <row r="95" spans="1:22" ht="17.399999999999999" x14ac:dyDescent="0.3">
      <c r="A95" s="146" t="str">
        <f>VLOOKUP(E95,'LISTADO ATM'!$A$2:$C$898,3,0)</f>
        <v>NORTE</v>
      </c>
      <c r="B95" s="142" t="s">
        <v>2648</v>
      </c>
      <c r="C95" s="100">
        <v>44387.699675925927</v>
      </c>
      <c r="D95" s="100" t="s">
        <v>2469</v>
      </c>
      <c r="E95" s="137">
        <v>142</v>
      </c>
      <c r="F95" s="146" t="str">
        <f>VLOOKUP(E95,VIP!$A$2:$O14232,2,0)</f>
        <v>DRBR142</v>
      </c>
      <c r="G95" s="146" t="str">
        <f>VLOOKUP(E95,'LISTADO ATM'!$A$2:$B$897,2,0)</f>
        <v xml:space="preserve">ATM Centro de Caja Galerías Bonao </v>
      </c>
      <c r="H95" s="146" t="str">
        <f>VLOOKUP(E95,VIP!$A$2:$O19193,7,FALSE)</f>
        <v>Si</v>
      </c>
      <c r="I95" s="146" t="str">
        <f>VLOOKUP(E95,VIP!$A$2:$O11158,8,FALSE)</f>
        <v>Si</v>
      </c>
      <c r="J95" s="146" t="str">
        <f>VLOOKUP(E95,VIP!$A$2:$O11108,8,FALSE)</f>
        <v>Si</v>
      </c>
      <c r="K95" s="146" t="str">
        <f>VLOOKUP(E95,VIP!$A$2:$O14682,6,0)</f>
        <v>SI</v>
      </c>
      <c r="L95" s="147" t="s">
        <v>2417</v>
      </c>
      <c r="M95" s="99" t="s">
        <v>2445</v>
      </c>
      <c r="N95" s="99" t="s">
        <v>2452</v>
      </c>
      <c r="O95" s="146" t="s">
        <v>2470</v>
      </c>
      <c r="P95" s="146"/>
      <c r="Q95" s="99" t="s">
        <v>2417</v>
      </c>
    </row>
    <row r="96" spans="1:22" ht="17.399999999999999" x14ac:dyDescent="0.3">
      <c r="A96" s="146" t="str">
        <f>VLOOKUP(E96,'LISTADO ATM'!$A$2:$C$898,3,0)</f>
        <v>ESTE</v>
      </c>
      <c r="B96" s="142">
        <v>3335949641</v>
      </c>
      <c r="C96" s="100">
        <v>44386.851620370369</v>
      </c>
      <c r="D96" s="100" t="s">
        <v>2180</v>
      </c>
      <c r="E96" s="137">
        <v>934</v>
      </c>
      <c r="F96" s="146" t="str">
        <f>VLOOKUP(E96,VIP!$A$2:$O14214,2,0)</f>
        <v>DRBR934</v>
      </c>
      <c r="G96" s="146" t="str">
        <f>VLOOKUP(E96,'LISTADO ATM'!$A$2:$B$897,2,0)</f>
        <v>ATM Hotel Dreams La Romana</v>
      </c>
      <c r="H96" s="146" t="str">
        <f>VLOOKUP(E96,VIP!$A$2:$O19175,7,FALSE)</f>
        <v>Si</v>
      </c>
      <c r="I96" s="146" t="str">
        <f>VLOOKUP(E96,VIP!$A$2:$O11140,8,FALSE)</f>
        <v>Si</v>
      </c>
      <c r="J96" s="146" t="str">
        <f>VLOOKUP(E96,VIP!$A$2:$O11090,8,FALSE)</f>
        <v>Si</v>
      </c>
      <c r="K96" s="146" t="str">
        <f>VLOOKUP(E96,VIP!$A$2:$O14664,6,0)</f>
        <v>NO</v>
      </c>
      <c r="L96" s="147" t="s">
        <v>2465</v>
      </c>
      <c r="M96" s="99" t="s">
        <v>2445</v>
      </c>
      <c r="N96" s="99" t="s">
        <v>2452</v>
      </c>
      <c r="O96" s="146" t="s">
        <v>2454</v>
      </c>
      <c r="P96" s="146"/>
      <c r="Q96" s="99" t="s">
        <v>2465</v>
      </c>
    </row>
    <row r="97" spans="1:17" ht="17.399999999999999" x14ac:dyDescent="0.3">
      <c r="A97" s="146" t="str">
        <f>VLOOKUP(E97,'LISTADO ATM'!$A$2:$C$898,3,0)</f>
        <v>DISTRITO NACIONAL</v>
      </c>
      <c r="B97" s="142">
        <v>3335949649</v>
      </c>
      <c r="C97" s="100">
        <v>44386.896898148145</v>
      </c>
      <c r="D97" s="100" t="s">
        <v>2180</v>
      </c>
      <c r="E97" s="137">
        <v>868</v>
      </c>
      <c r="F97" s="146" t="str">
        <f>VLOOKUP(E97,VIP!$A$2:$O14209,2,0)</f>
        <v>DRBR868</v>
      </c>
      <c r="G97" s="146" t="str">
        <f>VLOOKUP(E97,'LISTADO ATM'!$A$2:$B$897,2,0)</f>
        <v xml:space="preserve">ATM Casino Diamante </v>
      </c>
      <c r="H97" s="146" t="str">
        <f>VLOOKUP(E97,VIP!$A$2:$O19170,7,FALSE)</f>
        <v>Si</v>
      </c>
      <c r="I97" s="146" t="str">
        <f>VLOOKUP(E97,VIP!$A$2:$O11135,8,FALSE)</f>
        <v>Si</v>
      </c>
      <c r="J97" s="146" t="str">
        <f>VLOOKUP(E97,VIP!$A$2:$O11085,8,FALSE)</f>
        <v>Si</v>
      </c>
      <c r="K97" s="146" t="str">
        <f>VLOOKUP(E97,VIP!$A$2:$O14659,6,0)</f>
        <v>NO</v>
      </c>
      <c r="L97" s="147" t="s">
        <v>2465</v>
      </c>
      <c r="M97" s="99" t="s">
        <v>2445</v>
      </c>
      <c r="N97" s="99" t="s">
        <v>2452</v>
      </c>
      <c r="O97" s="146" t="s">
        <v>2454</v>
      </c>
      <c r="P97" s="146"/>
      <c r="Q97" s="99" t="s">
        <v>2465</v>
      </c>
    </row>
    <row r="98" spans="1:17" ht="17.399999999999999" x14ac:dyDescent="0.3">
      <c r="A98" s="146" t="str">
        <f>VLOOKUP(E98,'LISTADO ATM'!$A$2:$C$898,3,0)</f>
        <v>DISTRITO NACIONAL</v>
      </c>
      <c r="B98" s="142" t="s">
        <v>2604</v>
      </c>
      <c r="C98" s="100">
        <v>44387.457627314812</v>
      </c>
      <c r="D98" s="100" t="s">
        <v>2180</v>
      </c>
      <c r="E98" s="137">
        <v>96</v>
      </c>
      <c r="F98" s="146" t="str">
        <f>VLOOKUP(E98,VIP!$A$2:$O14223,2,0)</f>
        <v>DRBR096</v>
      </c>
      <c r="G98" s="146" t="str">
        <f>VLOOKUP(E98,'LISTADO ATM'!$A$2:$B$897,2,0)</f>
        <v>ATM S/M Caribe Av. Charles de Gaulle</v>
      </c>
      <c r="H98" s="146" t="str">
        <f>VLOOKUP(E98,VIP!$A$2:$O19184,7,FALSE)</f>
        <v>Si</v>
      </c>
      <c r="I98" s="146" t="str">
        <f>VLOOKUP(E98,VIP!$A$2:$O11149,8,FALSE)</f>
        <v>No</v>
      </c>
      <c r="J98" s="146" t="str">
        <f>VLOOKUP(E98,VIP!$A$2:$O11099,8,FALSE)</f>
        <v>No</v>
      </c>
      <c r="K98" s="146" t="str">
        <f>VLOOKUP(E98,VIP!$A$2:$O14673,6,0)</f>
        <v>NO</v>
      </c>
      <c r="L98" s="147" t="s">
        <v>2465</v>
      </c>
      <c r="M98" s="99" t="s">
        <v>2445</v>
      </c>
      <c r="N98" s="99" t="s">
        <v>2452</v>
      </c>
      <c r="O98" s="146" t="s">
        <v>2454</v>
      </c>
      <c r="P98" s="146"/>
      <c r="Q98" s="99" t="s">
        <v>2465</v>
      </c>
    </row>
    <row r="99" spans="1:17" ht="17.399999999999999" x14ac:dyDescent="0.3">
      <c r="A99" s="146" t="str">
        <f>VLOOKUP(E99,'LISTADO ATM'!$A$2:$C$898,3,0)</f>
        <v>SUR</v>
      </c>
      <c r="B99" s="142" t="s">
        <v>2603</v>
      </c>
      <c r="C99" s="100">
        <v>44387.459027777775</v>
      </c>
      <c r="D99" s="100" t="s">
        <v>2180</v>
      </c>
      <c r="E99" s="137">
        <v>44</v>
      </c>
      <c r="F99" s="146" t="str">
        <f>VLOOKUP(E99,VIP!$A$2:$O14221,2,0)</f>
        <v>DRBR044</v>
      </c>
      <c r="G99" s="146" t="str">
        <f>VLOOKUP(E99,'LISTADO ATM'!$A$2:$B$897,2,0)</f>
        <v xml:space="preserve">ATM Oficina Pedernales </v>
      </c>
      <c r="H99" s="146" t="str">
        <f>VLOOKUP(E99,VIP!$A$2:$O19182,7,FALSE)</f>
        <v>Si</v>
      </c>
      <c r="I99" s="146" t="str">
        <f>VLOOKUP(E99,VIP!$A$2:$O11147,8,FALSE)</f>
        <v>Si</v>
      </c>
      <c r="J99" s="146" t="str">
        <f>VLOOKUP(E99,VIP!$A$2:$O11097,8,FALSE)</f>
        <v>Si</v>
      </c>
      <c r="K99" s="146" t="str">
        <f>VLOOKUP(E99,VIP!$A$2:$O14671,6,0)</f>
        <v>SI</v>
      </c>
      <c r="L99" s="147" t="s">
        <v>2465</v>
      </c>
      <c r="M99" s="99" t="s">
        <v>2445</v>
      </c>
      <c r="N99" s="99" t="s">
        <v>2452</v>
      </c>
      <c r="O99" s="146" t="s">
        <v>2454</v>
      </c>
      <c r="P99" s="146"/>
      <c r="Q99" s="99" t="s">
        <v>2465</v>
      </c>
    </row>
    <row r="100" spans="1:17" ht="17.399999999999999" x14ac:dyDescent="0.3">
      <c r="A100" s="146" t="str">
        <f>VLOOKUP(E100,'LISTADO ATM'!$A$2:$C$898,3,0)</f>
        <v>DISTRITO NACIONAL</v>
      </c>
      <c r="B100" s="142" t="s">
        <v>2602</v>
      </c>
      <c r="C100" s="100">
        <v>44387.459976851853</v>
      </c>
      <c r="D100" s="100" t="s">
        <v>2180</v>
      </c>
      <c r="E100" s="137">
        <v>836</v>
      </c>
      <c r="F100" s="146" t="str">
        <f>VLOOKUP(E100,VIP!$A$2:$O14220,2,0)</f>
        <v>DRBR836</v>
      </c>
      <c r="G100" s="146" t="str">
        <f>VLOOKUP(E100,'LISTADO ATM'!$A$2:$B$897,2,0)</f>
        <v xml:space="preserve">ATM UNP Plaza Luperón </v>
      </c>
      <c r="H100" s="146" t="str">
        <f>VLOOKUP(E100,VIP!$A$2:$O19181,7,FALSE)</f>
        <v>Si</v>
      </c>
      <c r="I100" s="146" t="str">
        <f>VLOOKUP(E100,VIP!$A$2:$O11146,8,FALSE)</f>
        <v>Si</v>
      </c>
      <c r="J100" s="146" t="str">
        <f>VLOOKUP(E100,VIP!$A$2:$O11096,8,FALSE)</f>
        <v>Si</v>
      </c>
      <c r="K100" s="146" t="str">
        <f>VLOOKUP(E100,VIP!$A$2:$O14670,6,0)</f>
        <v>NO</v>
      </c>
      <c r="L100" s="147" t="s">
        <v>2465</v>
      </c>
      <c r="M100" s="99" t="s">
        <v>2445</v>
      </c>
      <c r="N100" s="99" t="s">
        <v>2452</v>
      </c>
      <c r="O100" s="146" t="s">
        <v>2454</v>
      </c>
      <c r="P100" s="146"/>
      <c r="Q100" s="99" t="s">
        <v>2465</v>
      </c>
    </row>
    <row r="101" spans="1:17" ht="17.399999999999999" x14ac:dyDescent="0.3">
      <c r="A101" s="146" t="str">
        <f>VLOOKUP(E101,'LISTADO ATM'!$A$2:$C$898,3,0)</f>
        <v>DISTRITO NACIONAL</v>
      </c>
      <c r="B101" s="142" t="s">
        <v>2601</v>
      </c>
      <c r="C101" s="100">
        <v>44387.462268518517</v>
      </c>
      <c r="D101" s="100" t="s">
        <v>2180</v>
      </c>
      <c r="E101" s="137">
        <v>281</v>
      </c>
      <c r="F101" s="146" t="str">
        <f>VLOOKUP(E101,VIP!$A$2:$O14218,2,0)</f>
        <v>DRBR737</v>
      </c>
      <c r="G101" s="146" t="str">
        <f>VLOOKUP(E101,'LISTADO ATM'!$A$2:$B$897,2,0)</f>
        <v xml:space="preserve">ATM S/M Pola Independencia </v>
      </c>
      <c r="H101" s="146" t="str">
        <f>VLOOKUP(E101,VIP!$A$2:$O19179,7,FALSE)</f>
        <v>Si</v>
      </c>
      <c r="I101" s="146" t="str">
        <f>VLOOKUP(E101,VIP!$A$2:$O11144,8,FALSE)</f>
        <v>Si</v>
      </c>
      <c r="J101" s="146" t="str">
        <f>VLOOKUP(E101,VIP!$A$2:$O11094,8,FALSE)</f>
        <v>Si</v>
      </c>
      <c r="K101" s="146" t="str">
        <f>VLOOKUP(E101,VIP!$A$2:$O14668,6,0)</f>
        <v>NO</v>
      </c>
      <c r="L101" s="147" t="s">
        <v>2465</v>
      </c>
      <c r="M101" s="99" t="s">
        <v>2445</v>
      </c>
      <c r="N101" s="99" t="s">
        <v>2452</v>
      </c>
      <c r="O101" s="146" t="s">
        <v>2454</v>
      </c>
      <c r="P101" s="146"/>
      <c r="Q101" s="99" t="s">
        <v>2465</v>
      </c>
    </row>
    <row r="102" spans="1:17" ht="17.399999999999999" x14ac:dyDescent="0.3">
      <c r="A102" s="146" t="str">
        <f>VLOOKUP(E102,'LISTADO ATM'!$A$2:$C$898,3,0)</f>
        <v>NORTE</v>
      </c>
      <c r="B102" s="142" t="s">
        <v>2618</v>
      </c>
      <c r="C102" s="100">
        <v>44387.608437499999</v>
      </c>
      <c r="D102" s="100" t="s">
        <v>2181</v>
      </c>
      <c r="E102" s="137">
        <v>22</v>
      </c>
      <c r="F102" s="146" t="str">
        <f>VLOOKUP(E102,VIP!$A$2:$O14215,2,0)</f>
        <v>DRBR813</v>
      </c>
      <c r="G102" s="146" t="str">
        <f>VLOOKUP(E102,'LISTADO ATM'!$A$2:$B$897,2,0)</f>
        <v>ATM S/M Olimpico (Santiago)</v>
      </c>
      <c r="H102" s="146" t="str">
        <f>VLOOKUP(E102,VIP!$A$2:$O19176,7,FALSE)</f>
        <v>Si</v>
      </c>
      <c r="I102" s="146" t="str">
        <f>VLOOKUP(E102,VIP!$A$2:$O11141,8,FALSE)</f>
        <v>Si</v>
      </c>
      <c r="J102" s="146" t="str">
        <f>VLOOKUP(E102,VIP!$A$2:$O11091,8,FALSE)</f>
        <v>Si</v>
      </c>
      <c r="K102" s="146" t="str">
        <f>VLOOKUP(E102,VIP!$A$2:$O14665,6,0)</f>
        <v>NO</v>
      </c>
      <c r="L102" s="147" t="s">
        <v>2465</v>
      </c>
      <c r="M102" s="99" t="s">
        <v>2445</v>
      </c>
      <c r="N102" s="99" t="s">
        <v>2452</v>
      </c>
      <c r="O102" s="146" t="s">
        <v>2589</v>
      </c>
      <c r="P102" s="146"/>
      <c r="Q102" s="99" t="s">
        <v>2465</v>
      </c>
    </row>
    <row r="103" spans="1:17" ht="17.399999999999999" x14ac:dyDescent="0.3">
      <c r="A103" s="146" t="str">
        <f>VLOOKUP(E103,'LISTADO ATM'!$A$2:$C$898,3,0)</f>
        <v>DISTRITO NACIONAL</v>
      </c>
      <c r="B103" s="142" t="s">
        <v>2647</v>
      </c>
      <c r="C103" s="100">
        <v>44387.700127314813</v>
      </c>
      <c r="D103" s="100" t="s">
        <v>2180</v>
      </c>
      <c r="E103" s="137">
        <v>879</v>
      </c>
      <c r="F103" s="146" t="str">
        <f>VLOOKUP(E103,VIP!$A$2:$O14231,2,0)</f>
        <v>DRBR879</v>
      </c>
      <c r="G103" s="146" t="str">
        <f>VLOOKUP(E103,'LISTADO ATM'!$A$2:$B$897,2,0)</f>
        <v xml:space="preserve">ATM Plaza Metropolitana </v>
      </c>
      <c r="H103" s="146" t="str">
        <f>VLOOKUP(E103,VIP!$A$2:$O19192,7,FALSE)</f>
        <v>Si</v>
      </c>
      <c r="I103" s="146" t="str">
        <f>VLOOKUP(E103,VIP!$A$2:$O11157,8,FALSE)</f>
        <v>Si</v>
      </c>
      <c r="J103" s="146" t="str">
        <f>VLOOKUP(E103,VIP!$A$2:$O11107,8,FALSE)</f>
        <v>Si</v>
      </c>
      <c r="K103" s="146" t="str">
        <f>VLOOKUP(E103,VIP!$A$2:$O14681,6,0)</f>
        <v>NO</v>
      </c>
      <c r="L103" s="147" t="s">
        <v>2465</v>
      </c>
      <c r="M103" s="99" t="s">
        <v>2445</v>
      </c>
      <c r="N103" s="99" t="s">
        <v>2452</v>
      </c>
      <c r="O103" s="146" t="s">
        <v>2454</v>
      </c>
      <c r="P103" s="146"/>
      <c r="Q103" s="99" t="s">
        <v>2465</v>
      </c>
    </row>
    <row r="104" spans="1:17" ht="17.399999999999999" x14ac:dyDescent="0.3">
      <c r="A104" s="146" t="str">
        <f>VLOOKUP(E104,'LISTADO ATM'!$A$2:$C$898,3,0)</f>
        <v>DISTRITO NACIONAL</v>
      </c>
      <c r="B104" s="142" t="s">
        <v>2646</v>
      </c>
      <c r="C104" s="100">
        <v>44387.700520833336</v>
      </c>
      <c r="D104" s="100" t="s">
        <v>2180</v>
      </c>
      <c r="E104" s="137">
        <v>697</v>
      </c>
      <c r="F104" s="146" t="str">
        <f>VLOOKUP(E104,VIP!$A$2:$O14230,2,0)</f>
        <v>DRBR697</v>
      </c>
      <c r="G104" s="146" t="str">
        <f>VLOOKUP(E104,'LISTADO ATM'!$A$2:$B$897,2,0)</f>
        <v>ATM Hipermercado Olé Ciudad Juan Bosch</v>
      </c>
      <c r="H104" s="146" t="str">
        <f>VLOOKUP(E104,VIP!$A$2:$O19191,7,FALSE)</f>
        <v>Si</v>
      </c>
      <c r="I104" s="146" t="str">
        <f>VLOOKUP(E104,VIP!$A$2:$O11156,8,FALSE)</f>
        <v>Si</v>
      </c>
      <c r="J104" s="146" t="str">
        <f>VLOOKUP(E104,VIP!$A$2:$O11106,8,FALSE)</f>
        <v>Si</v>
      </c>
      <c r="K104" s="146" t="str">
        <f>VLOOKUP(E104,VIP!$A$2:$O14680,6,0)</f>
        <v>NO</v>
      </c>
      <c r="L104" s="147" t="s">
        <v>2465</v>
      </c>
      <c r="M104" s="99" t="s">
        <v>2445</v>
      </c>
      <c r="N104" s="99" t="s">
        <v>2452</v>
      </c>
      <c r="O104" s="146" t="s">
        <v>2454</v>
      </c>
      <c r="P104" s="146"/>
      <c r="Q104" s="99" t="s">
        <v>2465</v>
      </c>
    </row>
    <row r="105" spans="1:17" ht="17.399999999999999" x14ac:dyDescent="0.3">
      <c r="A105" s="146" t="str">
        <f>VLOOKUP(E105,'LISTADO ATM'!$A$2:$C$898,3,0)</f>
        <v>NORTE</v>
      </c>
      <c r="B105" s="142" t="s">
        <v>2645</v>
      </c>
      <c r="C105" s="100">
        <v>44387.700902777775</v>
      </c>
      <c r="D105" s="100" t="s">
        <v>2181</v>
      </c>
      <c r="E105" s="137">
        <v>332</v>
      </c>
      <c r="F105" s="146" t="str">
        <f>VLOOKUP(E105,VIP!$A$2:$O14229,2,0)</f>
        <v>DRBR332</v>
      </c>
      <c r="G105" s="146" t="str">
        <f>VLOOKUP(E105,'LISTADO ATM'!$A$2:$B$897,2,0)</f>
        <v>ATM Estación Sigma (Cotuí)</v>
      </c>
      <c r="H105" s="146" t="str">
        <f>VLOOKUP(E105,VIP!$A$2:$O19190,7,FALSE)</f>
        <v>Si</v>
      </c>
      <c r="I105" s="146" t="str">
        <f>VLOOKUP(E105,VIP!$A$2:$O11155,8,FALSE)</f>
        <v>Si</v>
      </c>
      <c r="J105" s="146" t="str">
        <f>VLOOKUP(E105,VIP!$A$2:$O11105,8,FALSE)</f>
        <v>Si</v>
      </c>
      <c r="K105" s="146" t="str">
        <f>VLOOKUP(E105,VIP!$A$2:$O14679,6,0)</f>
        <v>NO</v>
      </c>
      <c r="L105" s="147" t="s">
        <v>2465</v>
      </c>
      <c r="M105" s="99" t="s">
        <v>2445</v>
      </c>
      <c r="N105" s="99" t="s">
        <v>2452</v>
      </c>
      <c r="O105" s="146" t="s">
        <v>2587</v>
      </c>
      <c r="P105" s="146"/>
      <c r="Q105" s="99" t="s">
        <v>2465</v>
      </c>
    </row>
    <row r="106" spans="1:17" ht="17.399999999999999" x14ac:dyDescent="0.3">
      <c r="A106" s="146" t="str">
        <f>VLOOKUP(E106,'LISTADO ATM'!$A$2:$C$898,3,0)</f>
        <v>NORTE</v>
      </c>
      <c r="B106" s="142" t="s">
        <v>2644</v>
      </c>
      <c r="C106" s="100">
        <v>44387.701284722221</v>
      </c>
      <c r="D106" s="100" t="s">
        <v>2181</v>
      </c>
      <c r="E106" s="137">
        <v>291</v>
      </c>
      <c r="F106" s="146" t="str">
        <f>VLOOKUP(E106,VIP!$A$2:$O14228,2,0)</f>
        <v>DRBR291</v>
      </c>
      <c r="G106" s="146" t="str">
        <f>VLOOKUP(E106,'LISTADO ATM'!$A$2:$B$897,2,0)</f>
        <v xml:space="preserve">ATM S/M Jumbo Las Colinas </v>
      </c>
      <c r="H106" s="146" t="str">
        <f>VLOOKUP(E106,VIP!$A$2:$O19189,7,FALSE)</f>
        <v>Si</v>
      </c>
      <c r="I106" s="146" t="str">
        <f>VLOOKUP(E106,VIP!$A$2:$O11154,8,FALSE)</f>
        <v>Si</v>
      </c>
      <c r="J106" s="146" t="str">
        <f>VLOOKUP(E106,VIP!$A$2:$O11104,8,FALSE)</f>
        <v>Si</v>
      </c>
      <c r="K106" s="146" t="str">
        <f>VLOOKUP(E106,VIP!$A$2:$O14678,6,0)</f>
        <v>NO</v>
      </c>
      <c r="L106" s="147" t="s">
        <v>2465</v>
      </c>
      <c r="M106" s="99" t="s">
        <v>2445</v>
      </c>
      <c r="N106" s="99" t="s">
        <v>2452</v>
      </c>
      <c r="O106" s="146" t="s">
        <v>2587</v>
      </c>
      <c r="P106" s="146"/>
      <c r="Q106" s="99" t="s">
        <v>2465</v>
      </c>
    </row>
    <row r="107" spans="1:17" ht="17.399999999999999" x14ac:dyDescent="0.3">
      <c r="A107" s="146" t="str">
        <f>VLOOKUP(E107,'LISTADO ATM'!$A$2:$C$898,3,0)</f>
        <v>ESTE</v>
      </c>
      <c r="B107" s="142" t="s">
        <v>2643</v>
      </c>
      <c r="C107" s="100">
        <v>44387.701631944445</v>
      </c>
      <c r="D107" s="100" t="s">
        <v>2180</v>
      </c>
      <c r="E107" s="137">
        <v>608</v>
      </c>
      <c r="F107" s="146" t="str">
        <f>VLOOKUP(E107,VIP!$A$2:$O14227,2,0)</f>
        <v>DRBR305</v>
      </c>
      <c r="G107" s="146" t="str">
        <f>VLOOKUP(E107,'LISTADO ATM'!$A$2:$B$897,2,0)</f>
        <v xml:space="preserve">ATM Oficina Jumbo (San Pedro) </v>
      </c>
      <c r="H107" s="146" t="str">
        <f>VLOOKUP(E107,VIP!$A$2:$O19188,7,FALSE)</f>
        <v>Si</v>
      </c>
      <c r="I107" s="146" t="str">
        <f>VLOOKUP(E107,VIP!$A$2:$O11153,8,FALSE)</f>
        <v>Si</v>
      </c>
      <c r="J107" s="146" t="str">
        <f>VLOOKUP(E107,VIP!$A$2:$O11103,8,FALSE)</f>
        <v>Si</v>
      </c>
      <c r="K107" s="146" t="str">
        <f>VLOOKUP(E107,VIP!$A$2:$O14677,6,0)</f>
        <v>SI</v>
      </c>
      <c r="L107" s="147" t="s">
        <v>2465</v>
      </c>
      <c r="M107" s="99" t="s">
        <v>2445</v>
      </c>
      <c r="N107" s="99" t="s">
        <v>2452</v>
      </c>
      <c r="O107" s="146" t="s">
        <v>2454</v>
      </c>
      <c r="P107" s="146"/>
      <c r="Q107" s="99" t="s">
        <v>2465</v>
      </c>
    </row>
    <row r="108" spans="1:17" ht="17.399999999999999" x14ac:dyDescent="0.3">
      <c r="A108" s="146" t="str">
        <f>VLOOKUP(E108,'LISTADO ATM'!$A$2:$C$898,3,0)</f>
        <v>DISTRITO NACIONAL</v>
      </c>
      <c r="B108" s="142" t="s">
        <v>2642</v>
      </c>
      <c r="C108" s="100">
        <v>44387.701990740738</v>
      </c>
      <c r="D108" s="100" t="s">
        <v>2180</v>
      </c>
      <c r="E108" s="137">
        <v>149</v>
      </c>
      <c r="F108" s="146" t="str">
        <f>VLOOKUP(E108,VIP!$A$2:$O14226,2,0)</f>
        <v>DRBR149</v>
      </c>
      <c r="G108" s="146" t="str">
        <f>VLOOKUP(E108,'LISTADO ATM'!$A$2:$B$897,2,0)</f>
        <v>ATM Estación Metro Concepción</v>
      </c>
      <c r="H108" s="146" t="str">
        <f>VLOOKUP(E108,VIP!$A$2:$O19187,7,FALSE)</f>
        <v>N/A</v>
      </c>
      <c r="I108" s="146" t="str">
        <f>VLOOKUP(E108,VIP!$A$2:$O11152,8,FALSE)</f>
        <v>N/A</v>
      </c>
      <c r="J108" s="146" t="str">
        <f>VLOOKUP(E108,VIP!$A$2:$O11102,8,FALSE)</f>
        <v>N/A</v>
      </c>
      <c r="K108" s="146" t="str">
        <f>VLOOKUP(E108,VIP!$A$2:$O14676,6,0)</f>
        <v>N/A</v>
      </c>
      <c r="L108" s="147" t="s">
        <v>2465</v>
      </c>
      <c r="M108" s="99" t="s">
        <v>2445</v>
      </c>
      <c r="N108" s="99" t="s">
        <v>2452</v>
      </c>
      <c r="O108" s="146" t="s">
        <v>2454</v>
      </c>
      <c r="P108" s="146"/>
      <c r="Q108" s="99" t="s">
        <v>2465</v>
      </c>
    </row>
  </sheetData>
  <autoFilter ref="A4:Q89">
    <sortState ref="A5:Q108">
      <sortCondition ref="Q4:Q8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:B22">
    <cfRule type="duplicateValues" dxfId="258" priority="144"/>
  </conditionalFormatting>
  <conditionalFormatting sqref="B13:B22">
    <cfRule type="duplicateValues" dxfId="257" priority="141"/>
    <cfRule type="duplicateValues" dxfId="256" priority="142"/>
    <cfRule type="duplicateValues" dxfId="255" priority="143"/>
  </conditionalFormatting>
  <conditionalFormatting sqref="B13:B22">
    <cfRule type="duplicateValues" dxfId="254" priority="139"/>
    <cfRule type="duplicateValues" dxfId="253" priority="140"/>
  </conditionalFormatting>
  <conditionalFormatting sqref="B13:B22">
    <cfRule type="duplicateValues" dxfId="252" priority="138"/>
  </conditionalFormatting>
  <conditionalFormatting sqref="B13:B22">
    <cfRule type="duplicateValues" dxfId="251" priority="135"/>
    <cfRule type="duplicateValues" dxfId="250" priority="136"/>
    <cfRule type="duplicateValues" dxfId="249" priority="137"/>
  </conditionalFormatting>
  <conditionalFormatting sqref="B13:B22">
    <cfRule type="duplicateValues" dxfId="248" priority="133"/>
    <cfRule type="duplicateValues" dxfId="247" priority="134"/>
  </conditionalFormatting>
  <conditionalFormatting sqref="B40:B45">
    <cfRule type="duplicateValues" dxfId="246" priority="120"/>
  </conditionalFormatting>
  <conditionalFormatting sqref="B40:B45">
    <cfRule type="duplicateValues" dxfId="245" priority="117"/>
    <cfRule type="duplicateValues" dxfId="244" priority="118"/>
    <cfRule type="duplicateValues" dxfId="243" priority="119"/>
  </conditionalFormatting>
  <conditionalFormatting sqref="B40:B45">
    <cfRule type="duplicateValues" dxfId="242" priority="115"/>
    <cfRule type="duplicateValues" dxfId="241" priority="116"/>
  </conditionalFormatting>
  <conditionalFormatting sqref="B40:B45">
    <cfRule type="duplicateValues" dxfId="240" priority="114"/>
  </conditionalFormatting>
  <conditionalFormatting sqref="B40:B45">
    <cfRule type="duplicateValues" dxfId="239" priority="111"/>
    <cfRule type="duplicateValues" dxfId="238" priority="112"/>
    <cfRule type="duplicateValues" dxfId="237" priority="113"/>
  </conditionalFormatting>
  <conditionalFormatting sqref="B40:B45">
    <cfRule type="duplicateValues" dxfId="236" priority="109"/>
    <cfRule type="duplicateValues" dxfId="235" priority="110"/>
  </conditionalFormatting>
  <conditionalFormatting sqref="B46:B47">
    <cfRule type="duplicateValues" dxfId="234" priority="108"/>
  </conditionalFormatting>
  <conditionalFormatting sqref="B46:B47">
    <cfRule type="duplicateValues" dxfId="233" priority="105"/>
    <cfRule type="duplicateValues" dxfId="232" priority="106"/>
    <cfRule type="duplicateValues" dxfId="231" priority="107"/>
  </conditionalFormatting>
  <conditionalFormatting sqref="B46:B47">
    <cfRule type="duplicateValues" dxfId="230" priority="103"/>
    <cfRule type="duplicateValues" dxfId="229" priority="104"/>
  </conditionalFormatting>
  <conditionalFormatting sqref="B46:B47">
    <cfRule type="duplicateValues" dxfId="228" priority="102"/>
  </conditionalFormatting>
  <conditionalFormatting sqref="B46:B47">
    <cfRule type="duplicateValues" dxfId="227" priority="99"/>
    <cfRule type="duplicateValues" dxfId="226" priority="100"/>
    <cfRule type="duplicateValues" dxfId="225" priority="101"/>
  </conditionalFormatting>
  <conditionalFormatting sqref="B46:B47">
    <cfRule type="duplicateValues" dxfId="224" priority="97"/>
    <cfRule type="duplicateValues" dxfId="223" priority="98"/>
  </conditionalFormatting>
  <conditionalFormatting sqref="B48:B49">
    <cfRule type="duplicateValues" dxfId="222" priority="158198"/>
  </conditionalFormatting>
  <conditionalFormatting sqref="B48:B49">
    <cfRule type="duplicateValues" dxfId="221" priority="158200"/>
    <cfRule type="duplicateValues" dxfId="220" priority="158201"/>
    <cfRule type="duplicateValues" dxfId="219" priority="158202"/>
  </conditionalFormatting>
  <conditionalFormatting sqref="E48:E49">
    <cfRule type="duplicateValues" dxfId="218" priority="158203"/>
  </conditionalFormatting>
  <conditionalFormatting sqref="E48:E49">
    <cfRule type="duplicateValues" dxfId="217" priority="158205"/>
    <cfRule type="duplicateValues" dxfId="216" priority="158206"/>
  </conditionalFormatting>
  <conditionalFormatting sqref="E48:E49">
    <cfRule type="duplicateValues" dxfId="215" priority="158207"/>
    <cfRule type="duplicateValues" dxfId="214" priority="158208"/>
    <cfRule type="duplicateValues" dxfId="213" priority="158209"/>
  </conditionalFormatting>
  <conditionalFormatting sqref="E48:E49">
    <cfRule type="duplicateValues" dxfId="212" priority="158210"/>
    <cfRule type="duplicateValues" dxfId="211" priority="158211"/>
    <cfRule type="duplicateValues" dxfId="210" priority="158212"/>
    <cfRule type="duplicateValues" dxfId="209" priority="158213"/>
  </conditionalFormatting>
  <conditionalFormatting sqref="B48:B49">
    <cfRule type="duplicateValues" dxfId="208" priority="158216"/>
    <cfRule type="duplicateValues" dxfId="207" priority="158217"/>
  </conditionalFormatting>
  <conditionalFormatting sqref="B50">
    <cfRule type="duplicateValues" dxfId="206" priority="32"/>
  </conditionalFormatting>
  <conditionalFormatting sqref="B50">
    <cfRule type="duplicateValues" dxfId="205" priority="29"/>
    <cfRule type="duplicateValues" dxfId="204" priority="30"/>
    <cfRule type="duplicateValues" dxfId="203" priority="31"/>
  </conditionalFormatting>
  <conditionalFormatting sqref="E50">
    <cfRule type="duplicateValues" dxfId="202" priority="28"/>
  </conditionalFormatting>
  <conditionalFormatting sqref="E50">
    <cfRule type="duplicateValues" dxfId="201" priority="26"/>
    <cfRule type="duplicateValues" dxfId="200" priority="27"/>
  </conditionalFormatting>
  <conditionalFormatting sqref="E50">
    <cfRule type="duplicateValues" dxfId="199" priority="23"/>
    <cfRule type="duplicateValues" dxfId="198" priority="24"/>
    <cfRule type="duplicateValues" dxfId="197" priority="25"/>
  </conditionalFormatting>
  <conditionalFormatting sqref="E50">
    <cfRule type="duplicateValues" dxfId="196" priority="19"/>
    <cfRule type="duplicateValues" dxfId="195" priority="20"/>
    <cfRule type="duplicateValues" dxfId="194" priority="21"/>
    <cfRule type="duplicateValues" dxfId="193" priority="22"/>
  </conditionalFormatting>
  <conditionalFormatting sqref="B50">
    <cfRule type="duplicateValues" dxfId="192" priority="17"/>
    <cfRule type="duplicateValues" dxfId="191" priority="18"/>
  </conditionalFormatting>
  <conditionalFormatting sqref="B90:B1048576 B1:B47">
    <cfRule type="duplicateValues" dxfId="190" priority="158580"/>
  </conditionalFormatting>
  <conditionalFormatting sqref="B90:B1048576 B5:B47">
    <cfRule type="duplicateValues" dxfId="189" priority="158584"/>
  </conditionalFormatting>
  <conditionalFormatting sqref="B90:B1048576 B1:B47">
    <cfRule type="duplicateValues" dxfId="188" priority="158587"/>
    <cfRule type="duplicateValues" dxfId="187" priority="158588"/>
    <cfRule type="duplicateValues" dxfId="186" priority="158589"/>
  </conditionalFormatting>
  <conditionalFormatting sqref="E90:E1048576 E13:E47">
    <cfRule type="duplicateValues" dxfId="185" priority="158599"/>
  </conditionalFormatting>
  <conditionalFormatting sqref="E90:E1048576 E13:E47 E1:E4">
    <cfRule type="duplicateValues" dxfId="184" priority="158602"/>
  </conditionalFormatting>
  <conditionalFormatting sqref="E90:E1048576 E13:E47 E1:E4">
    <cfRule type="duplicateValues" dxfId="183" priority="158606"/>
    <cfRule type="duplicateValues" dxfId="182" priority="158607"/>
  </conditionalFormatting>
  <conditionalFormatting sqref="E90:E1048576 E13:E47 E1:E4">
    <cfRule type="duplicateValues" dxfId="181" priority="158614"/>
    <cfRule type="duplicateValues" dxfId="180" priority="158615"/>
    <cfRule type="duplicateValues" dxfId="179" priority="158616"/>
  </conditionalFormatting>
  <conditionalFormatting sqref="E90:E1048576 E13:E47 E1:E4">
    <cfRule type="duplicateValues" dxfId="178" priority="158626"/>
    <cfRule type="duplicateValues" dxfId="177" priority="158627"/>
    <cfRule type="duplicateValues" dxfId="176" priority="158628"/>
    <cfRule type="duplicateValues" dxfId="175" priority="158629"/>
  </conditionalFormatting>
  <conditionalFormatting sqref="E90:E1048576">
    <cfRule type="duplicateValues" dxfId="174" priority="158642"/>
  </conditionalFormatting>
  <conditionalFormatting sqref="B90:B1048576">
    <cfRule type="duplicateValues" dxfId="173" priority="158644"/>
  </conditionalFormatting>
  <conditionalFormatting sqref="B90:B1048576 B1:B47">
    <cfRule type="duplicateValues" dxfId="172" priority="158646"/>
    <cfRule type="duplicateValues" dxfId="171" priority="158647"/>
  </conditionalFormatting>
  <conditionalFormatting sqref="B90:B1048576">
    <cfRule type="duplicateValues" dxfId="170" priority="158654"/>
    <cfRule type="duplicateValues" dxfId="169" priority="158655"/>
    <cfRule type="duplicateValues" dxfId="168" priority="158656"/>
  </conditionalFormatting>
  <conditionalFormatting sqref="E90:E1048576 E1:E47">
    <cfRule type="duplicateValues" dxfId="167" priority="158667"/>
  </conditionalFormatting>
  <conditionalFormatting sqref="B76:B108">
    <cfRule type="duplicateValues" dxfId="166" priority="158670"/>
  </conditionalFormatting>
  <conditionalFormatting sqref="B76:B108">
    <cfRule type="duplicateValues" dxfId="165" priority="158671"/>
    <cfRule type="duplicateValues" dxfId="164" priority="158672"/>
    <cfRule type="duplicateValues" dxfId="163" priority="158673"/>
  </conditionalFormatting>
  <conditionalFormatting sqref="B76:B108">
    <cfRule type="duplicateValues" dxfId="162" priority="158684"/>
    <cfRule type="duplicateValues" dxfId="161" priority="158685"/>
  </conditionalFormatting>
  <conditionalFormatting sqref="B51:B75">
    <cfRule type="duplicateValues" dxfId="160" priority="158686"/>
  </conditionalFormatting>
  <conditionalFormatting sqref="B51:B75">
    <cfRule type="duplicateValues" dxfId="159" priority="158688"/>
    <cfRule type="duplicateValues" dxfId="158" priority="158689"/>
    <cfRule type="duplicateValues" dxfId="157" priority="158690"/>
  </conditionalFormatting>
  <conditionalFormatting sqref="E51:E75">
    <cfRule type="duplicateValues" dxfId="156" priority="158694"/>
  </conditionalFormatting>
  <conditionalFormatting sqref="E51:E75">
    <cfRule type="duplicateValues" dxfId="155" priority="158696"/>
    <cfRule type="duplicateValues" dxfId="154" priority="158697"/>
  </conditionalFormatting>
  <conditionalFormatting sqref="E51:E75">
    <cfRule type="duplicateValues" dxfId="153" priority="158700"/>
    <cfRule type="duplicateValues" dxfId="152" priority="158701"/>
    <cfRule type="duplicateValues" dxfId="151" priority="158702"/>
  </conditionalFormatting>
  <conditionalFormatting sqref="E51:E75">
    <cfRule type="duplicateValues" dxfId="150" priority="158706"/>
    <cfRule type="duplicateValues" dxfId="149" priority="158707"/>
    <cfRule type="duplicateValues" dxfId="148" priority="158708"/>
    <cfRule type="duplicateValues" dxfId="147" priority="158709"/>
  </conditionalFormatting>
  <conditionalFormatting sqref="B51:B75">
    <cfRule type="duplicateValues" dxfId="146" priority="158714"/>
    <cfRule type="duplicateValues" dxfId="145" priority="158715"/>
  </conditionalFormatting>
  <conditionalFormatting sqref="B5:B12">
    <cfRule type="duplicateValues" dxfId="144" priority="158772"/>
  </conditionalFormatting>
  <conditionalFormatting sqref="B5:B12">
    <cfRule type="duplicateValues" dxfId="143" priority="158773"/>
    <cfRule type="duplicateValues" dxfId="142" priority="158774"/>
    <cfRule type="duplicateValues" dxfId="141" priority="158775"/>
  </conditionalFormatting>
  <conditionalFormatting sqref="B5:B12">
    <cfRule type="duplicateValues" dxfId="140" priority="158776"/>
    <cfRule type="duplicateValues" dxfId="139" priority="158777"/>
  </conditionalFormatting>
  <conditionalFormatting sqref="B21:B39">
    <cfRule type="duplicateValues" dxfId="138" priority="158996"/>
  </conditionalFormatting>
  <conditionalFormatting sqref="B21:B39">
    <cfRule type="duplicateValues" dxfId="137" priority="158998"/>
    <cfRule type="duplicateValues" dxfId="136" priority="158999"/>
    <cfRule type="duplicateValues" dxfId="135" priority="159000"/>
  </conditionalFormatting>
  <conditionalFormatting sqref="B21:B39">
    <cfRule type="duplicateValues" dxfId="134" priority="159004"/>
    <cfRule type="duplicateValues" dxfId="133" priority="159005"/>
  </conditionalFormatting>
  <conditionalFormatting sqref="E5:E47">
    <cfRule type="duplicateValues" dxfId="132" priority="159008"/>
  </conditionalFormatting>
  <conditionalFormatting sqref="E5:E47">
    <cfRule type="duplicateValues" dxfId="131" priority="159010"/>
    <cfRule type="duplicateValues" dxfId="130" priority="159011"/>
  </conditionalFormatting>
  <conditionalFormatting sqref="E5:E47">
    <cfRule type="duplicateValues" dxfId="129" priority="159014"/>
    <cfRule type="duplicateValues" dxfId="128" priority="159015"/>
    <cfRule type="duplicateValues" dxfId="127" priority="159016"/>
  </conditionalFormatting>
  <conditionalFormatting sqref="E5:E47">
    <cfRule type="duplicateValues" dxfId="126" priority="159020"/>
    <cfRule type="duplicateValues" dxfId="125" priority="159021"/>
    <cfRule type="duplicateValues" dxfId="124" priority="159022"/>
    <cfRule type="duplicateValues" dxfId="123" priority="159023"/>
  </conditionalFormatting>
  <conditionalFormatting sqref="E5:E108">
    <cfRule type="duplicateValues" dxfId="122" priority="159028"/>
  </conditionalFormatting>
  <conditionalFormatting sqref="E5:E108">
    <cfRule type="duplicateValues" dxfId="121" priority="159030"/>
    <cfRule type="duplicateValues" dxfId="120" priority="159031"/>
  </conditionalFormatting>
  <conditionalFormatting sqref="E5:E108">
    <cfRule type="duplicateValues" dxfId="119" priority="159034"/>
    <cfRule type="duplicateValues" dxfId="118" priority="159035"/>
    <cfRule type="duplicateValues" dxfId="117" priority="159036"/>
  </conditionalFormatting>
  <conditionalFormatting sqref="E5:E108">
    <cfRule type="duplicateValues" dxfId="116" priority="159040"/>
    <cfRule type="duplicateValues" dxfId="115" priority="159041"/>
    <cfRule type="duplicateValues" dxfId="114" priority="159042"/>
    <cfRule type="duplicateValues" dxfId="113" priority="15904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4140625" defaultRowHeight="14.4" x14ac:dyDescent="0.3"/>
  <cols>
    <col min="1" max="1" width="26.44140625" style="83" bestFit="1" customWidth="1"/>
    <col min="2" max="2" width="20.44140625" style="83" bestFit="1" customWidth="1"/>
    <col min="3" max="3" width="63" style="83" bestFit="1" customWidth="1"/>
    <col min="4" max="4" width="44.33203125" style="83" bestFit="1" customWidth="1"/>
    <col min="5" max="5" width="17.88671875" style="83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3.4" x14ac:dyDescent="0.3">
      <c r="A1" s="178" t="s">
        <v>2150</v>
      </c>
      <c r="B1" s="179"/>
      <c r="C1" s="179"/>
      <c r="D1" s="179"/>
      <c r="E1" s="180"/>
      <c r="F1" s="174" t="s">
        <v>2550</v>
      </c>
      <c r="G1" s="175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6.4" x14ac:dyDescent="0.3">
      <c r="A2" s="181" t="s">
        <v>2450</v>
      </c>
      <c r="B2" s="182"/>
      <c r="C2" s="182"/>
      <c r="D2" s="182"/>
      <c r="E2" s="183"/>
      <c r="F2" s="104" t="s">
        <v>2549</v>
      </c>
      <c r="G2" s="103">
        <f>G3+G4</f>
        <v>104</v>
      </c>
      <c r="H2" s="104" t="s">
        <v>2560</v>
      </c>
      <c r="I2" s="103">
        <f>COUNTIF(A:E,"Abastecido")</f>
        <v>6</v>
      </c>
      <c r="J2" s="104" t="s">
        <v>2578</v>
      </c>
      <c r="K2" s="103">
        <f>COUNTIF(REPORTE!P4:P89,"REINICIO FALLIDO")</f>
        <v>1</v>
      </c>
    </row>
    <row r="3" spans="1:11" ht="17.399999999999999" x14ac:dyDescent="0.3">
      <c r="A3" s="118"/>
      <c r="B3" s="144"/>
      <c r="C3" s="119"/>
      <c r="D3" s="119"/>
      <c r="E3" s="127"/>
      <c r="F3" s="104" t="s">
        <v>2548</v>
      </c>
      <c r="G3" s="103">
        <f>COUNTIF(REPORTE!A:Q,"fuera de Servicio")</f>
        <v>55</v>
      </c>
      <c r="H3" s="104" t="s">
        <v>2556</v>
      </c>
      <c r="I3" s="103">
        <f>COUNTIF(A:E,"Gavetas Vacías + Gavetas Fallando")</f>
        <v>5</v>
      </c>
      <c r="J3" s="104" t="s">
        <v>2579</v>
      </c>
      <c r="K3" s="103">
        <f>COUNTIF(REPORTE!E:U,"CARGA FALLIDA")</f>
        <v>0</v>
      </c>
    </row>
    <row r="4" spans="1:11" ht="18" thickBot="1" x14ac:dyDescent="0.35">
      <c r="A4" s="125" t="s">
        <v>2413</v>
      </c>
      <c r="B4" s="145">
        <v>44387.25</v>
      </c>
      <c r="C4" s="119"/>
      <c r="D4" s="119"/>
      <c r="E4" s="128"/>
      <c r="F4" s="104" t="s">
        <v>2545</v>
      </c>
      <c r="G4" s="103">
        <f>COUNTIF(REPORTE!A:Q,"En Servicio")</f>
        <v>49</v>
      </c>
      <c r="H4" s="104" t="s">
        <v>2559</v>
      </c>
      <c r="I4" s="103">
        <f>COUNTIF(A:E,"Solucionado")</f>
        <v>3</v>
      </c>
      <c r="J4" s="104" t="s">
        <v>2580</v>
      </c>
      <c r="K4" s="103">
        <f>COUNTIF(REPORTE!1:1048576,"PRINTER DEPOSITO")</f>
        <v>0</v>
      </c>
    </row>
    <row r="5" spans="1:11" ht="18" thickBot="1" x14ac:dyDescent="0.35">
      <c r="A5" s="125" t="s">
        <v>2414</v>
      </c>
      <c r="B5" s="145">
        <v>44387.708333333336</v>
      </c>
      <c r="C5" s="126"/>
      <c r="D5" s="119"/>
      <c r="E5" s="128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7.399999999999999" x14ac:dyDescent="0.3">
      <c r="A6" s="118"/>
      <c r="B6" s="144"/>
      <c r="C6" s="119"/>
      <c r="D6" s="119"/>
      <c r="E6" s="130"/>
      <c r="F6" s="104" t="s">
        <v>2547</v>
      </c>
      <c r="G6" s="103">
        <f>COUNTIF(REPORTE!A:Q,"carga exitosa")</f>
        <v>0</v>
      </c>
      <c r="H6" s="104" t="s">
        <v>2557</v>
      </c>
      <c r="I6" s="103">
        <f>COUNTIF(A:E,"GAVETA DE RECHAZO LLENA")</f>
        <v>1</v>
      </c>
    </row>
    <row r="7" spans="1:11" ht="17.399999999999999" x14ac:dyDescent="0.3">
      <c r="A7" s="171" t="s">
        <v>2582</v>
      </c>
      <c r="B7" s="172"/>
      <c r="C7" s="172"/>
      <c r="D7" s="172"/>
      <c r="E7" s="173"/>
      <c r="F7" s="104" t="s">
        <v>2551</v>
      </c>
      <c r="G7" s="103">
        <f>COUNTIF(A:E,"Sin Efectivo")</f>
        <v>4</v>
      </c>
      <c r="H7" s="104" t="s">
        <v>2558</v>
      </c>
      <c r="I7" s="103">
        <f>COUNTIF(A:E,"GAVETA DE DEPOSITO LLENA")</f>
        <v>6</v>
      </c>
    </row>
    <row r="8" spans="1:11" ht="17.399999999999999" x14ac:dyDescent="0.3">
      <c r="A8" s="120" t="s">
        <v>15</v>
      </c>
      <c r="B8" s="129" t="s">
        <v>2415</v>
      </c>
      <c r="C8" s="120" t="s">
        <v>46</v>
      </c>
      <c r="D8" s="129" t="s">
        <v>2418</v>
      </c>
      <c r="E8" s="129" t="s">
        <v>2416</v>
      </c>
    </row>
    <row r="9" spans="1:11" ht="17.399999999999999" x14ac:dyDescent="0.3">
      <c r="A9" s="137" t="str">
        <f>VLOOKUP(B9,'[1]LISTADO ATM'!$A$2:$C$822,3,0)</f>
        <v>DISTRITO NACIONAL</v>
      </c>
      <c r="B9" s="146">
        <v>955</v>
      </c>
      <c r="C9" s="140" t="str">
        <f>VLOOKUP(B9,'[1]LISTADO ATM'!$A$2:$B$822,2,0)</f>
        <v xml:space="preserve">ATM Oficina Americana Independencia II </v>
      </c>
      <c r="D9" s="133" t="s">
        <v>2544</v>
      </c>
      <c r="E9" s="142" t="s">
        <v>2599</v>
      </c>
    </row>
    <row r="10" spans="1:11" ht="17.399999999999999" x14ac:dyDescent="0.3">
      <c r="A10" s="137" t="str">
        <f>VLOOKUP(B10,'[1]LISTADO ATM'!$A$2:$C$822,3,0)</f>
        <v>SUR</v>
      </c>
      <c r="B10" s="146">
        <v>89</v>
      </c>
      <c r="C10" s="140" t="str">
        <f>VLOOKUP(B10,'[1]LISTADO ATM'!$A$2:$B$822,2,0)</f>
        <v xml:space="preserve">ATM UNP El Cercado (San Juan) </v>
      </c>
      <c r="D10" s="133" t="s">
        <v>2544</v>
      </c>
      <c r="E10" s="142">
        <v>3335949642</v>
      </c>
    </row>
    <row r="11" spans="1:11" s="110" customFormat="1" ht="17.399999999999999" x14ac:dyDescent="0.3">
      <c r="A11" s="137" t="str">
        <f>VLOOKUP(B11,'[1]LISTADO ATM'!$A$2:$C$822,3,0)</f>
        <v>SUR</v>
      </c>
      <c r="B11" s="137">
        <v>825</v>
      </c>
      <c r="C11" s="140" t="str">
        <f>VLOOKUP(B11,'[1]LISTADO ATM'!$A$2:$B$822,2,0)</f>
        <v xml:space="preserve">ATM Estacion Eco Cibeles (Las Matas de Farfán) </v>
      </c>
      <c r="D11" s="133" t="s">
        <v>2544</v>
      </c>
      <c r="E11" s="142">
        <v>3335949717</v>
      </c>
    </row>
    <row r="12" spans="1:11" s="110" customFormat="1" ht="17.399999999999999" x14ac:dyDescent="0.3">
      <c r="A12" s="137" t="str">
        <f>VLOOKUP(B12,'[1]LISTADO ATM'!$A$2:$C$822,3,0)</f>
        <v>NORTE</v>
      </c>
      <c r="B12" s="146">
        <v>599</v>
      </c>
      <c r="C12" s="140" t="str">
        <f>VLOOKUP(B12,'[1]LISTADO ATM'!$A$2:$B$822,2,0)</f>
        <v xml:space="preserve">ATM Oficina Plaza Internacional (Santiago) </v>
      </c>
      <c r="D12" s="133" t="s">
        <v>2544</v>
      </c>
      <c r="E12" s="142">
        <v>3335949644</v>
      </c>
    </row>
    <row r="13" spans="1:11" s="110" customFormat="1" ht="17.399999999999999" x14ac:dyDescent="0.3">
      <c r="A13" s="137" t="str">
        <f>VLOOKUP(B13,'[1]LISTADO ATM'!$A$2:$C$822,3,0)</f>
        <v>SUR</v>
      </c>
      <c r="B13" s="137">
        <v>870</v>
      </c>
      <c r="C13" s="140" t="str">
        <f>VLOOKUP(B13,'[1]LISTADO ATM'!$A$2:$B$822,2,0)</f>
        <v xml:space="preserve">ATM Willbes Dominicana (Barahona) </v>
      </c>
      <c r="D13" s="133" t="s">
        <v>2544</v>
      </c>
      <c r="E13" s="142">
        <v>3335949646</v>
      </c>
    </row>
    <row r="14" spans="1:11" s="110" customFormat="1" ht="17.399999999999999" x14ac:dyDescent="0.3">
      <c r="A14" s="137" t="str">
        <f>VLOOKUP(B14,'[1]LISTADO ATM'!$A$2:$C$822,3,0)</f>
        <v>NORTE</v>
      </c>
      <c r="B14" s="146">
        <v>288</v>
      </c>
      <c r="C14" s="140" t="str">
        <f>VLOOKUP(B14,'[1]LISTADO ATM'!$A$2:$B$822,2,0)</f>
        <v xml:space="preserve">ATM Oficina Camino Real II (Puerto Plata) </v>
      </c>
      <c r="D14" s="133" t="s">
        <v>2544</v>
      </c>
      <c r="E14" s="142">
        <v>3335949643</v>
      </c>
    </row>
    <row r="15" spans="1:11" s="110" customFormat="1" ht="18" thickBot="1" x14ac:dyDescent="0.35">
      <c r="A15" s="121" t="s">
        <v>2472</v>
      </c>
      <c r="B15" s="149">
        <f>COUNT(B9:B14)</f>
        <v>6</v>
      </c>
      <c r="C15" s="168"/>
      <c r="D15" s="169"/>
      <c r="E15" s="170"/>
    </row>
    <row r="16" spans="1:11" s="110" customFormat="1" x14ac:dyDescent="0.3">
      <c r="A16" s="118"/>
      <c r="B16" s="123"/>
      <c r="C16" s="118"/>
      <c r="D16" s="118"/>
      <c r="E16" s="123"/>
    </row>
    <row r="17" spans="1:6" s="110" customFormat="1" ht="17.399999999999999" x14ac:dyDescent="0.3">
      <c r="A17" s="171" t="s">
        <v>2583</v>
      </c>
      <c r="B17" s="172"/>
      <c r="C17" s="172"/>
      <c r="D17" s="172"/>
      <c r="E17" s="173"/>
    </row>
    <row r="18" spans="1:6" s="110" customFormat="1" ht="17.399999999999999" x14ac:dyDescent="0.3">
      <c r="A18" s="120" t="s">
        <v>15</v>
      </c>
      <c r="B18" s="129" t="s">
        <v>2415</v>
      </c>
      <c r="C18" s="120" t="s">
        <v>46</v>
      </c>
      <c r="D18" s="120" t="s">
        <v>2418</v>
      </c>
      <c r="E18" s="129" t="s">
        <v>2416</v>
      </c>
    </row>
    <row r="19" spans="1:6" s="110" customFormat="1" ht="17.399999999999999" x14ac:dyDescent="0.3">
      <c r="A19" s="136" t="str">
        <f>VLOOKUP(B19,'[1]LISTADO ATM'!$A$2:$C$822,3,0)</f>
        <v>DISTRITO NACIONAL</v>
      </c>
      <c r="B19" s="137">
        <v>70</v>
      </c>
      <c r="C19" s="140" t="str">
        <f>VLOOKUP(B19,'[1]LISTADO ATM'!$A$2:$B$822,2,0)</f>
        <v xml:space="preserve">ATM Autoservicio Plaza Lama Zona Oriental </v>
      </c>
      <c r="D19" s="133" t="s">
        <v>2540</v>
      </c>
      <c r="E19" s="142">
        <v>3335949744</v>
      </c>
    </row>
    <row r="20" spans="1:6" s="110" customFormat="1" ht="17.399999999999999" x14ac:dyDescent="0.3">
      <c r="A20" s="136" t="str">
        <f>VLOOKUP(B20,'[1]LISTADO ATM'!$A$2:$C$822,3,0)</f>
        <v>DISTRITO NACIONAL</v>
      </c>
      <c r="B20" s="137">
        <v>980</v>
      </c>
      <c r="C20" s="140" t="str">
        <f>VLOOKUP(B20,'[1]LISTADO ATM'!$A$2:$B$822,2,0)</f>
        <v xml:space="preserve">ATM Oficina Bella Vista Mall II </v>
      </c>
      <c r="D20" s="133" t="s">
        <v>2540</v>
      </c>
      <c r="E20" s="142">
        <v>3335947094</v>
      </c>
    </row>
    <row r="21" spans="1:6" s="110" customFormat="1" ht="17.399999999999999" x14ac:dyDescent="0.3">
      <c r="A21" s="136" t="str">
        <f>VLOOKUP(B21,'[1]LISTADO ATM'!$A$2:$C$822,3,0)</f>
        <v>DISTRITO NACIONAL</v>
      </c>
      <c r="B21" s="137">
        <v>39</v>
      </c>
      <c r="C21" s="140" t="str">
        <f>VLOOKUP(B21,'[1]LISTADO ATM'!$A$2:$B$822,2,0)</f>
        <v xml:space="preserve">ATM Oficina Ovando </v>
      </c>
      <c r="D21" s="133" t="s">
        <v>2540</v>
      </c>
      <c r="E21" s="142">
        <v>3335949608</v>
      </c>
    </row>
    <row r="22" spans="1:6" s="110" customFormat="1" ht="18" thickBot="1" x14ac:dyDescent="0.35">
      <c r="A22" s="121" t="s">
        <v>2472</v>
      </c>
      <c r="B22" s="149">
        <f>COUNT(B19:B21)</f>
        <v>3</v>
      </c>
      <c r="C22" s="168"/>
      <c r="D22" s="169"/>
      <c r="E22" s="170"/>
    </row>
    <row r="23" spans="1:6" s="110" customFormat="1" ht="15" thickBot="1" x14ac:dyDescent="0.35">
      <c r="A23" s="118"/>
      <c r="B23" s="123"/>
      <c r="C23" s="118"/>
      <c r="D23" s="118"/>
      <c r="E23" s="123"/>
    </row>
    <row r="24" spans="1:6" s="110" customFormat="1" ht="18" thickBot="1" x14ac:dyDescent="0.35">
      <c r="A24" s="165" t="s">
        <v>2473</v>
      </c>
      <c r="B24" s="166"/>
      <c r="C24" s="166"/>
      <c r="D24" s="166"/>
      <c r="E24" s="167"/>
    </row>
    <row r="25" spans="1:6" s="110" customFormat="1" ht="17.399999999999999" x14ac:dyDescent="0.3">
      <c r="A25" s="120" t="s">
        <v>15</v>
      </c>
      <c r="B25" s="129" t="s">
        <v>2415</v>
      </c>
      <c r="C25" s="120" t="s">
        <v>46</v>
      </c>
      <c r="D25" s="120" t="s">
        <v>2418</v>
      </c>
      <c r="E25" s="129" t="s">
        <v>2416</v>
      </c>
    </row>
    <row r="26" spans="1:6" s="110" customFormat="1" ht="17.399999999999999" x14ac:dyDescent="0.3">
      <c r="A26" s="137" t="str">
        <f>VLOOKUP(B26,'[1]LISTADO ATM'!$A$2:$C$822,3,0)</f>
        <v>DISTRITO NACIONAL</v>
      </c>
      <c r="B26" s="146">
        <v>947</v>
      </c>
      <c r="C26" s="140" t="str">
        <f>VLOOKUP(B26,'[1]LISTADO ATM'!$A$2:$B$822,2,0)</f>
        <v xml:space="preserve">ATM Superintendencia de Bancos </v>
      </c>
      <c r="D26" s="132" t="s">
        <v>2436</v>
      </c>
      <c r="E26" s="142">
        <v>3335949259</v>
      </c>
    </row>
    <row r="27" spans="1:6" s="110" customFormat="1" ht="17.399999999999999" x14ac:dyDescent="0.3">
      <c r="A27" s="137" t="str">
        <f>VLOOKUP(B27,'[1]LISTADO ATM'!$A$2:$C$822,3,0)</f>
        <v>ESTE</v>
      </c>
      <c r="B27" s="146">
        <v>211</v>
      </c>
      <c r="C27" s="140" t="str">
        <f>VLOOKUP(B27,'[1]LISTADO ATM'!$A$2:$B$822,2,0)</f>
        <v xml:space="preserve">ATM Oficina La Romana I </v>
      </c>
      <c r="D27" s="132" t="s">
        <v>2436</v>
      </c>
      <c r="E27" s="142">
        <v>3335949912</v>
      </c>
    </row>
    <row r="28" spans="1:6" s="110" customFormat="1" ht="17.399999999999999" x14ac:dyDescent="0.3">
      <c r="A28" s="137" t="str">
        <f>VLOOKUP(B28,'[1]LISTADO ATM'!$A$2:$C$822,3,0)</f>
        <v>SUR</v>
      </c>
      <c r="B28" s="146">
        <v>582</v>
      </c>
      <c r="C28" s="140" t="str">
        <f>VLOOKUP(B28,'[1]LISTADO ATM'!$A$2:$B$822,2,0)</f>
        <v>ATM Estación Sabana Yegua</v>
      </c>
      <c r="D28" s="132" t="s">
        <v>2436</v>
      </c>
      <c r="E28" s="142">
        <v>3335949687</v>
      </c>
    </row>
    <row r="29" spans="1:6" s="110" customFormat="1" ht="18" thickBot="1" x14ac:dyDescent="0.35">
      <c r="A29" s="141"/>
      <c r="B29" s="149">
        <f>COUNT(B26:B28)</f>
        <v>3</v>
      </c>
      <c r="C29" s="131"/>
      <c r="D29" s="131"/>
      <c r="E29" s="131"/>
    </row>
    <row r="30" spans="1:6" s="110" customFormat="1" ht="15" thickBot="1" x14ac:dyDescent="0.35">
      <c r="A30" s="118"/>
      <c r="B30" s="123"/>
      <c r="C30" s="118"/>
      <c r="D30" s="118"/>
      <c r="E30" s="123"/>
    </row>
    <row r="31" spans="1:6" ht="18" thickBot="1" x14ac:dyDescent="0.35">
      <c r="A31" s="165" t="s">
        <v>2436</v>
      </c>
      <c r="B31" s="166"/>
      <c r="C31" s="166"/>
      <c r="D31" s="166"/>
      <c r="E31" s="167"/>
      <c r="F31" s="106"/>
    </row>
    <row r="32" spans="1:6" ht="17.399999999999999" x14ac:dyDescent="0.3">
      <c r="A32" s="120" t="s">
        <v>15</v>
      </c>
      <c r="B32" s="129" t="s">
        <v>2415</v>
      </c>
      <c r="C32" s="120" t="s">
        <v>2588</v>
      </c>
      <c r="D32" s="120" t="s">
        <v>2418</v>
      </c>
      <c r="E32" s="129" t="s">
        <v>2416</v>
      </c>
    </row>
    <row r="33" spans="1:8" ht="17.399999999999999" x14ac:dyDescent="0.3">
      <c r="A33" s="137" t="str">
        <f>VLOOKUP(B33,'[1]LISTADO ATM'!$A$2:$C$822,3,0)</f>
        <v>ESTE</v>
      </c>
      <c r="B33" s="137">
        <v>612</v>
      </c>
      <c r="C33" s="140" t="str">
        <f>VLOOKUP(B33,'[1]LISTADO ATM'!$A$2:$B$822,2,0)</f>
        <v xml:space="preserve">ATM Plaza Orense (La Romana) </v>
      </c>
      <c r="D33" s="137" t="s">
        <v>2479</v>
      </c>
      <c r="E33" s="142">
        <v>3335949525</v>
      </c>
    </row>
    <row r="34" spans="1:8" s="106" customFormat="1" ht="17.399999999999999" x14ac:dyDescent="0.3">
      <c r="A34" s="137" t="str">
        <f>VLOOKUP(B34,'[1]LISTADO ATM'!$A$2:$C$822,3,0)</f>
        <v>DISTRITO NACIONAL</v>
      </c>
      <c r="B34" s="137">
        <v>139</v>
      </c>
      <c r="C34" s="140" t="str">
        <f>VLOOKUP(B34,'[1]LISTADO ATM'!$A$2:$B$822,2,0)</f>
        <v xml:space="preserve">ATM Oficina Plaza Lama Zona Oriental I </v>
      </c>
      <c r="D34" s="137" t="s">
        <v>2479</v>
      </c>
      <c r="E34" s="142">
        <v>3335949222</v>
      </c>
    </row>
    <row r="35" spans="1:8" s="106" customFormat="1" ht="17.399999999999999" x14ac:dyDescent="0.3">
      <c r="A35" s="137" t="str">
        <f>VLOOKUP(B35,'[1]LISTADO ATM'!$A$2:$C$822,3,0)</f>
        <v>DISTRITO NACIONAL</v>
      </c>
      <c r="B35" s="137">
        <v>620</v>
      </c>
      <c r="C35" s="140" t="str">
        <f>VLOOKUP(B35,'[1]LISTADO ATM'!$A$2:$B$822,2,0)</f>
        <v xml:space="preserve">ATM Ministerio de Medio Ambiente </v>
      </c>
      <c r="D35" s="137" t="s">
        <v>2479</v>
      </c>
      <c r="E35" s="142">
        <v>3335949534</v>
      </c>
      <c r="G35" s="110"/>
      <c r="H35" s="110"/>
    </row>
    <row r="36" spans="1:8" s="110" customFormat="1" ht="17.399999999999999" x14ac:dyDescent="0.3">
      <c r="A36" s="137" t="str">
        <f>VLOOKUP(B36,'[1]LISTADO ATM'!$A$2:$C$822,3,0)</f>
        <v>NORTE</v>
      </c>
      <c r="B36" s="137">
        <v>987</v>
      </c>
      <c r="C36" s="140" t="str">
        <f>VLOOKUP(B36,'[1]LISTADO ATM'!$A$2:$B$822,2,0)</f>
        <v xml:space="preserve">ATM S/M Jumbo (Moca) </v>
      </c>
      <c r="D36" s="137" t="s">
        <v>2479</v>
      </c>
      <c r="E36" s="142">
        <v>3335949936</v>
      </c>
    </row>
    <row r="37" spans="1:8" s="110" customFormat="1" ht="17.399999999999999" x14ac:dyDescent="0.3">
      <c r="A37" s="137" t="str">
        <f>VLOOKUP(B37,'[1]LISTADO ATM'!$A$2:$C$822,3,0)</f>
        <v>ESTE</v>
      </c>
      <c r="B37" s="137">
        <v>293</v>
      </c>
      <c r="C37" s="140" t="str">
        <f>VLOOKUP(B37,'[1]LISTADO ATM'!$A$2:$B$822,2,0)</f>
        <v xml:space="preserve">ATM S/M Nueva Visión (San Pedro) </v>
      </c>
      <c r="D37" s="137" t="s">
        <v>2479</v>
      </c>
      <c r="E37" s="142">
        <v>3335949769</v>
      </c>
    </row>
    <row r="38" spans="1:8" ht="18" thickBot="1" x14ac:dyDescent="0.35">
      <c r="A38" s="141" t="s">
        <v>2472</v>
      </c>
      <c r="B38" s="149">
        <f>COUNT(B33:B37)</f>
        <v>5</v>
      </c>
      <c r="C38" s="131"/>
      <c r="D38" s="131"/>
      <c r="E38" s="131"/>
      <c r="G38" s="110"/>
      <c r="H38" s="110"/>
    </row>
    <row r="39" spans="1:8" s="110" customFormat="1" ht="15" thickBot="1" x14ac:dyDescent="0.35">
      <c r="A39" s="118"/>
      <c r="B39" s="123"/>
      <c r="C39" s="118"/>
      <c r="D39" s="118"/>
      <c r="E39" s="123"/>
    </row>
    <row r="40" spans="1:8" s="110" customFormat="1" ht="17.399999999999999" x14ac:dyDescent="0.3">
      <c r="A40" s="160" t="s">
        <v>2584</v>
      </c>
      <c r="B40" s="161"/>
      <c r="C40" s="161"/>
      <c r="D40" s="161"/>
      <c r="E40" s="162"/>
    </row>
    <row r="41" spans="1:8" ht="17.399999999999999" x14ac:dyDescent="0.3">
      <c r="A41" s="120" t="s">
        <v>15</v>
      </c>
      <c r="B41" s="129" t="s">
        <v>2415</v>
      </c>
      <c r="C41" s="122" t="s">
        <v>46</v>
      </c>
      <c r="D41" s="135" t="s">
        <v>2418</v>
      </c>
      <c r="E41" s="129" t="s">
        <v>2416</v>
      </c>
      <c r="G41" s="110"/>
      <c r="H41" s="110"/>
    </row>
    <row r="42" spans="1:8" s="110" customFormat="1" ht="17.399999999999999" x14ac:dyDescent="0.3">
      <c r="A42" s="136" t="str">
        <f>VLOOKUP(B42,'[1]LISTADO ATM'!$A$2:$C$822,3,0)</f>
        <v>NORTE</v>
      </c>
      <c r="B42" s="137">
        <v>304</v>
      </c>
      <c r="C42" s="140" t="str">
        <f>VLOOKUP(B42,'[1]LISTADO ATM'!$A$2:$B$822,2,0)</f>
        <v xml:space="preserve">ATM Multicentro La Sirena Estrella Sadhala </v>
      </c>
      <c r="D42" s="147" t="s">
        <v>2562</v>
      </c>
      <c r="E42" s="142">
        <v>3335949577</v>
      </c>
    </row>
    <row r="43" spans="1:8" s="110" customFormat="1" ht="17.399999999999999" x14ac:dyDescent="0.3">
      <c r="A43" s="136" t="str">
        <f>VLOOKUP(B43,'[1]LISTADO ATM'!$A$2:$C$822,3,0)</f>
        <v>SUR</v>
      </c>
      <c r="B43" s="137">
        <v>829</v>
      </c>
      <c r="C43" s="140" t="str">
        <f>VLOOKUP(B43,'[1]LISTADO ATM'!$A$2:$B$822,2,0)</f>
        <v xml:space="preserve">ATM UNP Multicentro Sirena Baní </v>
      </c>
      <c r="D43" s="147" t="s">
        <v>2562</v>
      </c>
      <c r="E43" s="142">
        <v>3335949611</v>
      </c>
    </row>
    <row r="44" spans="1:8" s="110" customFormat="1" ht="17.399999999999999" x14ac:dyDescent="0.3">
      <c r="A44" s="136" t="str">
        <f>VLOOKUP(B44,'[1]LISTADO ATM'!$A$2:$C$822,3,0)</f>
        <v>ESTE</v>
      </c>
      <c r="B44" s="137">
        <v>158</v>
      </c>
      <c r="C44" s="140" t="str">
        <f>VLOOKUP(B44,'[1]LISTADO ATM'!$A$2:$B$822,2,0)</f>
        <v xml:space="preserve">ATM Oficina Romana Norte </v>
      </c>
      <c r="D44" s="147" t="s">
        <v>2562</v>
      </c>
      <c r="E44" s="142">
        <v>3335949616</v>
      </c>
    </row>
    <row r="45" spans="1:8" s="110" customFormat="1" ht="17.399999999999999" x14ac:dyDescent="0.3">
      <c r="A45" s="136" t="str">
        <f>VLOOKUP(B45,'[1]LISTADO ATM'!$A$2:$C$822,3,0)</f>
        <v>SUR</v>
      </c>
      <c r="B45" s="137">
        <v>880</v>
      </c>
      <c r="C45" s="140" t="str">
        <f>VLOOKUP(B45,'[1]LISTADO ATM'!$A$2:$B$822,2,0)</f>
        <v xml:space="preserve">ATM Autoservicio Barahona II </v>
      </c>
      <c r="D45" s="147" t="s">
        <v>2562</v>
      </c>
      <c r="E45" s="142">
        <v>3335947792</v>
      </c>
    </row>
    <row r="46" spans="1:8" s="110" customFormat="1" ht="17.399999999999999" x14ac:dyDescent="0.3">
      <c r="A46" s="136" t="str">
        <f>VLOOKUP(B46,'[1]LISTADO ATM'!$A$2:$C$822,3,0)</f>
        <v>DISTRITO NACIONAL</v>
      </c>
      <c r="B46" s="137">
        <v>410</v>
      </c>
      <c r="C46" s="140" t="str">
        <f>VLOOKUP(B46,'[1]LISTADO ATM'!$A$2:$B$822,2,0)</f>
        <v xml:space="preserve">ATM Oficina Las Palmas de Herrera II </v>
      </c>
      <c r="D46" s="147" t="s">
        <v>2562</v>
      </c>
      <c r="E46" s="142">
        <v>3335949621</v>
      </c>
    </row>
    <row r="47" spans="1:8" s="110" customFormat="1" ht="17.399999999999999" x14ac:dyDescent="0.3">
      <c r="A47" s="136" t="str">
        <f>VLOOKUP(B47,'[1]LISTADO ATM'!$A$2:$C$822,3,0)</f>
        <v>NORTE</v>
      </c>
      <c r="B47" s="137">
        <v>538</v>
      </c>
      <c r="C47" s="140" t="str">
        <f>VLOOKUP(B47,'[1]LISTADO ATM'!$A$2:$B$822,2,0)</f>
        <v>ATM  Autoservicio San Fco. Macorís</v>
      </c>
      <c r="D47" s="147" t="s">
        <v>2562</v>
      </c>
      <c r="E47" s="142">
        <v>3335949943</v>
      </c>
    </row>
    <row r="48" spans="1:8" s="110" customFormat="1" ht="17.399999999999999" x14ac:dyDescent="0.3">
      <c r="A48" s="136" t="str">
        <f>VLOOKUP(B48,'[1]LISTADO ATM'!$A$2:$C$822,3,0)</f>
        <v>DISTRITO NACIONAL</v>
      </c>
      <c r="B48" s="137">
        <v>701</v>
      </c>
      <c r="C48" s="140" t="str">
        <f>VLOOKUP(B48,'[1]LISTADO ATM'!$A$2:$B$822,2,0)</f>
        <v>ATM Autoservicio Los Alcarrizos</v>
      </c>
      <c r="D48" s="148" t="s">
        <v>2561</v>
      </c>
      <c r="E48" s="142">
        <v>3335949614</v>
      </c>
    </row>
    <row r="49" spans="1:5" ht="17.399999999999999" x14ac:dyDescent="0.3">
      <c r="A49" s="136" t="e">
        <f>VLOOKUP(B49,'[1]LISTADO ATM'!$A$2:$C$822,3,0)</f>
        <v>#N/A</v>
      </c>
      <c r="B49" s="137"/>
      <c r="C49" s="140" t="e">
        <f>VLOOKUP(B49,'[1]LISTADO ATM'!$A$2:$B$822,2,0)</f>
        <v>#N/A</v>
      </c>
      <c r="D49" s="147"/>
      <c r="E49" s="142"/>
    </row>
    <row r="50" spans="1:5" ht="18" thickBot="1" x14ac:dyDescent="0.35">
      <c r="A50" s="141" t="s">
        <v>2472</v>
      </c>
      <c r="B50" s="149">
        <f>COUNT(B42:B49)</f>
        <v>7</v>
      </c>
      <c r="C50" s="131"/>
      <c r="D50" s="134"/>
      <c r="E50" s="134"/>
    </row>
    <row r="51" spans="1:5" ht="15" thickBot="1" x14ac:dyDescent="0.35">
      <c r="A51" s="118"/>
      <c r="B51" s="123"/>
      <c r="C51" s="118"/>
      <c r="D51" s="118"/>
      <c r="E51" s="123"/>
    </row>
    <row r="52" spans="1:5" ht="18" thickBot="1" x14ac:dyDescent="0.35">
      <c r="A52" s="163" t="s">
        <v>2474</v>
      </c>
      <c r="B52" s="164"/>
      <c r="C52" s="118" t="s">
        <v>2412</v>
      </c>
      <c r="D52" s="123"/>
      <c r="E52" s="123"/>
    </row>
    <row r="53" spans="1:5" ht="18" thickBot="1" x14ac:dyDescent="0.35">
      <c r="A53" s="143">
        <f>+B29+B38+B50</f>
        <v>15</v>
      </c>
      <c r="B53" s="150"/>
      <c r="C53" s="118"/>
      <c r="D53" s="118"/>
      <c r="E53" s="118"/>
    </row>
    <row r="54" spans="1:5" ht="15" thickBot="1" x14ac:dyDescent="0.35">
      <c r="A54" s="118"/>
      <c r="B54" s="123"/>
      <c r="C54" s="118"/>
      <c r="D54" s="118"/>
      <c r="E54" s="123"/>
    </row>
    <row r="55" spans="1:5" ht="18" thickBot="1" x14ac:dyDescent="0.35">
      <c r="A55" s="165" t="s">
        <v>2475</v>
      </c>
      <c r="B55" s="166"/>
      <c r="C55" s="166"/>
      <c r="D55" s="166"/>
      <c r="E55" s="167"/>
    </row>
    <row r="56" spans="1:5" ht="17.399999999999999" x14ac:dyDescent="0.3">
      <c r="A56" s="124" t="s">
        <v>15</v>
      </c>
      <c r="B56" s="129" t="s">
        <v>2415</v>
      </c>
      <c r="C56" s="122" t="s">
        <v>46</v>
      </c>
      <c r="D56" s="184" t="s">
        <v>2418</v>
      </c>
      <c r="E56" s="185"/>
    </row>
    <row r="57" spans="1:5" ht="17.399999999999999" x14ac:dyDescent="0.3">
      <c r="A57" s="137" t="str">
        <f>VLOOKUP(B57,'[1]LISTADO ATM'!$A$2:$C$822,3,0)</f>
        <v>DISTRITO NACIONAL</v>
      </c>
      <c r="B57" s="146">
        <v>573</v>
      </c>
      <c r="C57" s="137" t="str">
        <f>VLOOKUP(B57,'[1]LISTADO ATM'!$A$2:$B$822,2,0)</f>
        <v xml:space="preserve">ATM IDSS </v>
      </c>
      <c r="D57" s="176" t="s">
        <v>2585</v>
      </c>
      <c r="E57" s="177"/>
    </row>
    <row r="58" spans="1:5" ht="17.399999999999999" x14ac:dyDescent="0.3">
      <c r="A58" s="137" t="str">
        <f>VLOOKUP(B58,'[1]LISTADO ATM'!$A$2:$C$822,3,0)</f>
        <v>DISTRITO NACIONAL</v>
      </c>
      <c r="B58" s="146">
        <v>815</v>
      </c>
      <c r="C58" s="137" t="str">
        <f>VLOOKUP(B58,'[1]LISTADO ATM'!$A$2:$B$822,2,0)</f>
        <v xml:space="preserve">ATM Oficina Atalaya del Mar </v>
      </c>
      <c r="D58" s="176" t="s">
        <v>2585</v>
      </c>
      <c r="E58" s="177"/>
    </row>
    <row r="59" spans="1:5" ht="17.399999999999999" x14ac:dyDescent="0.3">
      <c r="A59" s="137" t="str">
        <f>VLOOKUP(B59,'[1]LISTADO ATM'!$A$2:$C$822,3,0)</f>
        <v>DISTRITO NACIONAL</v>
      </c>
      <c r="B59" s="146">
        <v>578</v>
      </c>
      <c r="C59" s="137" t="str">
        <f>VLOOKUP(B59,'[1]LISTADO ATM'!$A$2:$B$822,2,0)</f>
        <v xml:space="preserve">ATM Procuraduría General de la República </v>
      </c>
      <c r="D59" s="176" t="s">
        <v>2630</v>
      </c>
      <c r="E59" s="177"/>
    </row>
    <row r="60" spans="1:5" ht="17.399999999999999" x14ac:dyDescent="0.3">
      <c r="A60" s="137" t="str">
        <f>VLOOKUP(B60,'[1]LISTADO ATM'!$A$2:$C$822,3,0)</f>
        <v>ESTE</v>
      </c>
      <c r="B60" s="146">
        <v>673</v>
      </c>
      <c r="C60" s="137" t="str">
        <f>VLOOKUP(B60,'[1]LISTADO ATM'!$A$2:$B$822,2,0)</f>
        <v>ATM Clínica Dr. Cruz Jiminián</v>
      </c>
      <c r="D60" s="176" t="s">
        <v>2630</v>
      </c>
      <c r="E60" s="177"/>
    </row>
    <row r="61" spans="1:5" ht="17.399999999999999" x14ac:dyDescent="0.3">
      <c r="A61" s="137" t="str">
        <f>VLOOKUP(B61,'[1]LISTADO ATM'!$A$2:$C$822,3,0)</f>
        <v>DISTRITO NACIONAL</v>
      </c>
      <c r="B61" s="146">
        <v>974</v>
      </c>
      <c r="C61" s="137" t="str">
        <f>VLOOKUP(B61,'[1]LISTADO ATM'!$A$2:$B$822,2,0)</f>
        <v xml:space="preserve">ATM S/M Nacional Ave. Lope de Vega </v>
      </c>
      <c r="D61" s="176" t="s">
        <v>2585</v>
      </c>
      <c r="E61" s="177"/>
    </row>
    <row r="62" spans="1:5" ht="17.399999999999999" x14ac:dyDescent="0.3">
      <c r="A62" s="137" t="str">
        <f>VLOOKUP(B62,'[1]LISTADO ATM'!$A$2:$C$822,3,0)</f>
        <v>NORTE</v>
      </c>
      <c r="B62" s="146">
        <v>290</v>
      </c>
      <c r="C62" s="137" t="str">
        <f>VLOOKUP(B62,'[1]LISTADO ATM'!$A$2:$B$822,2,0)</f>
        <v xml:space="preserve">ATM Oficina San Francisco de Macorís </v>
      </c>
      <c r="D62" s="176" t="s">
        <v>2630</v>
      </c>
      <c r="E62" s="177"/>
    </row>
    <row r="63" spans="1:5" ht="17.399999999999999" x14ac:dyDescent="0.3">
      <c r="A63" s="137" t="str">
        <f>VLOOKUP(B63,'[1]LISTADO ATM'!$A$2:$C$822,3,0)</f>
        <v>DISTRITO NACIONAL</v>
      </c>
      <c r="B63" s="146">
        <v>725</v>
      </c>
      <c r="C63" s="137" t="str">
        <f>VLOOKUP(B63,'[1]LISTADO ATM'!$A$2:$B$822,2,0)</f>
        <v xml:space="preserve">ATM El Huacal II  </v>
      </c>
      <c r="D63" s="176" t="s">
        <v>2630</v>
      </c>
      <c r="E63" s="177"/>
    </row>
    <row r="64" spans="1:5" ht="17.399999999999999" x14ac:dyDescent="0.3">
      <c r="A64" s="137" t="str">
        <f>VLOOKUP(B64,'[1]LISTADO ATM'!$A$2:$C$822,3,0)</f>
        <v>SUR</v>
      </c>
      <c r="B64" s="146">
        <v>817</v>
      </c>
      <c r="C64" s="137" t="str">
        <f>VLOOKUP(B64,'[1]LISTADO ATM'!$A$2:$B$822,2,0)</f>
        <v xml:space="preserve">ATM Ayuntamiento Sabana Larga (San José de Ocoa) </v>
      </c>
      <c r="D64" s="176" t="s">
        <v>2630</v>
      </c>
      <c r="E64" s="177"/>
    </row>
    <row r="65" spans="1:5" ht="18" thickBot="1" x14ac:dyDescent="0.35">
      <c r="A65" s="141" t="s">
        <v>2472</v>
      </c>
      <c r="B65" s="149">
        <f>COUNT(B57:B64)</f>
        <v>8</v>
      </c>
      <c r="C65" s="138"/>
      <c r="D65" s="138"/>
      <c r="E65" s="139"/>
    </row>
    <row r="66" spans="1:5" x14ac:dyDescent="0.3">
      <c r="A66" s="118"/>
      <c r="B66" s="69"/>
      <c r="C66" s="118"/>
      <c r="D66" s="118"/>
      <c r="E66" s="118"/>
    </row>
    <row r="67" spans="1:5" x14ac:dyDescent="0.3">
      <c r="A67" s="118"/>
      <c r="B67" s="69"/>
      <c r="C67" s="118"/>
      <c r="D67" s="118"/>
      <c r="E67" s="118"/>
    </row>
    <row r="68" spans="1:5" x14ac:dyDescent="0.3">
      <c r="A68" s="118"/>
      <c r="B68" s="69"/>
      <c r="C68" s="118"/>
      <c r="D68" s="118"/>
      <c r="E68" s="118"/>
    </row>
    <row r="69" spans="1:5" x14ac:dyDescent="0.3">
      <c r="A69" s="118"/>
      <c r="B69" s="69"/>
      <c r="C69" s="118"/>
      <c r="D69" s="118"/>
      <c r="E69" s="118"/>
    </row>
    <row r="70" spans="1:5" x14ac:dyDescent="0.3">
      <c r="A70" s="118"/>
      <c r="B70" s="69"/>
      <c r="C70" s="118"/>
      <c r="D70" s="118"/>
      <c r="E70" s="118"/>
    </row>
    <row r="138" spans="1:5" x14ac:dyDescent="0.3">
      <c r="A138" s="110"/>
      <c r="B138" s="69"/>
      <c r="C138" s="110"/>
      <c r="D138" s="110"/>
      <c r="E138" s="110"/>
    </row>
    <row r="139" spans="1:5" x14ac:dyDescent="0.3">
      <c r="A139" s="110"/>
      <c r="B139" s="69"/>
      <c r="C139" s="110"/>
      <c r="D139" s="110"/>
      <c r="E139" s="110"/>
    </row>
    <row r="140" spans="1:5" x14ac:dyDescent="0.3">
      <c r="A140" s="110"/>
      <c r="B140" s="69"/>
      <c r="C140" s="110"/>
      <c r="D140" s="110"/>
      <c r="E140" s="110"/>
    </row>
    <row r="141" spans="1:5" x14ac:dyDescent="0.3">
      <c r="A141" s="110"/>
      <c r="B141" s="69"/>
      <c r="C141" s="110"/>
      <c r="D141" s="110"/>
      <c r="E141" s="110"/>
    </row>
    <row r="142" spans="1:5" x14ac:dyDescent="0.3">
      <c r="A142" s="110"/>
      <c r="B142" s="69"/>
      <c r="C142" s="110"/>
      <c r="D142" s="110"/>
      <c r="E142" s="110"/>
    </row>
    <row r="143" spans="1:5" x14ac:dyDescent="0.3">
      <c r="A143" s="110"/>
      <c r="B143" s="69"/>
      <c r="C143" s="110"/>
      <c r="D143" s="110"/>
      <c r="E143" s="110"/>
    </row>
    <row r="144" spans="1:5" x14ac:dyDescent="0.3">
      <c r="A144" s="110"/>
      <c r="B144" s="69"/>
      <c r="C144" s="110"/>
      <c r="D144" s="110"/>
      <c r="E144" s="110"/>
    </row>
    <row r="145" spans="1:5" x14ac:dyDescent="0.3">
      <c r="A145" s="110"/>
      <c r="B145" s="69"/>
      <c r="C145" s="110"/>
      <c r="D145" s="110"/>
      <c r="E145" s="110"/>
    </row>
    <row r="146" spans="1:5" x14ac:dyDescent="0.3">
      <c r="A146" s="110"/>
      <c r="B146" s="69"/>
      <c r="C146" s="110"/>
      <c r="D146" s="110"/>
      <c r="E146" s="110"/>
    </row>
    <row r="147" spans="1:5" x14ac:dyDescent="0.3">
      <c r="A147" s="110"/>
      <c r="B147" s="69"/>
      <c r="C147" s="110"/>
      <c r="D147" s="110"/>
      <c r="E147" s="110"/>
    </row>
    <row r="148" spans="1:5" x14ac:dyDescent="0.3">
      <c r="A148" s="110"/>
      <c r="B148" s="69"/>
      <c r="C148" s="110"/>
      <c r="D148" s="110"/>
      <c r="E148" s="110"/>
    </row>
    <row r="149" spans="1:5" x14ac:dyDescent="0.3">
      <c r="A149" s="110"/>
      <c r="B149" s="69"/>
      <c r="C149" s="110"/>
      <c r="D149" s="110"/>
      <c r="E149" s="110"/>
    </row>
    <row r="150" spans="1:5" x14ac:dyDescent="0.3">
      <c r="A150" s="110"/>
      <c r="B150" s="69"/>
      <c r="C150" s="110"/>
      <c r="D150" s="110"/>
      <c r="E150" s="110"/>
    </row>
    <row r="151" spans="1:5" x14ac:dyDescent="0.3">
      <c r="A151" s="110"/>
      <c r="B151" s="69"/>
      <c r="C151" s="110"/>
      <c r="D151" s="110"/>
      <c r="E151" s="110"/>
    </row>
    <row r="152" spans="1:5" x14ac:dyDescent="0.3">
      <c r="A152" s="110"/>
      <c r="B152" s="69"/>
      <c r="C152" s="110"/>
      <c r="D152" s="110"/>
      <c r="E152" s="110"/>
    </row>
    <row r="153" spans="1:5" x14ac:dyDescent="0.3">
      <c r="A153" s="110"/>
      <c r="B153" s="69"/>
      <c r="C153" s="110"/>
      <c r="D153" s="110"/>
      <c r="E153" s="110"/>
    </row>
    <row r="154" spans="1:5" x14ac:dyDescent="0.3">
      <c r="A154" s="110"/>
      <c r="B154" s="69"/>
      <c r="C154" s="110"/>
      <c r="D154" s="110"/>
      <c r="E154" s="110"/>
    </row>
    <row r="155" spans="1:5" x14ac:dyDescent="0.3">
      <c r="A155" s="110"/>
      <c r="B155" s="69"/>
      <c r="C155" s="110"/>
      <c r="D155" s="110"/>
      <c r="E155" s="110"/>
    </row>
    <row r="156" spans="1:5" x14ac:dyDescent="0.3">
      <c r="A156" s="110"/>
      <c r="B156" s="69"/>
      <c r="C156" s="110"/>
      <c r="D156" s="110"/>
      <c r="E156" s="110"/>
    </row>
    <row r="157" spans="1:5" x14ac:dyDescent="0.3">
      <c r="A157" s="110"/>
      <c r="B157" s="69"/>
      <c r="C157" s="110"/>
      <c r="D157" s="110"/>
      <c r="E157" s="110"/>
    </row>
    <row r="158" spans="1:5" x14ac:dyDescent="0.3">
      <c r="A158" s="110"/>
      <c r="B158" s="69"/>
      <c r="C158" s="110"/>
      <c r="D158" s="110"/>
      <c r="E158" s="110"/>
    </row>
    <row r="159" spans="1:5" x14ac:dyDescent="0.3">
      <c r="A159" s="110"/>
      <c r="B159" s="69"/>
      <c r="C159" s="110"/>
      <c r="D159" s="110"/>
      <c r="E159" s="110"/>
    </row>
    <row r="160" spans="1:5" x14ac:dyDescent="0.3">
      <c r="A160" s="110"/>
      <c r="B160" s="69"/>
      <c r="C160" s="110"/>
      <c r="D160" s="110"/>
      <c r="E160" s="110"/>
    </row>
    <row r="161" spans="1:5" x14ac:dyDescent="0.3">
      <c r="A161" s="110"/>
      <c r="B161" s="69"/>
      <c r="C161" s="110"/>
      <c r="D161" s="110"/>
      <c r="E161" s="110"/>
    </row>
    <row r="162" spans="1:5" x14ac:dyDescent="0.3">
      <c r="A162" s="110"/>
      <c r="B162" s="69"/>
      <c r="C162" s="110"/>
      <c r="D162" s="110"/>
      <c r="E162" s="110"/>
    </row>
    <row r="163" spans="1:5" x14ac:dyDescent="0.3">
      <c r="A163" s="110"/>
      <c r="B163" s="69"/>
      <c r="C163" s="110"/>
      <c r="D163" s="110"/>
      <c r="E163" s="110"/>
    </row>
    <row r="164" spans="1:5" x14ac:dyDescent="0.3">
      <c r="A164" s="110"/>
      <c r="B164" s="69"/>
      <c r="C164" s="110"/>
      <c r="D164" s="110"/>
      <c r="E164" s="110"/>
    </row>
    <row r="165" spans="1:5" x14ac:dyDescent="0.3">
      <c r="A165" s="110"/>
      <c r="B165" s="69"/>
      <c r="C165" s="110"/>
      <c r="D165" s="110"/>
      <c r="E165" s="110"/>
    </row>
    <row r="166" spans="1:5" x14ac:dyDescent="0.3">
      <c r="A166" s="110"/>
      <c r="B166" s="69"/>
      <c r="C166" s="110"/>
      <c r="D166" s="110"/>
      <c r="E166" s="110"/>
    </row>
    <row r="167" spans="1:5" x14ac:dyDescent="0.3">
      <c r="A167" s="110"/>
      <c r="B167" s="69"/>
      <c r="C167" s="110"/>
      <c r="D167" s="110"/>
      <c r="E167" s="110"/>
    </row>
    <row r="168" spans="1:5" x14ac:dyDescent="0.3">
      <c r="A168" s="110"/>
      <c r="B168" s="69"/>
      <c r="C168" s="110"/>
      <c r="D168" s="110"/>
      <c r="E168" s="110"/>
    </row>
    <row r="169" spans="1:5" x14ac:dyDescent="0.3">
      <c r="A169" s="110"/>
      <c r="B169" s="69"/>
      <c r="C169" s="110"/>
      <c r="D169" s="110"/>
      <c r="E169" s="110"/>
    </row>
    <row r="170" spans="1:5" x14ac:dyDescent="0.3">
      <c r="A170" s="110"/>
      <c r="B170" s="69"/>
      <c r="C170" s="110"/>
      <c r="D170" s="110"/>
      <c r="E170" s="110"/>
    </row>
    <row r="171" spans="1:5" x14ac:dyDescent="0.3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12" priority="143452"/>
  </conditionalFormatting>
  <conditionalFormatting sqref="B185:B1048576">
    <cfRule type="duplicateValues" dxfId="111" priority="143453"/>
  </conditionalFormatting>
  <conditionalFormatting sqref="B168:B171">
    <cfRule type="duplicateValues" dxfId="110" priority="93"/>
  </conditionalFormatting>
  <conditionalFormatting sqref="B168:B1048576">
    <cfRule type="duplicateValues" dxfId="109" priority="81"/>
  </conditionalFormatting>
  <conditionalFormatting sqref="B138:B167">
    <cfRule type="duplicateValues" dxfId="108" priority="158193"/>
  </conditionalFormatting>
  <conditionalFormatting sqref="B138:B1048576">
    <cfRule type="duplicateValues" dxfId="107" priority="158194"/>
  </conditionalFormatting>
  <conditionalFormatting sqref="E138:E1048576">
    <cfRule type="duplicateValues" dxfId="106" priority="158195"/>
  </conditionalFormatting>
  <conditionalFormatting sqref="E138:E167">
    <cfRule type="duplicateValues" dxfId="105" priority="158196"/>
  </conditionalFormatting>
  <conditionalFormatting sqref="B138:B167">
    <cfRule type="duplicateValues" dxfId="104" priority="158197"/>
  </conditionalFormatting>
  <conditionalFormatting sqref="B43">
    <cfRule type="duplicateValues" dxfId="103" priority="21"/>
  </conditionalFormatting>
  <conditionalFormatting sqref="B46:B47">
    <cfRule type="duplicateValues" dxfId="102" priority="20"/>
  </conditionalFormatting>
  <conditionalFormatting sqref="B21">
    <cfRule type="duplicateValues" dxfId="101" priority="19"/>
  </conditionalFormatting>
  <conditionalFormatting sqref="B50:B70 B46:B47 B20:B43 B1:B18">
    <cfRule type="duplicateValues" dxfId="100" priority="18"/>
  </conditionalFormatting>
  <conditionalFormatting sqref="E65:E70 E29:E35 E38:E43 E20:E26 E1:E10 E12:E18 E46 E48:E59">
    <cfRule type="duplicateValues" dxfId="99" priority="17"/>
  </conditionalFormatting>
  <conditionalFormatting sqref="B50:B70 B22:B42 B1:B18 B20">
    <cfRule type="duplicateValues" dxfId="98" priority="22"/>
  </conditionalFormatting>
  <conditionalFormatting sqref="B44:B45">
    <cfRule type="duplicateValues" dxfId="97" priority="16"/>
  </conditionalFormatting>
  <conditionalFormatting sqref="B44:B45">
    <cfRule type="duplicateValues" dxfId="96" priority="15"/>
  </conditionalFormatting>
  <conditionalFormatting sqref="E44">
    <cfRule type="duplicateValues" dxfId="95" priority="14"/>
  </conditionalFormatting>
  <conditionalFormatting sqref="E60">
    <cfRule type="duplicateValues" dxfId="94" priority="13"/>
  </conditionalFormatting>
  <conditionalFormatting sqref="E61">
    <cfRule type="duplicateValues" dxfId="93" priority="12"/>
  </conditionalFormatting>
  <conditionalFormatting sqref="E11">
    <cfRule type="duplicateValues" dxfId="92" priority="11"/>
  </conditionalFormatting>
  <conditionalFormatting sqref="E28">
    <cfRule type="duplicateValues" dxfId="91" priority="10"/>
  </conditionalFormatting>
  <conditionalFormatting sqref="E19">
    <cfRule type="duplicateValues" dxfId="90" priority="9"/>
  </conditionalFormatting>
  <conditionalFormatting sqref="E37">
    <cfRule type="duplicateValues" dxfId="89" priority="8"/>
  </conditionalFormatting>
  <conditionalFormatting sqref="E45">
    <cfRule type="duplicateValues" dxfId="88" priority="7"/>
  </conditionalFormatting>
  <conditionalFormatting sqref="B48:B49 B19 B21">
    <cfRule type="duplicateValues" dxfId="87" priority="23"/>
  </conditionalFormatting>
  <conditionalFormatting sqref="E62">
    <cfRule type="duplicateValues" dxfId="86" priority="6"/>
  </conditionalFormatting>
  <conditionalFormatting sqref="E63">
    <cfRule type="duplicateValues" dxfId="85" priority="5"/>
  </conditionalFormatting>
  <conditionalFormatting sqref="E64">
    <cfRule type="duplicateValues" dxfId="84" priority="4"/>
  </conditionalFormatting>
  <conditionalFormatting sqref="E27">
    <cfRule type="duplicateValues" dxfId="83" priority="3"/>
  </conditionalFormatting>
  <conditionalFormatting sqref="E36">
    <cfRule type="duplicateValues" dxfId="82" priority="2"/>
  </conditionalFormatting>
  <conditionalFormatting sqref="E47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2554</v>
      </c>
      <c r="C828" s="38" t="s">
        <v>1276</v>
      </c>
    </row>
    <row r="829" spans="1:3" s="69" customFormat="1" x14ac:dyDescent="0.3">
      <c r="A829" s="38">
        <v>375</v>
      </c>
      <c r="B829" s="38" t="s">
        <v>2563</v>
      </c>
      <c r="C829" s="38" t="s">
        <v>1273</v>
      </c>
    </row>
    <row r="830" spans="1:3" x14ac:dyDescent="0.3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2420</v>
      </c>
      <c r="B1" s="187"/>
      <c r="C1" s="187"/>
      <c r="D1" s="18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6" x14ac:dyDescent="0.3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6" x14ac:dyDescent="0.3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6" x14ac:dyDescent="0.3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6" t="s">
        <v>2429</v>
      </c>
      <c r="B18" s="187"/>
      <c r="C18" s="187"/>
      <c r="D18" s="18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2021-07-10T23:22:46Z</dcterms:modified>
</cp:coreProperties>
</file>