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2\"/>
    </mc:Choice>
  </mc:AlternateContent>
  <bookViews>
    <workbookView xWindow="-120" yWindow="-120" windowWidth="20736" windowHeight="111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" i="1" l="1"/>
  <c r="A105" i="1"/>
  <c r="A106" i="1"/>
  <c r="A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35" i="1"/>
  <c r="G135" i="1"/>
  <c r="H135" i="1"/>
  <c r="I135" i="1"/>
  <c r="J135" i="1"/>
  <c r="K135" i="1"/>
  <c r="F130" i="1"/>
  <c r="G130" i="1"/>
  <c r="H130" i="1"/>
  <c r="I130" i="1"/>
  <c r="J130" i="1"/>
  <c r="K130" i="1"/>
  <c r="F153" i="1"/>
  <c r="G153" i="1"/>
  <c r="H153" i="1"/>
  <c r="I153" i="1"/>
  <c r="J153" i="1"/>
  <c r="K153" i="1"/>
  <c r="F164" i="1"/>
  <c r="G164" i="1"/>
  <c r="H164" i="1"/>
  <c r="I164" i="1"/>
  <c r="J164" i="1"/>
  <c r="K164" i="1"/>
  <c r="F137" i="1"/>
  <c r="G137" i="1"/>
  <c r="H137" i="1"/>
  <c r="I137" i="1"/>
  <c r="J137" i="1"/>
  <c r="K137" i="1"/>
  <c r="F145" i="1"/>
  <c r="G145" i="1"/>
  <c r="H145" i="1"/>
  <c r="I145" i="1"/>
  <c r="J145" i="1"/>
  <c r="K145" i="1"/>
  <c r="F159" i="1"/>
  <c r="G159" i="1"/>
  <c r="H159" i="1"/>
  <c r="I159" i="1"/>
  <c r="J159" i="1"/>
  <c r="K159" i="1"/>
  <c r="F149" i="1"/>
  <c r="G149" i="1"/>
  <c r="H149" i="1"/>
  <c r="I149" i="1"/>
  <c r="J149" i="1"/>
  <c r="K149" i="1"/>
  <c r="F151" i="1"/>
  <c r="G151" i="1"/>
  <c r="H151" i="1"/>
  <c r="I151" i="1"/>
  <c r="J151" i="1"/>
  <c r="K151" i="1"/>
  <c r="F123" i="1"/>
  <c r="G123" i="1"/>
  <c r="H123" i="1"/>
  <c r="I123" i="1"/>
  <c r="J123" i="1"/>
  <c r="K123" i="1"/>
  <c r="F141" i="1"/>
  <c r="G141" i="1"/>
  <c r="H141" i="1"/>
  <c r="I141" i="1"/>
  <c r="J141" i="1"/>
  <c r="K141" i="1"/>
  <c r="F134" i="1"/>
  <c r="G134" i="1"/>
  <c r="H134" i="1"/>
  <c r="I134" i="1"/>
  <c r="J134" i="1"/>
  <c r="K134" i="1"/>
  <c r="F136" i="1"/>
  <c r="G136" i="1"/>
  <c r="H136" i="1"/>
  <c r="I136" i="1"/>
  <c r="J136" i="1"/>
  <c r="K136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33" i="1"/>
  <c r="G133" i="1"/>
  <c r="H133" i="1"/>
  <c r="I133" i="1"/>
  <c r="J133" i="1"/>
  <c r="K133" i="1"/>
  <c r="F126" i="1"/>
  <c r="G126" i="1"/>
  <c r="H126" i="1"/>
  <c r="I126" i="1"/>
  <c r="J126" i="1"/>
  <c r="K126" i="1"/>
  <c r="F121" i="1"/>
  <c r="G121" i="1"/>
  <c r="H121" i="1"/>
  <c r="I121" i="1"/>
  <c r="J121" i="1"/>
  <c r="K121" i="1"/>
  <c r="F161" i="1"/>
  <c r="G161" i="1"/>
  <c r="H161" i="1"/>
  <c r="I161" i="1"/>
  <c r="J161" i="1"/>
  <c r="K161" i="1"/>
  <c r="F148" i="1"/>
  <c r="G148" i="1"/>
  <c r="H148" i="1"/>
  <c r="I148" i="1"/>
  <c r="J148" i="1"/>
  <c r="K148" i="1"/>
  <c r="F131" i="1"/>
  <c r="G131" i="1"/>
  <c r="H131" i="1"/>
  <c r="I131" i="1"/>
  <c r="J131" i="1"/>
  <c r="K131" i="1"/>
  <c r="F165" i="1"/>
  <c r="G165" i="1"/>
  <c r="H165" i="1"/>
  <c r="I165" i="1"/>
  <c r="J165" i="1"/>
  <c r="K165" i="1"/>
  <c r="F158" i="1"/>
  <c r="G158" i="1"/>
  <c r="H158" i="1"/>
  <c r="I158" i="1"/>
  <c r="J158" i="1"/>
  <c r="K158" i="1"/>
  <c r="F150" i="1"/>
  <c r="G150" i="1"/>
  <c r="H150" i="1"/>
  <c r="I150" i="1"/>
  <c r="J150" i="1"/>
  <c r="K150" i="1"/>
  <c r="F156" i="1"/>
  <c r="G156" i="1"/>
  <c r="H156" i="1"/>
  <c r="I156" i="1"/>
  <c r="J156" i="1"/>
  <c r="K156" i="1"/>
  <c r="F154" i="1"/>
  <c r="G154" i="1"/>
  <c r="H154" i="1"/>
  <c r="I154" i="1"/>
  <c r="J154" i="1"/>
  <c r="K154" i="1"/>
  <c r="A56" i="1"/>
  <c r="A135" i="1"/>
  <c r="A130" i="1"/>
  <c r="A153" i="1"/>
  <c r="A164" i="1"/>
  <c r="A137" i="1"/>
  <c r="A145" i="1"/>
  <c r="A159" i="1"/>
  <c r="A149" i="1"/>
  <c r="A151" i="1"/>
  <c r="A123" i="1"/>
  <c r="A141" i="1"/>
  <c r="A134" i="1"/>
  <c r="A136" i="1"/>
  <c r="A128" i="1"/>
  <c r="A127" i="1"/>
  <c r="A133" i="1"/>
  <c r="A126" i="1"/>
  <c r="A121" i="1"/>
  <c r="A161" i="1"/>
  <c r="A148" i="1"/>
  <c r="A131" i="1"/>
  <c r="A165" i="1"/>
  <c r="A158" i="1"/>
  <c r="A150" i="1"/>
  <c r="A156" i="1"/>
  <c r="A154" i="1"/>
  <c r="B105" i="16" l="1"/>
  <c r="B53" i="16"/>
  <c r="B29" i="16"/>
  <c r="B40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1" i="16"/>
  <c r="A71" i="16"/>
  <c r="C70" i="16"/>
  <c r="A70" i="16"/>
  <c r="C69" i="16"/>
  <c r="A69" i="16"/>
  <c r="B65" i="16"/>
  <c r="A78" i="16" s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6" i="1" l="1"/>
  <c r="G56" i="1"/>
  <c r="H56" i="1"/>
  <c r="I56" i="1"/>
  <c r="J56" i="1"/>
  <c r="K56" i="1"/>
  <c r="F50" i="1"/>
  <c r="G50" i="1"/>
  <c r="H50" i="1"/>
  <c r="I50" i="1"/>
  <c r="J50" i="1"/>
  <c r="K50" i="1"/>
  <c r="F53" i="1"/>
  <c r="G53" i="1"/>
  <c r="H53" i="1"/>
  <c r="I53" i="1"/>
  <c r="J53" i="1"/>
  <c r="K53" i="1"/>
  <c r="F43" i="1"/>
  <c r="G43" i="1"/>
  <c r="H43" i="1"/>
  <c r="I43" i="1"/>
  <c r="J43" i="1"/>
  <c r="K43" i="1"/>
  <c r="F48" i="1"/>
  <c r="G48" i="1"/>
  <c r="H48" i="1"/>
  <c r="I48" i="1"/>
  <c r="J48" i="1"/>
  <c r="K48" i="1"/>
  <c r="F55" i="1"/>
  <c r="G55" i="1"/>
  <c r="H55" i="1"/>
  <c r="I55" i="1"/>
  <c r="J55" i="1"/>
  <c r="K55" i="1"/>
  <c r="F47" i="1"/>
  <c r="G47" i="1"/>
  <c r="H47" i="1"/>
  <c r="I47" i="1"/>
  <c r="J47" i="1"/>
  <c r="K47" i="1"/>
  <c r="F67" i="1"/>
  <c r="G67" i="1"/>
  <c r="H67" i="1"/>
  <c r="I67" i="1"/>
  <c r="J67" i="1"/>
  <c r="K67" i="1"/>
  <c r="F49" i="1"/>
  <c r="G49" i="1"/>
  <c r="H49" i="1"/>
  <c r="I49" i="1"/>
  <c r="J49" i="1"/>
  <c r="K49" i="1"/>
  <c r="F44" i="1"/>
  <c r="G44" i="1"/>
  <c r="H44" i="1"/>
  <c r="I44" i="1"/>
  <c r="J44" i="1"/>
  <c r="K44" i="1"/>
  <c r="F51" i="1"/>
  <c r="G51" i="1"/>
  <c r="H51" i="1"/>
  <c r="I51" i="1"/>
  <c r="J51" i="1"/>
  <c r="K51" i="1"/>
  <c r="F45" i="1"/>
  <c r="G45" i="1"/>
  <c r="H45" i="1"/>
  <c r="I45" i="1"/>
  <c r="J45" i="1"/>
  <c r="K45" i="1"/>
  <c r="F42" i="1"/>
  <c r="G42" i="1"/>
  <c r="H42" i="1"/>
  <c r="I42" i="1"/>
  <c r="J42" i="1"/>
  <c r="K42" i="1"/>
  <c r="F46" i="1"/>
  <c r="G46" i="1"/>
  <c r="H46" i="1"/>
  <c r="I46" i="1"/>
  <c r="J46" i="1"/>
  <c r="K46" i="1"/>
  <c r="F52" i="1"/>
  <c r="G52" i="1"/>
  <c r="H52" i="1"/>
  <c r="I52" i="1"/>
  <c r="J52" i="1"/>
  <c r="K52" i="1"/>
  <c r="F54" i="1"/>
  <c r="G54" i="1"/>
  <c r="H54" i="1"/>
  <c r="I54" i="1"/>
  <c r="J54" i="1"/>
  <c r="K54" i="1"/>
  <c r="A50" i="1"/>
  <c r="A53" i="1"/>
  <c r="A43" i="1"/>
  <c r="A48" i="1"/>
  <c r="A55" i="1"/>
  <c r="A47" i="1"/>
  <c r="A67" i="1"/>
  <c r="A49" i="1"/>
  <c r="A44" i="1"/>
  <c r="A51" i="1"/>
  <c r="A45" i="1"/>
  <c r="A42" i="1"/>
  <c r="A46" i="1"/>
  <c r="A52" i="1"/>
  <c r="A54" i="1"/>
  <c r="A152" i="1"/>
  <c r="A107" i="1"/>
  <c r="A102" i="1"/>
  <c r="A162" i="1"/>
  <c r="A118" i="1"/>
  <c r="A111" i="1"/>
  <c r="A113" i="1"/>
  <c r="A144" i="1"/>
  <c r="A142" i="1"/>
  <c r="A143" i="1"/>
  <c r="A132" i="1"/>
  <c r="A97" i="1"/>
  <c r="A122" i="1"/>
  <c r="A124" i="1"/>
  <c r="A98" i="1"/>
  <c r="F152" i="1"/>
  <c r="G152" i="1"/>
  <c r="H152" i="1"/>
  <c r="I152" i="1"/>
  <c r="J152" i="1"/>
  <c r="K152" i="1"/>
  <c r="F107" i="1"/>
  <c r="G107" i="1"/>
  <c r="H107" i="1"/>
  <c r="I107" i="1"/>
  <c r="J107" i="1"/>
  <c r="K107" i="1"/>
  <c r="F102" i="1"/>
  <c r="G102" i="1"/>
  <c r="H102" i="1"/>
  <c r="I102" i="1"/>
  <c r="J102" i="1"/>
  <c r="K102" i="1"/>
  <c r="F162" i="1"/>
  <c r="G162" i="1"/>
  <c r="H162" i="1"/>
  <c r="I162" i="1"/>
  <c r="J162" i="1"/>
  <c r="K162" i="1"/>
  <c r="F118" i="1"/>
  <c r="G118" i="1"/>
  <c r="H118" i="1"/>
  <c r="I118" i="1"/>
  <c r="J118" i="1"/>
  <c r="K118" i="1"/>
  <c r="F111" i="1"/>
  <c r="G111" i="1"/>
  <c r="H111" i="1"/>
  <c r="I111" i="1"/>
  <c r="J111" i="1"/>
  <c r="K111" i="1"/>
  <c r="F113" i="1"/>
  <c r="G113" i="1"/>
  <c r="H113" i="1"/>
  <c r="I113" i="1"/>
  <c r="J113" i="1"/>
  <c r="K113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32" i="1"/>
  <c r="G132" i="1"/>
  <c r="H132" i="1"/>
  <c r="I132" i="1"/>
  <c r="J132" i="1"/>
  <c r="K132" i="1"/>
  <c r="F97" i="1"/>
  <c r="G97" i="1"/>
  <c r="H97" i="1"/>
  <c r="I97" i="1"/>
  <c r="J97" i="1"/>
  <c r="K97" i="1"/>
  <c r="F122" i="1"/>
  <c r="G122" i="1"/>
  <c r="H122" i="1"/>
  <c r="I122" i="1"/>
  <c r="J122" i="1"/>
  <c r="K122" i="1"/>
  <c r="F124" i="1"/>
  <c r="G124" i="1"/>
  <c r="H124" i="1"/>
  <c r="I124" i="1"/>
  <c r="J124" i="1"/>
  <c r="K124" i="1"/>
  <c r="F98" i="1"/>
  <c r="G98" i="1"/>
  <c r="H98" i="1"/>
  <c r="I98" i="1"/>
  <c r="J98" i="1"/>
  <c r="K98" i="1"/>
  <c r="F99" i="1"/>
  <c r="G99" i="1"/>
  <c r="H99" i="1"/>
  <c r="I99" i="1"/>
  <c r="J99" i="1"/>
  <c r="K99" i="1"/>
  <c r="F87" i="1"/>
  <c r="G87" i="1"/>
  <c r="H87" i="1"/>
  <c r="I87" i="1"/>
  <c r="J87" i="1"/>
  <c r="K87" i="1"/>
  <c r="F72" i="1"/>
  <c r="G72" i="1"/>
  <c r="H72" i="1"/>
  <c r="I72" i="1"/>
  <c r="J72" i="1"/>
  <c r="K72" i="1"/>
  <c r="F119" i="1"/>
  <c r="G119" i="1"/>
  <c r="H119" i="1"/>
  <c r="I119" i="1"/>
  <c r="J119" i="1"/>
  <c r="K119" i="1"/>
  <c r="F139" i="1"/>
  <c r="G139" i="1"/>
  <c r="H139" i="1"/>
  <c r="I139" i="1"/>
  <c r="J139" i="1"/>
  <c r="K139" i="1"/>
  <c r="A99" i="1"/>
  <c r="A87" i="1"/>
  <c r="A72" i="1"/>
  <c r="A119" i="1"/>
  <c r="A139" i="1"/>
  <c r="F59" i="1" l="1"/>
  <c r="G59" i="1"/>
  <c r="H59" i="1"/>
  <c r="I59" i="1"/>
  <c r="J59" i="1"/>
  <c r="K59" i="1"/>
  <c r="F57" i="1"/>
  <c r="G57" i="1"/>
  <c r="H57" i="1"/>
  <c r="I57" i="1"/>
  <c r="J57" i="1"/>
  <c r="K57" i="1"/>
  <c r="F84" i="1"/>
  <c r="G84" i="1"/>
  <c r="H84" i="1"/>
  <c r="I84" i="1"/>
  <c r="J84" i="1"/>
  <c r="K84" i="1"/>
  <c r="A59" i="1"/>
  <c r="A57" i="1"/>
  <c r="A84" i="1"/>
  <c r="F25" i="1" l="1"/>
  <c r="G25" i="1"/>
  <c r="H25" i="1"/>
  <c r="I25" i="1"/>
  <c r="J25" i="1"/>
  <c r="K25" i="1"/>
  <c r="A25" i="1"/>
  <c r="F7" i="1" l="1"/>
  <c r="G7" i="1"/>
  <c r="H7" i="1"/>
  <c r="I7" i="1"/>
  <c r="J7" i="1"/>
  <c r="K7" i="1"/>
  <c r="A7" i="1"/>
  <c r="F33" i="1"/>
  <c r="G33" i="1"/>
  <c r="H33" i="1"/>
  <c r="I33" i="1"/>
  <c r="J33" i="1"/>
  <c r="K33" i="1"/>
  <c r="A33" i="1"/>
  <c r="F63" i="1"/>
  <c r="G63" i="1"/>
  <c r="H63" i="1"/>
  <c r="I63" i="1"/>
  <c r="J63" i="1"/>
  <c r="K63" i="1"/>
  <c r="F77" i="1"/>
  <c r="G77" i="1"/>
  <c r="H77" i="1"/>
  <c r="I77" i="1"/>
  <c r="J77" i="1"/>
  <c r="K77" i="1"/>
  <c r="F24" i="1"/>
  <c r="G24" i="1"/>
  <c r="H24" i="1"/>
  <c r="I24" i="1"/>
  <c r="J24" i="1"/>
  <c r="K24" i="1"/>
  <c r="F117" i="1"/>
  <c r="G117" i="1"/>
  <c r="H117" i="1"/>
  <c r="I117" i="1"/>
  <c r="J117" i="1"/>
  <c r="K117" i="1"/>
  <c r="F23" i="1"/>
  <c r="G23" i="1"/>
  <c r="H23" i="1"/>
  <c r="I23" i="1"/>
  <c r="J23" i="1"/>
  <c r="K23" i="1"/>
  <c r="F31" i="1"/>
  <c r="G31" i="1"/>
  <c r="H31" i="1"/>
  <c r="I31" i="1"/>
  <c r="J31" i="1"/>
  <c r="K31" i="1"/>
  <c r="F15" i="1"/>
  <c r="G15" i="1"/>
  <c r="H15" i="1"/>
  <c r="I15" i="1"/>
  <c r="J15" i="1"/>
  <c r="K15" i="1"/>
  <c r="F74" i="1"/>
  <c r="G74" i="1"/>
  <c r="H74" i="1"/>
  <c r="I74" i="1"/>
  <c r="J74" i="1"/>
  <c r="K74" i="1"/>
  <c r="F27" i="1"/>
  <c r="G27" i="1"/>
  <c r="H27" i="1"/>
  <c r="I27" i="1"/>
  <c r="J27" i="1"/>
  <c r="K27" i="1"/>
  <c r="A63" i="1"/>
  <c r="A77" i="1"/>
  <c r="A24" i="1"/>
  <c r="A117" i="1"/>
  <c r="A23" i="1"/>
  <c r="A31" i="1"/>
  <c r="A15" i="1"/>
  <c r="A74" i="1"/>
  <c r="A27" i="1"/>
  <c r="F96" i="1" l="1"/>
  <c r="G96" i="1"/>
  <c r="H96" i="1"/>
  <c r="I96" i="1"/>
  <c r="J96" i="1"/>
  <c r="K96" i="1"/>
  <c r="A96" i="1"/>
  <c r="A14" i="1" l="1"/>
  <c r="F14" i="1"/>
  <c r="G14" i="1"/>
  <c r="H14" i="1"/>
  <c r="I14" i="1"/>
  <c r="J14" i="1"/>
  <c r="K14" i="1"/>
  <c r="A58" i="1"/>
  <c r="F58" i="1"/>
  <c r="G58" i="1"/>
  <c r="H58" i="1"/>
  <c r="I58" i="1"/>
  <c r="J58" i="1"/>
  <c r="K58" i="1"/>
  <c r="A129" i="1"/>
  <c r="F129" i="1"/>
  <c r="G129" i="1"/>
  <c r="H129" i="1"/>
  <c r="I129" i="1"/>
  <c r="J129" i="1"/>
  <c r="K129" i="1"/>
  <c r="A81" i="1"/>
  <c r="F81" i="1"/>
  <c r="G81" i="1"/>
  <c r="H81" i="1"/>
  <c r="I81" i="1"/>
  <c r="J81" i="1"/>
  <c r="K81" i="1"/>
  <c r="A109" i="1"/>
  <c r="F109" i="1"/>
  <c r="G109" i="1"/>
  <c r="H109" i="1"/>
  <c r="I109" i="1"/>
  <c r="J109" i="1"/>
  <c r="K109" i="1"/>
  <c r="A16" i="1"/>
  <c r="F16" i="1"/>
  <c r="G16" i="1"/>
  <c r="H16" i="1"/>
  <c r="I16" i="1"/>
  <c r="J16" i="1"/>
  <c r="K16" i="1"/>
  <c r="A80" i="1"/>
  <c r="F80" i="1"/>
  <c r="G80" i="1"/>
  <c r="H80" i="1"/>
  <c r="I80" i="1"/>
  <c r="J80" i="1"/>
  <c r="K80" i="1"/>
  <c r="A95" i="1"/>
  <c r="F95" i="1"/>
  <c r="G95" i="1"/>
  <c r="H95" i="1"/>
  <c r="I95" i="1"/>
  <c r="J95" i="1"/>
  <c r="K95" i="1"/>
  <c r="A35" i="1"/>
  <c r="F35" i="1"/>
  <c r="G35" i="1"/>
  <c r="H35" i="1"/>
  <c r="I35" i="1"/>
  <c r="J35" i="1"/>
  <c r="K35" i="1"/>
  <c r="A12" i="1"/>
  <c r="F12" i="1"/>
  <c r="G12" i="1"/>
  <c r="H12" i="1"/>
  <c r="I12" i="1"/>
  <c r="J12" i="1"/>
  <c r="K12" i="1"/>
  <c r="A65" i="1"/>
  <c r="F65" i="1"/>
  <c r="G65" i="1"/>
  <c r="H65" i="1"/>
  <c r="I65" i="1"/>
  <c r="J65" i="1"/>
  <c r="K65" i="1"/>
  <c r="A157" i="1"/>
  <c r="F157" i="1"/>
  <c r="G157" i="1"/>
  <c r="H157" i="1"/>
  <c r="I157" i="1"/>
  <c r="J157" i="1"/>
  <c r="K157" i="1"/>
  <c r="A9" i="1"/>
  <c r="F9" i="1"/>
  <c r="G9" i="1"/>
  <c r="H9" i="1"/>
  <c r="I9" i="1"/>
  <c r="J9" i="1"/>
  <c r="K9" i="1"/>
  <c r="A88" i="1"/>
  <c r="F88" i="1"/>
  <c r="G88" i="1"/>
  <c r="H88" i="1"/>
  <c r="I88" i="1"/>
  <c r="J88" i="1"/>
  <c r="K88" i="1"/>
  <c r="A125" i="1"/>
  <c r="F125" i="1"/>
  <c r="G125" i="1"/>
  <c r="H125" i="1"/>
  <c r="I125" i="1"/>
  <c r="J125" i="1"/>
  <c r="K125" i="1"/>
  <c r="A100" i="1"/>
  <c r="F100" i="1"/>
  <c r="G100" i="1"/>
  <c r="H100" i="1"/>
  <c r="I100" i="1"/>
  <c r="J100" i="1"/>
  <c r="K100" i="1"/>
  <c r="A38" i="1"/>
  <c r="F38" i="1"/>
  <c r="G38" i="1"/>
  <c r="H38" i="1"/>
  <c r="I38" i="1"/>
  <c r="J38" i="1"/>
  <c r="K38" i="1"/>
  <c r="A89" i="1"/>
  <c r="F89" i="1"/>
  <c r="G89" i="1"/>
  <c r="H89" i="1"/>
  <c r="I89" i="1"/>
  <c r="J89" i="1"/>
  <c r="K89" i="1"/>
  <c r="A76" i="1"/>
  <c r="F76" i="1"/>
  <c r="G76" i="1"/>
  <c r="H76" i="1"/>
  <c r="I76" i="1"/>
  <c r="J76" i="1"/>
  <c r="K76" i="1"/>
  <c r="A108" i="1"/>
  <c r="F108" i="1"/>
  <c r="G108" i="1"/>
  <c r="H108" i="1"/>
  <c r="I108" i="1"/>
  <c r="J108" i="1"/>
  <c r="K108" i="1"/>
  <c r="A30" i="1"/>
  <c r="F30" i="1"/>
  <c r="G30" i="1"/>
  <c r="H30" i="1"/>
  <c r="I30" i="1"/>
  <c r="J30" i="1"/>
  <c r="K30" i="1"/>
  <c r="A28" i="1"/>
  <c r="F28" i="1"/>
  <c r="G28" i="1"/>
  <c r="H28" i="1"/>
  <c r="I28" i="1"/>
  <c r="J28" i="1"/>
  <c r="K28" i="1"/>
  <c r="A69" i="1"/>
  <c r="F69" i="1"/>
  <c r="G69" i="1"/>
  <c r="H69" i="1"/>
  <c r="I69" i="1"/>
  <c r="J69" i="1"/>
  <c r="K69" i="1"/>
  <c r="A18" i="1"/>
  <c r="F18" i="1"/>
  <c r="G18" i="1"/>
  <c r="H18" i="1"/>
  <c r="I18" i="1"/>
  <c r="J18" i="1"/>
  <c r="K18" i="1"/>
  <c r="A163" i="1"/>
  <c r="F163" i="1"/>
  <c r="G163" i="1"/>
  <c r="H163" i="1"/>
  <c r="I163" i="1"/>
  <c r="J163" i="1"/>
  <c r="K163" i="1"/>
  <c r="A73" i="1"/>
  <c r="F73" i="1"/>
  <c r="G73" i="1"/>
  <c r="H73" i="1"/>
  <c r="I73" i="1"/>
  <c r="J73" i="1"/>
  <c r="K73" i="1"/>
  <c r="A160" i="1"/>
  <c r="F160" i="1"/>
  <c r="G160" i="1"/>
  <c r="H160" i="1"/>
  <c r="I160" i="1"/>
  <c r="J160" i="1"/>
  <c r="K160" i="1"/>
  <c r="A10" i="1"/>
  <c r="F10" i="1"/>
  <c r="G10" i="1"/>
  <c r="H10" i="1"/>
  <c r="I10" i="1"/>
  <c r="J10" i="1"/>
  <c r="K10" i="1"/>
  <c r="A155" i="1"/>
  <c r="F155" i="1"/>
  <c r="G155" i="1"/>
  <c r="H155" i="1"/>
  <c r="I155" i="1"/>
  <c r="J155" i="1"/>
  <c r="K155" i="1"/>
  <c r="A91" i="1"/>
  <c r="F91" i="1"/>
  <c r="G91" i="1"/>
  <c r="H91" i="1"/>
  <c r="I91" i="1"/>
  <c r="J91" i="1"/>
  <c r="K91" i="1"/>
  <c r="K78" i="1"/>
  <c r="J78" i="1"/>
  <c r="I78" i="1"/>
  <c r="H78" i="1"/>
  <c r="G78" i="1"/>
  <c r="F78" i="1"/>
  <c r="A78" i="1"/>
  <c r="A22" i="1"/>
  <c r="F22" i="1"/>
  <c r="G22" i="1"/>
  <c r="H22" i="1"/>
  <c r="I22" i="1"/>
  <c r="J22" i="1"/>
  <c r="K22" i="1"/>
  <c r="A20" i="1"/>
  <c r="F20" i="1"/>
  <c r="G20" i="1"/>
  <c r="H20" i="1"/>
  <c r="I20" i="1"/>
  <c r="J20" i="1"/>
  <c r="K20" i="1"/>
  <c r="A62" i="1"/>
  <c r="F62" i="1"/>
  <c r="G62" i="1"/>
  <c r="H62" i="1"/>
  <c r="I62" i="1"/>
  <c r="J62" i="1"/>
  <c r="K62" i="1"/>
  <c r="A40" i="1"/>
  <c r="F40" i="1"/>
  <c r="G40" i="1"/>
  <c r="H40" i="1"/>
  <c r="I40" i="1"/>
  <c r="J40" i="1"/>
  <c r="K40" i="1"/>
  <c r="A79" i="1"/>
  <c r="F79" i="1"/>
  <c r="G79" i="1"/>
  <c r="H79" i="1"/>
  <c r="I79" i="1"/>
  <c r="J79" i="1"/>
  <c r="K79" i="1"/>
  <c r="A64" i="1"/>
  <c r="F64" i="1"/>
  <c r="G64" i="1"/>
  <c r="H64" i="1"/>
  <c r="I64" i="1"/>
  <c r="J64" i="1"/>
  <c r="K64" i="1"/>
  <c r="A68" i="1"/>
  <c r="F68" i="1"/>
  <c r="G68" i="1"/>
  <c r="H68" i="1"/>
  <c r="I68" i="1"/>
  <c r="J68" i="1"/>
  <c r="K68" i="1"/>
  <c r="A6" i="1"/>
  <c r="F6" i="1"/>
  <c r="G6" i="1"/>
  <c r="H6" i="1"/>
  <c r="I6" i="1"/>
  <c r="J6" i="1"/>
  <c r="K6" i="1"/>
  <c r="A34" i="1" l="1"/>
  <c r="A8" i="1"/>
  <c r="A32" i="1"/>
  <c r="A112" i="1"/>
  <c r="F34" i="1"/>
  <c r="G34" i="1"/>
  <c r="H34" i="1"/>
  <c r="I34" i="1"/>
  <c r="J34" i="1"/>
  <c r="K34" i="1"/>
  <c r="F8" i="1"/>
  <c r="G8" i="1"/>
  <c r="H8" i="1"/>
  <c r="I8" i="1"/>
  <c r="J8" i="1"/>
  <c r="K8" i="1"/>
  <c r="F32" i="1"/>
  <c r="G32" i="1"/>
  <c r="H32" i="1"/>
  <c r="I32" i="1"/>
  <c r="J32" i="1"/>
  <c r="K32" i="1"/>
  <c r="F112" i="1"/>
  <c r="G112" i="1"/>
  <c r="H112" i="1"/>
  <c r="I112" i="1"/>
  <c r="J112" i="1"/>
  <c r="K112" i="1"/>
  <c r="F146" i="1" l="1"/>
  <c r="G146" i="1"/>
  <c r="H146" i="1"/>
  <c r="I146" i="1"/>
  <c r="J146" i="1"/>
  <c r="K146" i="1"/>
  <c r="A146" i="1"/>
  <c r="F66" i="1"/>
  <c r="G66" i="1"/>
  <c r="H66" i="1"/>
  <c r="I66" i="1"/>
  <c r="J66" i="1"/>
  <c r="K66" i="1"/>
  <c r="F85" i="1"/>
  <c r="G85" i="1"/>
  <c r="H85" i="1"/>
  <c r="I85" i="1"/>
  <c r="J85" i="1"/>
  <c r="K85" i="1"/>
  <c r="F86" i="1"/>
  <c r="G86" i="1"/>
  <c r="H86" i="1"/>
  <c r="I86" i="1"/>
  <c r="J86" i="1"/>
  <c r="K86" i="1"/>
  <c r="F94" i="1"/>
  <c r="G94" i="1"/>
  <c r="H94" i="1"/>
  <c r="I94" i="1"/>
  <c r="J94" i="1"/>
  <c r="K94" i="1"/>
  <c r="F60" i="1"/>
  <c r="G60" i="1"/>
  <c r="H60" i="1"/>
  <c r="I60" i="1"/>
  <c r="J60" i="1"/>
  <c r="K60" i="1"/>
  <c r="F21" i="1"/>
  <c r="G21" i="1"/>
  <c r="H21" i="1"/>
  <c r="I21" i="1"/>
  <c r="J21" i="1"/>
  <c r="K21" i="1"/>
  <c r="A66" i="1"/>
  <c r="A85" i="1"/>
  <c r="A86" i="1"/>
  <c r="A94" i="1"/>
  <c r="A60" i="1"/>
  <c r="A21" i="1"/>
  <c r="F5" i="1" l="1"/>
  <c r="G5" i="1"/>
  <c r="H5" i="1"/>
  <c r="I5" i="1"/>
  <c r="J5" i="1"/>
  <c r="K5" i="1"/>
  <c r="F83" i="1"/>
  <c r="G83" i="1"/>
  <c r="H83" i="1"/>
  <c r="I83" i="1"/>
  <c r="J83" i="1"/>
  <c r="K83" i="1"/>
  <c r="F61" i="1"/>
  <c r="G61" i="1"/>
  <c r="H61" i="1"/>
  <c r="I61" i="1"/>
  <c r="J61" i="1"/>
  <c r="K61" i="1"/>
  <c r="F39" i="1"/>
  <c r="G39" i="1"/>
  <c r="H39" i="1"/>
  <c r="I39" i="1"/>
  <c r="J39" i="1"/>
  <c r="K39" i="1"/>
  <c r="F120" i="1"/>
  <c r="G120" i="1"/>
  <c r="H120" i="1"/>
  <c r="I120" i="1"/>
  <c r="J120" i="1"/>
  <c r="K120" i="1"/>
  <c r="F90" i="1"/>
  <c r="G90" i="1"/>
  <c r="H90" i="1"/>
  <c r="I90" i="1"/>
  <c r="J90" i="1"/>
  <c r="K90" i="1"/>
  <c r="F11" i="1"/>
  <c r="G11" i="1"/>
  <c r="H11" i="1"/>
  <c r="I11" i="1"/>
  <c r="J11" i="1"/>
  <c r="K11" i="1"/>
  <c r="F115" i="1"/>
  <c r="G115" i="1"/>
  <c r="H115" i="1"/>
  <c r="I115" i="1"/>
  <c r="J115" i="1"/>
  <c r="K115" i="1"/>
  <c r="A5" i="1"/>
  <c r="A83" i="1"/>
  <c r="A61" i="1"/>
  <c r="A39" i="1"/>
  <c r="A120" i="1"/>
  <c r="A90" i="1"/>
  <c r="A11" i="1"/>
  <c r="A115" i="1"/>
  <c r="G7" i="16" l="1"/>
  <c r="K2" i="16"/>
  <c r="F140" i="1"/>
  <c r="G140" i="1"/>
  <c r="H140" i="1"/>
  <c r="I140" i="1"/>
  <c r="J140" i="1"/>
  <c r="K140" i="1"/>
  <c r="F138" i="1"/>
  <c r="G138" i="1"/>
  <c r="H138" i="1"/>
  <c r="I138" i="1"/>
  <c r="J138" i="1"/>
  <c r="K138" i="1"/>
  <c r="F37" i="1"/>
  <c r="G37" i="1"/>
  <c r="H37" i="1"/>
  <c r="I37" i="1"/>
  <c r="J37" i="1"/>
  <c r="K37" i="1"/>
  <c r="F17" i="1"/>
  <c r="G17" i="1"/>
  <c r="H17" i="1"/>
  <c r="I17" i="1"/>
  <c r="J17" i="1"/>
  <c r="K17" i="1"/>
  <c r="F110" i="1"/>
  <c r="G110" i="1"/>
  <c r="H110" i="1"/>
  <c r="I110" i="1"/>
  <c r="J110" i="1"/>
  <c r="K110" i="1"/>
  <c r="F92" i="1"/>
  <c r="G92" i="1"/>
  <c r="H92" i="1"/>
  <c r="I92" i="1"/>
  <c r="J92" i="1"/>
  <c r="K92" i="1"/>
  <c r="A140" i="1"/>
  <c r="A138" i="1"/>
  <c r="A37" i="1"/>
  <c r="A17" i="1"/>
  <c r="A110" i="1"/>
  <c r="A92" i="1"/>
  <c r="H71" i="1" l="1"/>
  <c r="I71" i="1"/>
  <c r="J71" i="1"/>
  <c r="K71" i="1"/>
  <c r="H116" i="1"/>
  <c r="I116" i="1"/>
  <c r="J116" i="1"/>
  <c r="K116" i="1"/>
  <c r="H101" i="1"/>
  <c r="I101" i="1"/>
  <c r="J101" i="1"/>
  <c r="K101" i="1"/>
  <c r="G71" i="1"/>
  <c r="G116" i="1"/>
  <c r="G101" i="1"/>
  <c r="F71" i="1"/>
  <c r="F116" i="1"/>
  <c r="F101" i="1"/>
  <c r="A71" i="1"/>
  <c r="A116" i="1"/>
  <c r="A101" i="1"/>
  <c r="H1" i="16" l="1"/>
  <c r="F19" i="1"/>
  <c r="G19" i="1"/>
  <c r="H19" i="1"/>
  <c r="I19" i="1"/>
  <c r="J19" i="1"/>
  <c r="K19" i="1"/>
  <c r="A19" i="1"/>
  <c r="A114" i="1" l="1"/>
  <c r="F114" i="1"/>
  <c r="G114" i="1"/>
  <c r="H114" i="1"/>
  <c r="I114" i="1"/>
  <c r="J114" i="1"/>
  <c r="K114" i="1"/>
  <c r="A93" i="1"/>
  <c r="A13" i="1"/>
  <c r="F93" i="1"/>
  <c r="G93" i="1"/>
  <c r="H93" i="1"/>
  <c r="I93" i="1"/>
  <c r="J93" i="1"/>
  <c r="K93" i="1"/>
  <c r="F13" i="1"/>
  <c r="G13" i="1"/>
  <c r="H13" i="1"/>
  <c r="I13" i="1"/>
  <c r="J13" i="1"/>
  <c r="K13" i="1"/>
  <c r="A75" i="1"/>
  <c r="F75" i="1"/>
  <c r="G75" i="1"/>
  <c r="H75" i="1"/>
  <c r="I75" i="1"/>
  <c r="J75" i="1"/>
  <c r="K75" i="1"/>
  <c r="A26" i="1" l="1"/>
  <c r="A147" i="1"/>
  <c r="F26" i="1"/>
  <c r="G26" i="1"/>
  <c r="H26" i="1"/>
  <c r="I26" i="1"/>
  <c r="J26" i="1"/>
  <c r="K26" i="1"/>
  <c r="F147" i="1"/>
  <c r="G147" i="1"/>
  <c r="H147" i="1"/>
  <c r="I147" i="1"/>
  <c r="J147" i="1"/>
  <c r="K147" i="1"/>
  <c r="A41" i="1"/>
  <c r="F41" i="1"/>
  <c r="G41" i="1"/>
  <c r="H41" i="1"/>
  <c r="I41" i="1"/>
  <c r="J41" i="1"/>
  <c r="K41" i="1"/>
  <c r="A82" i="1" l="1"/>
  <c r="A29" i="1"/>
  <c r="A36" i="1"/>
  <c r="F82" i="1"/>
  <c r="G82" i="1"/>
  <c r="H82" i="1"/>
  <c r="I82" i="1"/>
  <c r="J82" i="1"/>
  <c r="K82" i="1"/>
  <c r="F29" i="1"/>
  <c r="G29" i="1"/>
  <c r="H29" i="1"/>
  <c r="I29" i="1"/>
  <c r="J29" i="1"/>
  <c r="K29" i="1"/>
  <c r="F36" i="1"/>
  <c r="G36" i="1"/>
  <c r="H36" i="1"/>
  <c r="I36" i="1"/>
  <c r="J36" i="1"/>
  <c r="K36" i="1"/>
  <c r="A70" i="1" l="1"/>
  <c r="F70" i="1" l="1"/>
  <c r="G70" i="1"/>
  <c r="H70" i="1"/>
  <c r="I70" i="1"/>
  <c r="J70" i="1"/>
  <c r="K70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<sst xmlns="http://schemas.openxmlformats.org/spreadsheetml/2006/main" count="14037" uniqueCount="2719">
  <si>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</si>
  <si>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</si>
  <si>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</si>
  <si>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</si>
  <si>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</si>
  <si>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</si>
  <si>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</si>
  <si>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</si>
  <si>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</si>
  <si>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</si>
  <si>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</si>
  <si>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</si>
  <si>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</si>
  <si>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</si>
  <si>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</si>
  <si>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</si>
  <si>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</si>
  <si>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</si>
  <si>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</si>
  <si>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</si>
  <si>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</si>
  <si>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</si>
  <si>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</si>
  <si>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</si>
  <si>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</si>
  <si>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</si>
  <si>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</si>
  <si>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</si>
  <si>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</si>
  <si>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</si>
  <si>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</si>
  <si>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</si>
  <si>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</si>
  <si>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</si>
  <si>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</si>
  <si>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</si>
  <si>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</si>
  <si>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</si>
  <si>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</si>
  <si>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</si>
  <si>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</si>
  <si>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</si>
  <si>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</si>
  <si>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</si>
  <si>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</si>
  <si>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</si>
  <si>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</si>
  <si>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</si>
  <si>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</si>
  <si>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</si>
  <si>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</si>
  <si>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</si>
  <si>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</si>
  <si>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</si>
  <si>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</si>
  <si>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</si>
  <si>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</si>
  <si>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</si>
  <si>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</si>
  <si>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</si>
  <si>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</si>
  <si>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</si>
  <si>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</si>
  <si>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</si>
  <si>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</si>
  <si>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</si>
  <si>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</si>
  <si>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</si>
  <si>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</si>
  <si>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</si>
  <si>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</si>
  <si>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</si>
  <si>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</si>
  <si>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</si>
  <si>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</si>
  <si>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</si>
  <si>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</si>
  <si>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</si>
  <si>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</si>
  <si>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</si>
  <si>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</si>
  <si>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</si>
  <si>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</si>
  <si>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</si>
  <si>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</si>
  <si>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</si>
  <si>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</si>
  <si>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</si>
  <si>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</si>
  <si>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</si>
  <si>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</si>
  <si>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</si>
  <si>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</si>
  <si>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</si>
  <si>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</si>
  <si>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</si>
  <si>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</si>
  <si>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</si>
  <si>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</si>
  <si>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</si>
  <si>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</si>
  <si>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</si>
  <si>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</si>
  <si>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</si>
  <si>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</si>
  <si>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</si>
  <si>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</si>
  <si>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</si>
  <si>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</si>
  <si>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</si>
  <si>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</si>
  <si>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</si>
  <si>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</si>
  <si>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</si>
  <si>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</si>
  <si>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</si>
  <si>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</si>
  <si>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</si>
  <si>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</si>
  <si>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</si>
  <si>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</si>
  <si>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</si>
  <si>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</si>
  <si>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</si>
  <si>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</si>
  <si>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</si>
  <si>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</si>
  <si>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</si>
  <si>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</si>
  <si>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</si>
  <si>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</si>
  <si>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</si>
  <si>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</si>
  <si>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</si>
  <si>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</si>
  <si>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</si>
  <si>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</si>
  <si>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</si>
  <si>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</si>
  <si>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</si>
  <si>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</si>
  <si>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</si>
  <si>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</si>
  <si>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</si>
  <si>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</si>
  <si>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</si>
  <si>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</si>
  <si>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</si>
  <si>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</si>
  <si>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</si>
  <si>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</si>
  <si>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</si>
  <si>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</si>
  <si>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</si>
  <si>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</si>
  <si>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</si>
  <si>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</si>
  <si>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</si>
  <si>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</si>
  <si>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</si>
  <si>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</si>
  <si>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</si>
  <si>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</si>
  <si>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</si>
  <si>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</si>
  <si>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</si>
  <si>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</si>
  <si>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</si>
  <si>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</si>
  <si>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</si>
  <si>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</si>
  <si>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</si>
  <si>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</si>
  <si>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</si>
  <si>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</si>
  <si>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</si>
  <si>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</si>
  <si>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</si>
  <si>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</si>
  <si>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</si>
  <si>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</si>
  <si>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</si>
  <si>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</si>
  <si>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</si>
  <si>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</si>
  <si>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</si>
  <si>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</si>
  <si>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</si>
  <si>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</si>
  <si>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</si>
  <si>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</si>
  <si>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</si>
  <si>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</si>
  <si>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</si>
  <si>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</si>
  <si>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</si>
  <si>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</si>
  <si>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</si>
  <si>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</si>
  <si>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</si>
  <si>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</si>
  <si>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</si>
  <si>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</si>
  <si>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</si>
  <si>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</si>
  <si>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</si>
  <si>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</si>
  <si>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</si>
  <si>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</si>
  <si>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</si>
  <si>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</si>
  <si>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</si>
  <si>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</si>
  <si>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</si>
  <si>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</si>
  <si>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</si>
  <si>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</si>
  <si>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</si>
  <si>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</si>
  <si>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</si>
  <si>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</si>
  <si>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</si>
  <si>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</si>
  <si>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</si>
  <si>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</si>
  <si>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</si>
  <si>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</si>
  <si>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</si>
  <si>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</si>
  <si>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</si>
  <si>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</si>
  <si>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</si>
  <si>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</si>
  <si>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</si>
  <si>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</si>
  <si>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</si>
  <si>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</si>
  <si>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</si>
  <si>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</si>
  <si>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</si>
  <si>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</si>
  <si>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</si>
  <si>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</si>
  <si>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</si>
  <si>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</si>
  <si>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</si>
  <si>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</si>
  <si>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</si>
  <si>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</si>
  <si>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</si>
  <si>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</si>
  <si>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</si>
  <si>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</si>
  <si>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</si>
  <si>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</si>
  <si>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</si>
  <si>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</si>
  <si>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</si>
  <si>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</si>
  <si>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</si>
  <si>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</si>
  <si>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</si>
  <si>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</si>
  <si>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</si>
  <si>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</si>
  <si>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</si>
  <si>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</si>
  <si>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</si>
  <si>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</si>
  <si>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</si>
  <si>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</si>
  <si>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</si>
  <si>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</si>
  <si>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</si>
  <si>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</si>
  <si>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</si>
  <si>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</si>
  <si>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</si>
  <si>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</si>
  <si>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</si>
  <si>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</si>
  <si>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</si>
  <si>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</si>
  <si>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</si>
  <si>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</si>
  <si>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</si>
  <si>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</si>
  <si>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</si>
  <si>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</si>
  <si>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</si>
  <si>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</si>
  <si>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</si>
  <si>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</si>
  <si>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</si>
  <si>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</si>
  <si>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</si>
  <si>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</si>
  <si>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</si>
  <si>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</si>
  <si>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</si>
  <si>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</si>
  <si>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</si>
  <si>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</si>
  <si>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</si>
  <si>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</si>
  <si>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</si>
  <si>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</si>
  <si>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</si>
  <si>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</si>
  <si>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</si>
  <si>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</si>
  <si>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</si>
  <si>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</si>
  <si>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</si>
  <si>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</si>
  <si>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</si>
  <si>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</si>
  <si>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</si>
  <si>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</si>
  <si>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</si>
  <si>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</si>
  <si>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</si>
  <si>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</si>
  <si>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</si>
  <si>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</si>
  <si>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</si>
  <si>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</si>
  <si>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</si>
  <si>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</si>
  <si>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</si>
  <si>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</si>
  <si>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</si>
  <si>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</si>
  <si>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</si>
  <si>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</si>
  <si>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</si>
  <si>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</si>
  <si>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</si>
  <si>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</si>
  <si>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</si>
  <si>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</si>
  <si>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</si>
  <si>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</si>
  <si>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</si>
  <si>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</si>
  <si>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</si>
  <si>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</si>
  <si>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</si>
  <si>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</si>
  <si>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</si>
  <si>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</si>
  <si>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</si>
  <si>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</si>
  <si>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</si>
  <si>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</si>
  <si>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</si>
  <si>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</si>
  <si>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</si>
  <si>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</si>
  <si>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</si>
  <si>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</si>
  <si>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</si>
  <si>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</si>
  <si>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</si>
  <si>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</si>
  <si>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</si>
  <si>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</si>
  <si>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</si>
  <si>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</si>
  <si>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</si>
  <si>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</si>
  <si>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</si>
  <si>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</si>
  <si>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</si>
  <si>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</si>
  <si>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</si>
  <si>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</si>
  <si>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</si>
  <si>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</si>
  <si>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</si>
  <si>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</si>
  <si>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</si>
  <si>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</si>
  <si>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</si>
  <si>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</si>
  <si>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</si>
  <si>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</si>
  <si>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</si>
  <si>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</si>
  <si>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</si>
  <si>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</si>
  <si>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</si>
  <si>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</si>
  <si>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</si>
  <si>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</si>
  <si>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</si>
  <si>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</si>
  <si>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</si>
  <si>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</si>
  <si>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</si>
  <si>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</si>
  <si>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</si>
  <si>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</si>
  <si>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</si>
  <si>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</si>
  <si>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</si>
  <si>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</si>
  <si>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</si>
  <si>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</si>
  <si>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</si>
  <si>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</si>
  <si>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</si>
  <si>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</si>
  <si>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</si>
  <si>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</si>
  <si>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</si>
  <si>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</si>
  <si>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</si>
  <si>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</si>
  <si>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</si>
  <si>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</si>
  <si>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</si>
  <si>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</si>
  <si>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</si>
  <si>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</si>
  <si>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</si>
  <si>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</si>
  <si>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</si>
  <si>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</si>
  <si>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</si>
  <si>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</si>
  <si>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</si>
  <si>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</si>
  <si>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</si>
  <si>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</si>
  <si>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</si>
  <si>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</si>
  <si>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</si>
  <si>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</si>
  <si>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</si>
  <si>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</si>
  <si>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</si>
  <si>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</si>
  <si>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</si>
  <si>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</si>
  <si>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</si>
  <si>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</si>
  <si>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</si>
  <si>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</si>
  <si>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</si>
  <si>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</si>
  <si>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</si>
  <si>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</si>
  <si>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</si>
  <si>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</si>
  <si>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</si>
  <si>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</si>
  <si>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</si>
  <si>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</si>
  <si>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</si>
  <si>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</si>
  <si>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</si>
  <si>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</si>
  <si>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</si>
  <si>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</si>
  <si>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</si>
  <si>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</si>
  <si>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</si>
  <si>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</si>
  <si>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</si>
  <si>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</si>
  <si>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</si>
  <si>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</si>
  <si>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</si>
  <si>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</si>
  <si>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</si>
  <si>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</si>
  <si>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</si>
  <si>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</si>
  <si>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</si>
  <si>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</si>
  <si>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</si>
  <si>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</si>
  <si>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</si>
  <si>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</si>
  <si>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</si>
  <si>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</si>
  <si>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</si>
  <si>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</si>
  <si>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</si>
  <si>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</si>
  <si>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</si>
  <si>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</si>
  <si>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</si>
  <si>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</si>
  <si>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</si>
  <si>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</si>
  <si>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</si>
  <si>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</si>
  <si>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</si>
  <si>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</si>
  <si>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</si>
  <si>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</si>
  <si>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</si>
  <si>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</si>
  <si>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</si>
  <si>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</si>
  <si>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</si>
  <si>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</si>
  <si>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</si>
  <si>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</si>
  <si>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</si>
  <si>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</si>
  <si>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</si>
  <si>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</si>
  <si>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</si>
  <si>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</si>
  <si>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</si>
  <si>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</si>
  <si>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</si>
  <si>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</si>
  <si>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</si>
  <si>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</si>
  <si>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</si>
  <si>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</si>
  <si>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</si>
  <si>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</si>
  <si>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</si>
  <si>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</si>
  <si>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</si>
  <si>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</si>
  <si>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</si>
  <si>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</si>
  <si>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</si>
  <si>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</si>
  <si>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</si>
  <si>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</si>
  <si>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</si>
  <si>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</si>
  <si>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</si>
  <si>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</si>
  <si>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</si>
  <si>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</si>
  <si>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</si>
  <si>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</si>
  <si>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</si>
  <si>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</si>
  <si>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</si>
  <si>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</si>
  <si>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</si>
  <si>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</si>
  <si>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</si>
  <si>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</si>
  <si>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</si>
  <si>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</si>
  <si>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</si>
  <si>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</si>
  <si>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</si>
  <si>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</si>
  <si>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</si>
  <si>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</si>
  <si>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</si>
  <si>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</si>
  <si>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</si>
  <si>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</si>
  <si>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</si>
  <si>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</si>
  <si>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</si>
  <si>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</si>
  <si>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</si>
  <si>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</si>
  <si>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</si>
  <si>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</si>
  <si>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</si>
  <si>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</si>
  <si>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</si>
  <si>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</si>
  <si>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</si>
  <si>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</si>
  <si>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</si>
  <si>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</si>
  <si>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</si>
  <si>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</si>
  <si>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</si>
  <si>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</si>
  <si>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</si>
  <si>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</si>
  <si>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</si>
  <si>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</si>
  <si>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</si>
  <si>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</si>
  <si>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</si>
  <si>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</si>
  <si>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</si>
  <si>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</si>
  <si>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</si>
  <si>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</si>
  <si>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</si>
  <si>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</si>
  <si>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</si>
  <si>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</si>
  <si>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</si>
  <si>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</si>
  <si>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</si>
  <si>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</si>
  <si>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</si>
  <si>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</si>
  <si>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</si>
  <si>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</si>
  <si>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</si>
  <si>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</si>
  <si>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</si>
  <si>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</si>
  <si>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</si>
  <si>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</si>
  <si>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</si>
  <si>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</si>
  <si>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</si>
  <si>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</si>
  <si>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</si>
  <si>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</si>
  <si>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</si>
  <si>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</si>
  <si>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</si>
  <si>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</si>
  <si>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</si>
  <si>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</si>
  <si>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</si>
  <si>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</si>
  <si>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</si>
  <si>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</si>
  <si>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</si>
  <si>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</si>
  <si>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</si>
  <si>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</si>
  <si>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</si>
  <si>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</si>
  <si>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</si>
  <si>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</si>
  <si>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</si>
  <si>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</si>
  <si>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</si>
  <si>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</si>
  <si>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</si>
  <si>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</si>
  <si>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</si>
  <si>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</si>
  <si>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</si>
  <si>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</si>
  <si>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</si>
  <si>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</si>
  <si>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</si>
  <si>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</si>
  <si>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</si>
  <si>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</si>
  <si>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</si>
  <si>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</si>
  <si>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</si>
  <si>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</si>
  <si>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</si>
  <si>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</si>
  <si>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</si>
  <si>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</si>
  <si>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</si>
  <si>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</si>
  <si>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</si>
  <si>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</si>
  <si>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</si>
  <si>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</si>
  <si>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</si>
  <si>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</si>
  <si>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</si>
  <si>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</si>
  <si>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</si>
  <si>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</si>
  <si>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</si>
  <si>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</si>
  <si>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</si>
  <si>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</si>
  <si>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</si>
  <si>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</si>
  <si>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</si>
  <si>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</si>
  <si>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</si>
  <si>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</si>
  <si>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</si>
  <si>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</si>
  <si>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</si>
  <si>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</si>
  <si>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</si>
  <si>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</si>
  <si>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</si>
  <si>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</si>
  <si>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</si>
  <si>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</si>
  <si>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</si>
  <si>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</si>
  <si>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</si>
  <si>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</si>
  <si>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</si>
  <si>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</si>
  <si>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</si>
  <si>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</si>
  <si>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</si>
  <si>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</si>
  <si>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</si>
  <si>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</si>
  <si>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</si>
  <si>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</si>
  <si>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</si>
  <si>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</si>
  <si>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</si>
  <si>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</si>
  <si>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</si>
  <si>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</si>
  <si>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</si>
  <si>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</si>
  <si>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</si>
  <si>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</si>
  <si>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</si>
  <si>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</si>
  <si>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</si>
  <si>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</si>
  <si>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</si>
  <si>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</si>
  <si>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</si>
  <si>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</si>
  <si>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</si>
  <si>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</si>
  <si>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</si>
  <si>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</si>
  <si>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</si>
  <si>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</si>
  <si>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</si>
  <si>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</si>
  <si>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</si>
  <si>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</si>
  <si>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</si>
  <si>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</si>
  <si>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</si>
  <si>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</si>
  <si>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</si>
  <si>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</si>
  <si>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</si>
  <si>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</si>
  <si>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</si>
  <si>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</si>
  <si>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</si>
  <si>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</si>
  <si>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</si>
  <si>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</si>
  <si>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</si>
  <si>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</si>
  <si>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</si>
  <si>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</si>
  <si>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</si>
  <si>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</si>
  <si>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</si>
  <si>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</si>
  <si>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</si>
  <si>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</si>
  <si>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</si>
  <si>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</si>
  <si>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</si>
  <si>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</si>
  <si>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</si>
  <si>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</si>
  <si>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</si>
  <si>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</si>
  <si>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</si>
  <si>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</si>
  <si>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</si>
  <si>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</si>
  <si>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</si>
  <si>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</si>
  <si>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</si>
  <si>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</si>
  <si>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</si>
  <si>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</si>
  <si>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</si>
  <si>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</si>
  <si>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</si>
  <si>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</si>
  <si>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</si>
  <si>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</si>
  <si>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</si>
  <si>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</si>
  <si>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</si>
  <si>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</si>
  <si>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</si>
  <si>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</si>
  <si>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</si>
  <si>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</si>
  <si>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</si>
  <si>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</si>
  <si>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</si>
  <si>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</si>
  <si>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</si>
  <si>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</si>
  <si>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</si>
  <si>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</si>
  <si>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</si>
  <si>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</si>
  <si>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</si>
  <si>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</si>
  <si>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</si>
  <si>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</si>
  <si>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</si>
  <si>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</si>
  <si>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</si>
  <si>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</si>
  <si>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</si>
  <si>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</si>
  <si>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</si>
  <si>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</si>
  <si>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</si>
  <si>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</si>
  <si>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</si>
  <si>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</si>
  <si>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</si>
  <si>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</si>
  <si>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</si>
  <si>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</si>
  <si>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</si>
  <si>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</si>
  <si>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</si>
  <si>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</si>
  <si>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</si>
  <si>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</si>
  <si>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</si>
  <si>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</si>
  <si>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</si>
  <si>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</si>
  <si>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</si>
  <si>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</si>
  <si>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</si>
  <si>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</si>
  <si>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</si>
  <si>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</si>
  <si>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</si>
  <si>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</si>
  <si>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</si>
  <si>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</si>
  <si>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</si>
  <si>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</si>
  <si>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</si>
  <si>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</si>
  <si>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</si>
  <si>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</si>
  <si>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</si>
  <si>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</si>
  <si>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</si>
  <si>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</si>
  <si>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</si>
  <si>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</si>
  <si>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</si>
  <si>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</si>
  <si>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</si>
  <si>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</si>
  <si>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</si>
  <si>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</si>
  <si>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</si>
  <si>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</si>
  <si>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</si>
  <si>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</si>
  <si>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</si>
  <si>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</si>
  <si>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</si>
  <si>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</si>
  <si>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</si>
  <si>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</si>
  <si>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</si>
  <si>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</si>
  <si>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</si>
  <si>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</si>
  <si>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</si>
  <si>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</si>
  <si>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</si>
  <si>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</si>
  <si>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</si>
  <si>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</si>
  <si>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</si>
  <si>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</si>
  <si>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</si>
  <si>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</si>
  <si>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</si>
  <si>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</si>
  <si>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</si>
  <si>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</si>
  <si>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</si>
  <si>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</si>
  <si>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</si>
  <si>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</si>
  <si>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</si>
  <si>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</si>
  <si>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</si>
  <si>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</si>
  <si>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</si>
  <si>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</si>
  <si>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</si>
  <si>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</si>
  <si>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</si>
  <si>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</si>
  <si>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</si>
  <si>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</si>
  <si>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</si>
  <si>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</si>
  <si>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</si>
  <si>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</si>
  <si>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</si>
  <si>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</si>
  <si>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</si>
  <si>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</si>
  <si>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</si>
  <si>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</si>
  <si>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</si>
  <si>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</si>
  <si>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</si>
  <si>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</si>
  <si>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</si>
  <si>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</si>
  <si>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</si>
  <si>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</si>
  <si>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</si>
  <si>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</si>
  <si>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</si>
  <si>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</si>
  <si>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</si>
  <si>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</si>
  <si>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</si>
  <si>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</si>
  <si>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</si>
  <si>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</si>
  <si>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</si>
  <si>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</si>
  <si>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</si>
  <si>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</si>
  <si>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</si>
  <si>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</si>
  <si>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</si>
  <si>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</si>
  <si>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</si>
  <si>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</si>
  <si>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</si>
  <si>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</si>
  <si>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</si>
  <si>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</si>
  <si>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</si>
  <si>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</si>
  <si>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</si>
  <si>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</si>
  <si>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</si>
  <si>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</si>
  <si>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</si>
  <si>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</si>
  <si>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</si>
  <si>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</si>
  <si>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</si>
  <si>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</si>
  <si>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</si>
  <si>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</si>
  <si>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</si>
  <si>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</si>
  <si>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</si>
  <si>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</si>
  <si>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</si>
  <si>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</si>
  <si>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</si>
  <si>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</si>
  <si>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</si>
  <si>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</si>
  <si>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</si>
  <si>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</si>
  <si>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</si>
  <si>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</si>
  <si>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</si>
  <si>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</si>
  <si>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</si>
  <si>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</si>
  <si>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</si>
  <si>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</si>
  <si>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</si>
  <si>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</si>
  <si>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</si>
  <si>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</si>
  <si>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</si>
  <si>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</si>
  <si>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</si>
  <si>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</si>
  <si>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</si>
  <si>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</si>
  <si>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</si>
  <si>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</si>
  <si>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</si>
  <si>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</si>
  <si>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</si>
  <si>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</si>
  <si>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</si>
  <si>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</si>
  <si>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</si>
  <si>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</si>
  <si>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</si>
  <si>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</si>
  <si>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</si>
  <si>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</si>
  <si>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</si>
  <si>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</si>
  <si>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</si>
  <si>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</si>
  <si>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</si>
  <si>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</si>
  <si>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</si>
  <si>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</si>
  <si>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</si>
  <si>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</si>
  <si>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</si>
  <si>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</si>
  <si>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</si>
  <si>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</si>
  <si>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</si>
  <si>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</si>
  <si>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</si>
  <si>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</si>
  <si>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</si>
  <si>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</si>
  <si>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</si>
  <si>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</si>
  <si>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</si>
  <si>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</si>
  <si>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</si>
  <si>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</si>
  <si>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</si>
  <si>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</si>
  <si>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</si>
  <si>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</si>
  <si>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</si>
  <si>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</si>
  <si>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</si>
  <si>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</si>
  <si>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</si>
  <si>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</si>
  <si>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</si>
  <si>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</si>
  <si>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</si>
  <si>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</si>
  <si>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</si>
  <si>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</si>
  <si>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</si>
  <si>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</si>
  <si>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</si>
  <si>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</si>
  <si>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</si>
  <si>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</si>
  <si>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</si>
  <si>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</si>
  <si>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</si>
  <si>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</si>
  <si>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</si>
  <si>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</si>
  <si>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</si>
  <si>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</si>
  <si>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</si>
  <si>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</si>
  <si>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</si>
  <si>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</si>
  <si>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</si>
  <si>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</si>
  <si>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</si>
  <si>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</si>
  <si>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</si>
  <si>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</si>
  <si>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</si>
  <si>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</si>
  <si>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</si>
  <si>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</si>
  <si>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</si>
  <si>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</si>
  <si>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</si>
  <si>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</si>
  <si>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</si>
  <si>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</si>
  <si>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</si>
  <si>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</si>
  <si>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</si>
  <si>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</si>
  <si>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</si>
  <si>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</si>
  <si>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</si>
  <si>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</si>
  <si>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</si>
  <si>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</si>
  <si>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</si>
  <si>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</si>
  <si>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</si>
  <si>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</si>
  <si>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</si>
  <si>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</si>
  <si>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</si>
  <si>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</si>
  <si>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</si>
  <si>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</si>
  <si>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</si>
  <si>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</si>
  <si>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</si>
  <si>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</si>
  <si>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</si>
  <si>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</si>
  <si>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</si>
  <si>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</si>
  <si>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</si>
  <si>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</si>
  <si>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</si>
  <si>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</si>
  <si>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</si>
  <si>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</si>
  <si>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</si>
  <si>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</si>
  <si>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</si>
  <si>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</si>
  <si>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</si>
  <si>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</si>
  <si>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</si>
  <si>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</si>
  <si>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</si>
  <si>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</si>
  <si>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</si>
  <si>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</si>
  <si>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</si>
  <si>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</si>
  <si>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</si>
  <si>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</si>
  <si>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</si>
  <si>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</si>
  <si>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</si>
  <si>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</si>
  <si>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</si>
  <si>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</si>
  <si>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</si>
  <si>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</si>
  <si>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</si>
  <si>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</si>
  <si>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</si>
  <si>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</si>
  <si>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</si>
  <si>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</si>
  <si>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</si>
  <si>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</si>
  <si>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</si>
  <si>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</si>
  <si>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</si>
  <si>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</si>
  <si>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</si>
  <si>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</si>
  <si>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</si>
  <si>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</si>
  <si>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</si>
  <si>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</si>
  <si>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</si>
  <si>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</si>
  <si>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</si>
  <si>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</si>
  <si>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</si>
  <si>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</si>
  <si>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</si>
  <si>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</si>
  <si>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</si>
  <si>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</si>
  <si>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</si>
  <si>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</si>
  <si>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</si>
  <si>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</si>
  <si>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</si>
  <si>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</si>
  <si>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</si>
  <si>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</si>
  <si>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</si>
  <si>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</si>
  <si>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</si>
  <si>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</si>
  <si>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</si>
  <si>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</si>
  <si>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</si>
  <si>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</si>
  <si>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</si>
  <si>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</si>
  <si>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</si>
  <si>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</si>
  <si>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</si>
  <si>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</si>
  <si>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</si>
  <si>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</si>
  <si>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</si>
  <si>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</si>
  <si>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</si>
  <si>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</si>
  <si>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</si>
  <si>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</si>
  <si>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</si>
  <si>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</si>
  <si>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</si>
  <si>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</si>
  <si>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</si>
  <si>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</si>
  <si>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</si>
  <si>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</si>
  <si>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</si>
  <si>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</si>
  <si>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</si>
  <si>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</si>
  <si>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</si>
  <si>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</si>
  <si>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</si>
  <si>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</si>
  <si>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</si>
  <si>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</si>
  <si>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</si>
  <si>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</si>
  <si>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</si>
  <si>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</si>
  <si>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</si>
  <si>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</si>
  <si>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</si>
  <si>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</si>
  <si>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</si>
  <si>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</si>
  <si>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</si>
  <si>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</si>
  <si>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</si>
  <si>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</si>
  <si>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</si>
  <si>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</si>
  <si>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</si>
  <si>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</si>
  <si>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</si>
  <si>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</si>
  <si>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</si>
  <si>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</si>
  <si>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</si>
  <si>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</si>
  <si>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</si>
  <si>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</si>
  <si>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</si>
  <si>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</si>
  <si>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</si>
  <si>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</si>
  <si>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</si>
  <si>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</si>
  <si>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</si>
  <si>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</si>
  <si>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</si>
  <si>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</si>
  <si>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</si>
  <si>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</si>
  <si>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</si>
  <si>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</si>
  <si>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</si>
  <si>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</si>
  <si>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</si>
  <si>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</si>
  <si>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</si>
  <si>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</si>
  <si>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</si>
  <si>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</si>
  <si>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</si>
  <si>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</si>
  <si>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</si>
  <si>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</si>
  <si>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</si>
  <si>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</si>
  <si>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</si>
  <si>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</si>
  <si>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</si>
  <si>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</si>
  <si>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</si>
  <si>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</si>
  <si>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</si>
  <si>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</si>
  <si>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</si>
  <si>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</si>
  <si>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</si>
  <si>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</si>
  <si>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</si>
  <si>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</si>
  <si>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</si>
  <si>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</si>
  <si>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</si>
  <si>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</si>
  <si>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</si>
  <si>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</si>
  <si>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</si>
  <si>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</si>
  <si>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</si>
  <si>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</si>
  <si>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</si>
  <si>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</si>
  <si>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</si>
  <si>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</si>
  <si>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</si>
  <si>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</si>
  <si>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</si>
  <si>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</si>
  <si>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</si>
  <si>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</si>
  <si>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</si>
  <si>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</si>
  <si>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</si>
  <si>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</si>
  <si>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</si>
  <si>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</si>
  <si>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</si>
  <si>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</si>
  <si>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</si>
  <si>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</si>
  <si>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</si>
  <si>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</si>
  <si>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</si>
  <si>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</si>
  <si>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</si>
  <si>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</si>
  <si>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</si>
  <si>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</si>
  <si>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</si>
  <si>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</si>
  <si>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</si>
  <si>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</si>
  <si>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</si>
  <si>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</si>
  <si>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</si>
  <si>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</si>
  <si>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</si>
  <si>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</si>
  <si>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</si>
  <si>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</si>
  <si>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</si>
  <si>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</si>
  <si>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</si>
  <si>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</si>
  <si>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</si>
  <si>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</si>
  <si>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</si>
  <si>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</si>
  <si>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</si>
  <si>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</si>
  <si>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</si>
  <si>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</si>
  <si>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</si>
  <si>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</si>
  <si>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</si>
  <si>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</si>
  <si>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</si>
  <si>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</si>
  <si>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</si>
  <si>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</si>
  <si>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</si>
  <si>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</si>
  <si>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</si>
  <si>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</si>
  <si>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</si>
  <si>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</si>
  <si>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</si>
  <si>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</si>
  <si>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</si>
  <si>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</si>
  <si>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</si>
  <si>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</si>
  <si>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</si>
  <si>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</si>
  <si>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</si>
  <si>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</si>
  <si>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</si>
  <si>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</si>
  <si>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</si>
  <si>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</si>
  <si>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</si>
  <si>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</si>
  <si>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</si>
  <si>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</si>
  <si>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</si>
  <si>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</si>
  <si>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</si>
  <si>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</si>
  <si>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</si>
  <si>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</si>
  <si>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</si>
  <si>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</si>
  <si>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</si>
  <si>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</si>
  <si>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</si>
  <si>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</si>
  <si>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</si>
  <si>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</si>
  <si>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</si>
  <si>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</si>
  <si>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</si>
  <si>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</si>
  <si>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</si>
  <si>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</si>
  <si>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</si>
  <si>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</si>
  <si>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</si>
  <si>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</si>
  <si>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</si>
  <si>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</si>
  <si>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</si>
  <si>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</si>
  <si>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</si>
  <si>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</si>
  <si>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</si>
  <si>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</si>
  <si>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</si>
  <si>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</si>
  <si>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</si>
  <si>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</si>
  <si>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</si>
  <si>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</si>
  <si>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</si>
  <si>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</si>
  <si>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</si>
  <si>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</si>
  <si>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</si>
  <si>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</si>
  <si>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</si>
  <si>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</si>
  <si>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</si>
  <si>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</si>
  <si>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</si>
  <si>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</si>
  <si>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</si>
  <si>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</si>
  <si>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</si>
  <si>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</si>
  <si>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</si>
  <si>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</si>
  <si>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</si>
  <si>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</si>
  <si>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</si>
  <si>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</si>
  <si>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</si>
  <si>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</si>
  <si>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</si>
  <si>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</si>
  <si>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</si>
  <si>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</si>
  <si>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</si>
  <si>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</si>
  <si>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</si>
  <si>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</si>
  <si>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</si>
  <si>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</si>
  <si>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</si>
  <si>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</si>
  <si>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</si>
  <si>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</si>
  <si>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</si>
  <si>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</si>
  <si>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</si>
  <si>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</si>
  <si>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</si>
  <si>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</si>
  <si>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</si>
  <si>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</si>
  <si>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</si>
  <si>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</si>
  <si>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</si>
  <si>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</si>
  <si>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</si>
  <si>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</si>
  <si>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</si>
  <si>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</si>
  <si>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</si>
  <si>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</si>
  <si>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</si>
  <si>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</si>
  <si>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</si>
  <si>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</si>
  <si>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</si>
  <si>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</si>
  <si>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</si>
  <si>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</si>
  <si>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</si>
  <si>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</si>
  <si>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</si>
  <si>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</si>
  <si>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</si>
  <si>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</si>
  <si>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</si>
  <si>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</si>
  <si>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</si>
  <si>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</si>
  <si>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</si>
  <si>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</si>
  <si>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</si>
  <si>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</si>
  <si>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</si>
  <si>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</si>
  <si>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</si>
  <si>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</si>
  <si>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</si>
  <si>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</si>
  <si>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</si>
  <si>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</si>
  <si>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</si>
  <si>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</si>
  <si>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</si>
  <si>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</si>
  <si>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</si>
  <si>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</si>
  <si>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</si>
  <si>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</si>
  <si>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</si>
  <si>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</si>
  <si>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</si>
  <si>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</si>
  <si>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</si>
  <si>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</si>
  <si>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</si>
  <si>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</si>
  <si>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</si>
  <si>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</si>
  <si>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</si>
  <si>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</si>
  <si>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</si>
  <si>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</si>
  <si>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</si>
  <si>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</si>
  <si>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</si>
  <si>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</si>
  <si>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</si>
  <si>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</si>
  <si>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</si>
  <si>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</si>
  <si>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</si>
  <si>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</si>
  <si>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</si>
  <si>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</si>
  <si>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</si>
  <si>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</si>
  <si>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</si>
  <si>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</si>
  <si>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</si>
  <si>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</si>
  <si>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</si>
  <si>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</si>
  <si>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</si>
  <si>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</si>
  <si>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</si>
  <si>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</si>
  <si>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</si>
  <si>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</si>
  <si>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</si>
  <si>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</si>
  <si>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</si>
  <si>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</si>
  <si>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</si>
  <si>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</si>
  <si>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</si>
  <si>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</si>
  <si>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</si>
  <si>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</si>
  <si>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</si>
  <si>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</si>
  <si>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</si>
  <si>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</si>
  <si>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</si>
  <si>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</si>
  <si>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</si>
  <si>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</si>
  <si>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</si>
  <si>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</si>
  <si>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</si>
  <si>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</si>
  <si>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</si>
  <si>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</si>
  <si>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</si>
  <si>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</si>
  <si>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</si>
  <si>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</si>
  <si>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</si>
  <si>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</si>
  <si>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</si>
  <si>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</si>
  <si>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</si>
  <si>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</si>
  <si>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</si>
  <si>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</si>
  <si>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</si>
  <si>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</si>
  <si>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</si>
  <si>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</si>
  <si>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</si>
  <si>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</si>
  <si>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</si>
  <si>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</si>
  <si>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</si>
  <si>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</si>
  <si>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</si>
  <si>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</si>
  <si>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</si>
  <si>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</si>
  <si>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</si>
  <si>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</si>
  <si>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</si>
  <si>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</si>
  <si>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</si>
  <si>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</si>
  <si>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</si>
  <si>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</si>
  <si>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</si>
  <si>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</si>
  <si>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</si>
  <si>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</si>
  <si>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</si>
  <si>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</si>
  <si>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</si>
  <si>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</si>
  <si>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</si>
  <si>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</si>
  <si>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</si>
  <si>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</si>
  <si>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</si>
  <si>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</si>
  <si>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</si>
  <si>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</si>
  <si>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</si>
  <si>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</si>
  <si>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</si>
  <si>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</si>
  <si>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</si>
  <si>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</si>
  <si>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</si>
  <si>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</si>
  <si>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</si>
  <si>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</si>
  <si>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</si>
  <si>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</si>
  <si>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</si>
  <si>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</si>
  <si>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</si>
  <si>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</si>
  <si>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</si>
  <si>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</si>
  <si>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</si>
  <si>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</si>
  <si>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</si>
  <si>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</si>
  <si>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</si>
  <si>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</si>
  <si>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</si>
  <si>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</si>
  <si>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</si>
  <si>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</si>
  <si>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</si>
  <si>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</si>
  <si>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</si>
  <si>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</si>
  <si>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</si>
  <si>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</si>
  <si>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</si>
  <si>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</si>
  <si>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</si>
  <si>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</si>
  <si>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</si>
  <si>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</si>
  <si>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</si>
  <si>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</si>
  <si>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</si>
  <si>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</si>
  <si>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</si>
  <si>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</si>
  <si>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</si>
  <si>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</si>
  <si>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</si>
  <si>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</si>
  <si>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</si>
  <si>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</si>
  <si>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</si>
  <si>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</si>
  <si>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</si>
  <si>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</si>
  <si>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</si>
  <si>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</si>
  <si>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</si>
  <si>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</si>
  <si>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</si>
  <si>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</si>
  <si>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</si>
  <si>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</si>
  <si>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</si>
  <si>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</si>
  <si>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</si>
  <si>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</si>
  <si>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</si>
  <si>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</si>
  <si>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</si>
  <si>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</si>
  <si>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</si>
  <si>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</si>
  <si>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</si>
  <si>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</si>
  <si>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</si>
  <si>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</si>
  <si>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</si>
  <si>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</si>
  <si>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</si>
  <si>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</si>
  <si>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</si>
  <si>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</si>
  <si>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</si>
  <si>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</si>
  <si>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</si>
  <si>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</si>
  <si>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</si>
  <si>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</si>
  <si>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</si>
  <si>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</si>
  <si>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</si>
  <si>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</si>
  <si>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</si>
  <si>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</si>
  <si>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</si>
  <si>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</si>
  <si>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</si>
  <si>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</si>
  <si>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</si>
  <si>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</si>
  <si>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</si>
  <si>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</si>
  <si>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</si>
  <si>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</si>
  <si>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</si>
  <si>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</si>
  <si>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</si>
  <si>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</si>
  <si>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</si>
  <si>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</si>
  <si>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</si>
  <si>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</si>
  <si>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</si>
  <si>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</si>
  <si>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</si>
  <si>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</si>
  <si>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</si>
  <si>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</si>
  <si>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</si>
  <si>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</si>
  <si>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</si>
  <si>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</si>
  <si>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</si>
  <si>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</si>
  <si>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</si>
  <si>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</si>
  <si>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</si>
  <si>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</si>
  <si>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</si>
  <si>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</si>
  <si>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</si>
  <si>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</si>
  <si>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</si>
  <si>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</si>
  <si>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</si>
  <si>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</si>
  <si>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</si>
  <si>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</si>
  <si>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</si>
  <si>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</si>
  <si>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</si>
  <si>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</si>
  <si>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</si>
  <si>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</si>
  <si>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</si>
  <si>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</si>
  <si>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</si>
  <si>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</si>
  <si>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</si>
  <si>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</si>
  <si>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</si>
  <si>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</si>
  <si>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</si>
  <si>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</si>
  <si>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</si>
  <si>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</si>
  <si>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</si>
  <si>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</si>
  <si>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</si>
  <si>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</si>
  <si>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</si>
  <si>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</si>
  <si>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</si>
  <si>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</si>
  <si>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</si>
  <si>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</si>
  <si>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</si>
  <si>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</si>
  <si>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</si>
  <si>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</si>
  <si>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</si>
  <si>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</si>
  <si>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</si>
  <si>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</si>
  <si>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</si>
  <si>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</si>
  <si>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</si>
  <si>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</si>
  <si>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</si>
  <si>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</si>
  <si>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</si>
  <si>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</si>
  <si>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</si>
  <si>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</si>
  <si>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</si>
  <si>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</si>
  <si>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</si>
  <si>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</si>
  <si>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</si>
  <si>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</si>
  <si>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</si>
  <si>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</si>
  <si>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</si>
  <si>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</si>
  <si>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</si>
  <si>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</si>
  <si>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</si>
  <si>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</si>
  <si>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</si>
  <si>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</si>
  <si>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</si>
  <si>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</si>
  <si>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</si>
  <si>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</si>
  <si>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</si>
  <si>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</si>
  <si>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</si>
  <si>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</si>
  <si>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</si>
  <si>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</si>
  <si>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</si>
  <si>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</si>
  <si>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</si>
  <si>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</si>
  <si>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</si>
  <si>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</si>
  <si>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</si>
  <si>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</si>
  <si>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</si>
  <si>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</si>
  <si>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</si>
  <si>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</si>
  <si>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</si>
  <si>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</si>
  <si>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</si>
  <si>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</si>
  <si>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</si>
  <si>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</si>
  <si>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</si>
  <si>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</si>
  <si>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</si>
  <si>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</si>
  <si>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</si>
  <si>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</si>
  <si>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</si>
  <si>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</si>
  <si>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</si>
  <si>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</si>
  <si>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</si>
  <si>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</si>
  <si>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</si>
  <si>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</si>
  <si>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</si>
  <si>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</si>
  <si>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</si>
  <si>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</si>
  <si>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</si>
  <si>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</si>
  <si>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</si>
  <si>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</si>
  <si>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</si>
  <si>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</si>
  <si>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</si>
  <si>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</si>
  <si>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</si>
  <si>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</si>
  <si>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</si>
  <si>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</si>
  <si>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</si>
  <si>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</si>
  <si>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</si>
  <si>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</si>
  <si>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</si>
  <si>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</si>
  <si>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</si>
  <si>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</si>
  <si>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</si>
  <si>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</si>
  <si>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</si>
  <si>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</si>
  <si>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</si>
  <si>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</si>
  <si>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</si>
  <si>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</si>
  <si>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</si>
  <si>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</si>
  <si>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</si>
  <si>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</si>
  <si>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</si>
  <si>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</si>
  <si>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</si>
  <si>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</si>
  <si>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</si>
  <si>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</si>
  <si>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</si>
  <si>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</si>
  <si>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</si>
  <si>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</si>
  <si>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</si>
  <si>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</si>
  <si>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</si>
  <si>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</si>
  <si>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</si>
  <si>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</si>
  <si>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</si>
  <si>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</si>
  <si>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</si>
  <si>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</si>
  <si>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</si>
  <si>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</si>
  <si>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</si>
  <si>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</si>
  <si>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</si>
  <si>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</si>
  <si>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</si>
  <si>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</si>
  <si>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</si>
  <si>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</si>
  <si>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</si>
  <si>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</si>
  <si>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</si>
  <si>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</si>
  <si>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</si>
  <si>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</si>
  <si>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</si>
  <si>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</si>
  <si>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</si>
  <si>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</si>
  <si>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</si>
  <si>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</si>
  <si>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</si>
  <si>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</si>
  <si>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</si>
  <si>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</si>
  <si>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</si>
  <si>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</si>
  <si>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</si>
  <si>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</si>
  <si>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</si>
  <si>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</si>
  <si>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</si>
  <si>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</si>
  <si>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</si>
  <si>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</si>
  <si>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</si>
  <si>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</si>
  <si>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</si>
  <si>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</si>
  <si>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</si>
  <si>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</si>
  <si>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</si>
  <si>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</si>
  <si>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</si>
  <si>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</si>
  <si>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</si>
  <si>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</si>
  <si>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</si>
  <si>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</si>
  <si>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</si>
  <si>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</si>
  <si>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</si>
  <si>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</si>
  <si>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</si>
  <si>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</si>
  <si>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</si>
  <si>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</si>
  <si>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</si>
  <si>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</si>
  <si>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</si>
  <si>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</si>
  <si>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</si>
  <si>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</si>
  <si>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</si>
  <si>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</si>
  <si>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</si>
  <si>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</si>
  <si>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</si>
  <si>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</si>
  <si>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</si>
  <si>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</si>
  <si>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</si>
  <si>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</si>
  <si>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</si>
  <si>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</si>
  <si>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</si>
  <si>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</si>
  <si>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</si>
  <si>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</si>
  <si>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</si>
  <si>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</si>
  <si>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</si>
  <si>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</si>
  <si>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</si>
  <si>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</si>
  <si>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</si>
  <si>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</si>
  <si>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</si>
  <si>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</si>
  <si>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</si>
  <si>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</si>
  <si>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</si>
  <si>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</si>
  <si>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</si>
  <si>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</si>
  <si>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</si>
  <si>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</si>
  <si>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</si>
  <si>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</si>
  <si>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</si>
  <si>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</si>
  <si>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</si>
  <si>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</si>
  <si>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</si>
  <si>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</si>
  <si>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</si>
  <si>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</si>
  <si>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</si>
  <si>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</si>
  <si>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</si>
  <si>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</si>
  <si>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</si>
  <si>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</si>
  <si>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</si>
  <si>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</si>
  <si>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</si>
  <si>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</si>
  <si>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</si>
  <si>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</si>
  <si>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</si>
  <si>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</si>
  <si>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</si>
  <si>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</si>
  <si>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</si>
  <si>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</si>
  <si>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</si>
  <si>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</si>
  <si>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</si>
  <si>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</si>
  <si>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</si>
  <si>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</si>
  <si>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</si>
  <si>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</si>
  <si>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</si>
  <si>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</si>
  <si>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</si>
  <si>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</si>
  <si>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</si>
  <si>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</si>
  <si>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</si>
  <si>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</si>
  <si>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</si>
  <si>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</si>
  <si>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</si>
  <si>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</si>
  <si>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</si>
  <si>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</si>
  <si>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</si>
  <si>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</si>
  <si>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</si>
  <si>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</si>
  <si>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</si>
  <si>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</si>
  <si>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</si>
  <si>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</si>
  <si>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</si>
  <si>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</si>
  <si>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</si>
  <si>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</si>
  <si>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</si>
  <si>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</si>
  <si>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</si>
  <si>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</si>
  <si>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</si>
  <si>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</si>
  <si>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</si>
  <si>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</si>
  <si>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</si>
  <si>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</si>
  <si>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</si>
  <si>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</si>
  <si>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</si>
  <si>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</si>
  <si>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</si>
  <si>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</si>
  <si>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</si>
  <si>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</si>
  <si>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</si>
  <si>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</si>
  <si>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</si>
  <si>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</si>
  <si>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</si>
  <si>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</si>
  <si>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</si>
  <si>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</si>
  <si>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</si>
  <si>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</si>
  <si>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</si>
  <si>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</si>
  <si>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</si>
  <si>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</si>
  <si>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</si>
  <si>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</si>
  <si>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</si>
  <si>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</si>
  <si>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</si>
  <si>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</si>
  <si>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</si>
  <si>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</si>
  <si>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</si>
  <si>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</si>
  <si>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</si>
  <si>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</si>
  <si>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</si>
  <si>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</si>
  <si>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</si>
  <si>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</si>
  <si>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</si>
  <si>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</si>
  <si>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</si>
  <si>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</si>
  <si>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</si>
  <si>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</si>
  <si>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</si>
  <si>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</si>
  <si>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</si>
  <si>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</si>
  <si>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</si>
  <si>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</si>
  <si>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</si>
  <si>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</si>
  <si>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</si>
  <si>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</si>
  <si>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</si>
  <si>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</si>
  <si>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</si>
  <si>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</si>
  <si>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</si>
  <si>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</si>
  <si>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</si>
  <si>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</si>
  <si>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</si>
  <si>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</si>
  <si>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</si>
  <si>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</si>
  <si>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</si>
  <si>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</si>
  <si>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</si>
  <si>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</si>
  <si>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</si>
  <si>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</si>
  <si>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</si>
  <si>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</si>
  <si>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</si>
  <si>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</si>
  <si>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</si>
  <si>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</si>
  <si>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</si>
  <si>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</si>
  <si>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</si>
  <si>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</si>
  <si>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</si>
  <si>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</si>
  <si>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</si>
  <si>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</si>
  <si>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</si>
  <si>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</si>
  <si>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</si>
  <si>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</si>
  <si>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</si>
  <si>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</si>
  <si>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</si>
  <si>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</si>
  <si>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</si>
  <si>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</si>
  <si>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</si>
  <si>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</si>
  <si>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</si>
  <si>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</si>
  <si>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</si>
  <si>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</si>
  <si>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</si>
  <si>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</si>
  <si>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</si>
  <si>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</si>
  <si>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</si>
  <si>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</si>
  <si>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</si>
  <si>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</si>
  <si>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</si>
  <si>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</si>
  <si>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</si>
  <si>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</si>
  <si>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</si>
  <si>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</si>
  <si>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</si>
  <si>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</si>
  <si>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</si>
  <si>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</si>
  <si>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</si>
  <si>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</si>
  <si>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</si>
  <si>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</si>
  <si>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</si>
  <si>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</si>
  <si>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</si>
  <si>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</si>
  <si>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</si>
  <si>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</si>
  <si>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</si>
  <si>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</si>
  <si>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</si>
  <si>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</si>
  <si>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</si>
  <si>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</si>
  <si>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</si>
  <si>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</si>
  <si>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</si>
  <si>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</si>
  <si>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</si>
  <si>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</si>
  <si>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</si>
  <si>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</si>
  <si>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</si>
  <si>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</si>
  <si>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</si>
  <si>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</si>
  <si>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</si>
  <si>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</si>
  <si>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</si>
  <si>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</si>
  <si>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</si>
  <si>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</si>
  <si>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</si>
  <si>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</si>
  <si>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</si>
  <si>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</si>
  <si>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</si>
  <si>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</si>
  <si>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</si>
  <si>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</si>
  <si>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</si>
  <si>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</si>
  <si>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</si>
  <si>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</si>
  <si>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</si>
  <si>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</si>
  <si>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</si>
  <si>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</si>
  <si>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</si>
  <si>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</si>
  <si>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</si>
  <si>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</si>
  <si>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</si>
  <si>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</si>
  <si>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</si>
  <si>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</si>
  <si>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</si>
  <si>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</si>
  <si>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</si>
  <si>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</si>
  <si>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</si>
  <si>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</si>
  <si>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</si>
  <si>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</si>
  <si>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</si>
  <si>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</si>
  <si>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</si>
  <si>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</si>
  <si>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</si>
  <si>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</si>
  <si>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</si>
  <si>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</si>
  <si>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</si>
  <si>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</si>
  <si>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</si>
  <si>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</si>
  <si>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</si>
  <si>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</si>
  <si>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</si>
  <si>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</si>
  <si>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</si>
  <si>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</si>
  <si>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</si>
  <si>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</si>
  <si>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</si>
  <si>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</si>
  <si>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</si>
  <si>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</si>
  <si>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</si>
  <si>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</si>
  <si>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</si>
  <si>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</si>
  <si>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</si>
  <si>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</si>
  <si>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</si>
  <si>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</si>
  <si>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</si>
  <si>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</si>
  <si>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</si>
  <si>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</si>
  <si>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</si>
  <si>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</si>
  <si>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</si>
  <si>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</si>
  <si>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</si>
  <si>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</si>
  <si>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</si>
  <si>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</si>
  <si>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</si>
  <si>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</si>
  <si>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</si>
  <si>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</si>
  <si>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</si>
  <si>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</si>
  <si>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</si>
  <si>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</si>
  <si>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</si>
  <si>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</si>
  <si>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</si>
  <si>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</si>
  <si>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</si>
  <si>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</si>
  <si>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</si>
  <si>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</si>
  <si>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</si>
  <si>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</si>
  <si>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</si>
  <si>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</si>
  <si>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</si>
  <si>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</si>
  <si>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</si>
  <si>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</si>
  <si>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</si>
  <si>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</si>
  <si>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</si>
  <si>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</si>
  <si>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</si>
  <si>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</si>
  <si>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</si>
  <si>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</si>
  <si>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</si>
  <si>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</si>
  <si>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</si>
  <si>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</si>
  <si>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</si>
  <si>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</si>
  <si>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</si>
  <si>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</si>
  <si>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</si>
  <si>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</si>
  <si>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</si>
  <si>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</si>
  <si>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</si>
  <si>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</si>
  <si>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</si>
  <si>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</si>
  <si>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</si>
  <si>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</si>
  <si>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</si>
  <si>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</si>
  <si>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</si>
  <si>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</si>
  <si>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</si>
  <si>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</si>
  <si>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</si>
  <si>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</si>
  <si>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</si>
  <si>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</si>
  <si>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</si>
  <si>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</si>
  <si>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</si>
  <si>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</si>
  <si>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</si>
  <si>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</si>
  <si>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</si>
  <si>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</si>
  <si>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</si>
  <si>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</si>
  <si>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</si>
  <si>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</si>
  <si>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</si>
  <si>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</si>
  <si>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</si>
  <si>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</si>
  <si>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</si>
  <si>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</si>
  <si>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</si>
  <si>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</si>
  <si>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</si>
  <si>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</si>
  <si>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</si>
  <si>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</si>
  <si>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</si>
  <si>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</si>
  <si>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</si>
  <si>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</si>
  <si>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</si>
  <si>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</si>
  <si>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</si>
  <si>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</si>
  <si>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</si>
  <si>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</si>
  <si>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</si>
  <si>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</si>
  <si>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</si>
  <si>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</si>
  <si>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</si>
  <si>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</si>
  <si>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</si>
  <si>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</si>
  <si>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</si>
  <si>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</si>
  <si>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</si>
  <si>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</si>
  <si>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</si>
  <si>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</si>
  <si>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</si>
  <si>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</si>
  <si>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</si>
  <si>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</si>
  <si>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</si>
  <si>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</si>
  <si>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</si>
  <si>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</si>
  <si>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</si>
  <si>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</si>
  <si>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</si>
  <si>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</si>
  <si>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</si>
  <si>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</si>
  <si>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</si>
  <si>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</si>
  <si>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</si>
  <si>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</si>
  <si>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</si>
  <si>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</si>
  <si>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</si>
  <si>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</si>
  <si>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</si>
  <si>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</si>
  <si>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</si>
  <si>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</si>
  <si>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</si>
  <si>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</si>
  <si>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</si>
  <si>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</si>
  <si>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</si>
  <si>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</si>
  <si>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</si>
  <si>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</si>
  <si>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</si>
  <si>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</si>
  <si>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</si>
  <si>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</si>
  <si>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</si>
  <si>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</si>
  <si>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</si>
  <si>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</si>
  <si>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</si>
  <si>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</si>
  <si>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</si>
  <si>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</si>
  <si>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</si>
  <si>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</si>
  <si>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</si>
  <si>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</si>
  <si>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</si>
  <si>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</si>
  <si>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</si>
  <si>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</si>
  <si>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</si>
  <si>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</si>
  <si>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</si>
  <si>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</si>
  <si>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</si>
  <si>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</si>
  <si>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</si>
  <si>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</si>
  <si>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</si>
  <si>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</si>
  <si>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</si>
  <si>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</si>
  <si>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</si>
  <si>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</si>
  <si>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</si>
  <si>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</si>
  <si>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</si>
  <si>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</si>
  <si>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</si>
  <si>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</si>
  <si>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</si>
  <si>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</si>
  <si>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</si>
  <si>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</si>
  <si>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</si>
  <si>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</si>
  <si>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</si>
  <si>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</si>
  <si>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</si>
  <si>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</si>
  <si>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</si>
  <si>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</si>
  <si>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</si>
  <si>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</si>
  <si>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</si>
  <si>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</si>
  <si>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</si>
  <si>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</si>
  <si>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</si>
  <si>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</si>
  <si>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</si>
  <si>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</si>
  <si>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</si>
  <si>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</si>
  <si>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</si>
  <si>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</si>
  <si>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</si>
  <si>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</si>
  <si>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</si>
  <si>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</si>
  <si>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</si>
  <si>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</si>
  <si>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</si>
  <si>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</si>
  <si>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</si>
  <si>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</si>
  <si>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</si>
  <si>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</si>
  <si>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</si>
  <si>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</si>
  <si>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</si>
  <si>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</si>
  <si>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</si>
  <si>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</si>
  <si>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</si>
  <si>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</si>
  <si>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</si>
  <si>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</si>
  <si>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</si>
  <si>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</si>
  <si>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</si>
  <si>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</si>
  <si>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</si>
  <si>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</si>
  <si>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</si>
  <si>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</si>
  <si>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</si>
  <si>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</si>
  <si>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</si>
  <si>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</si>
  <si>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</si>
  <si>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</si>
  <si>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</si>
  <si>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</si>
  <si>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</si>
  <si>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</si>
  <si>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</si>
  <si>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</si>
  <si>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</si>
  <si>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</si>
  <si>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</si>
  <si>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</si>
  <si>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</si>
  <si>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</si>
  <si>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</si>
  <si>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</si>
  <si>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</si>
  <si>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</si>
  <si>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</si>
  <si>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</si>
  <si>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</si>
  <si>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</si>
  <si>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</si>
  <si>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</si>
  <si>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</si>
  <si>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</si>
  <si>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</si>
  <si>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3335949938</t>
  </si>
  <si>
    <t>3335949937</t>
  </si>
  <si>
    <t>3335949886</t>
  </si>
  <si>
    <t>3335949884</t>
  </si>
  <si>
    <t>LECTOR</t>
  </si>
  <si>
    <t>3335950002</t>
  </si>
  <si>
    <t>3335950001</t>
  </si>
  <si>
    <t>3335949994</t>
  </si>
  <si>
    <t>PRINTER</t>
  </si>
  <si>
    <t>3335950013</t>
  </si>
  <si>
    <t>3335950006</t>
  </si>
  <si>
    <t>3335950030</t>
  </si>
  <si>
    <t>3335950032</t>
  </si>
  <si>
    <t>3335950034</t>
  </si>
  <si>
    <t>3335950134</t>
  </si>
  <si>
    <t>3335950132</t>
  </si>
  <si>
    <t>3335950131</t>
  </si>
  <si>
    <t>3335950130</t>
  </si>
  <si>
    <t>3335950129</t>
  </si>
  <si>
    <t>3335950128</t>
  </si>
  <si>
    <t>3335950126</t>
  </si>
  <si>
    <t>3335950125</t>
  </si>
  <si>
    <t>3335950124</t>
  </si>
  <si>
    <t>3335950123</t>
  </si>
  <si>
    <t>3335950118</t>
  </si>
  <si>
    <t>3335950114</t>
  </si>
  <si>
    <t>3335950112</t>
  </si>
  <si>
    <t>3335950111</t>
  </si>
  <si>
    <t>3335950109</t>
  </si>
  <si>
    <t>3335950108</t>
  </si>
  <si>
    <t>3335950102</t>
  </si>
  <si>
    <t>3335950157</t>
  </si>
  <si>
    <t>3335950156</t>
  </si>
  <si>
    <t>3335950149</t>
  </si>
  <si>
    <t>3335950148</t>
  </si>
  <si>
    <t>3335950144</t>
  </si>
  <si>
    <t>3335950143</t>
  </si>
  <si>
    <t>3335950142</t>
  </si>
  <si>
    <t>3335950141</t>
  </si>
  <si>
    <t>3335950140</t>
  </si>
  <si>
    <t>12 Julio de 2021</t>
  </si>
  <si>
    <t>3335950161</t>
  </si>
  <si>
    <t>Hold</t>
  </si>
  <si>
    <t>3335950251</t>
  </si>
  <si>
    <t>3335950193</t>
  </si>
  <si>
    <t>3335950185</t>
  </si>
  <si>
    <t>3335941382</t>
  </si>
  <si>
    <t>3335950072</t>
  </si>
  <si>
    <t>2 Gavetas Vacias + 1 Gaveta Fallando</t>
  </si>
  <si>
    <t>3335950923</t>
  </si>
  <si>
    <t>3335950899</t>
  </si>
  <si>
    <t>3335950876</t>
  </si>
  <si>
    <t>3335950675</t>
  </si>
  <si>
    <t>3335950621</t>
  </si>
  <si>
    <t>3335951664</t>
  </si>
  <si>
    <t>3335951658</t>
  </si>
  <si>
    <t>3335951626</t>
  </si>
  <si>
    <t>3335951618</t>
  </si>
  <si>
    <t>3335951604</t>
  </si>
  <si>
    <t>3335951597</t>
  </si>
  <si>
    <t>3335951593</t>
  </si>
  <si>
    <t>3335951585</t>
  </si>
  <si>
    <t>3335951581</t>
  </si>
  <si>
    <t>3335951573</t>
  </si>
  <si>
    <t>3335951553</t>
  </si>
  <si>
    <t>3335951548</t>
  </si>
  <si>
    <t>3335951534</t>
  </si>
  <si>
    <t>3335951518</t>
  </si>
  <si>
    <t>3335951004</t>
  </si>
  <si>
    <t>Reyes Sanchez, Melfy David</t>
  </si>
  <si>
    <t xml:space="preserve">Gonzalez Ceballos, Dionisio </t>
  </si>
  <si>
    <t>REINICIO FALLIDO</t>
  </si>
  <si>
    <t>3335951673</t>
  </si>
  <si>
    <t>3335951652</t>
  </si>
  <si>
    <t>3335951649</t>
  </si>
  <si>
    <t>3335951645</t>
  </si>
  <si>
    <t>3335951642</t>
  </si>
  <si>
    <t>3335951633</t>
  </si>
  <si>
    <t>3335951572</t>
  </si>
  <si>
    <t>3335951545</t>
  </si>
  <si>
    <t>3335951481</t>
  </si>
  <si>
    <t>3335951480</t>
  </si>
  <si>
    <t>3335951475</t>
  </si>
  <si>
    <t>3335951471</t>
  </si>
  <si>
    <t>3335951469</t>
  </si>
  <si>
    <t>3335951442</t>
  </si>
  <si>
    <t>3335950815</t>
  </si>
  <si>
    <t>3335950800</t>
  </si>
  <si>
    <t>Closed</t>
  </si>
  <si>
    <t>LECTOR - REINICIO</t>
  </si>
  <si>
    <t>Doñe Ramirez, Luis Manuel</t>
  </si>
  <si>
    <t>ENVIO DE CARGA</t>
  </si>
  <si>
    <t>INHIBIDO - REINICIO</t>
  </si>
  <si>
    <t>REINICIO EXITOSO</t>
  </si>
  <si>
    <t>CARGA EXITOSO</t>
  </si>
  <si>
    <t>3335951972</t>
  </si>
  <si>
    <t>3335951971</t>
  </si>
  <si>
    <t>3335951968</t>
  </si>
  <si>
    <t>3335951967</t>
  </si>
  <si>
    <t>3335951966</t>
  </si>
  <si>
    <t>3335951965</t>
  </si>
  <si>
    <t>3335951935</t>
  </si>
  <si>
    <t>3335951920</t>
  </si>
  <si>
    <t>3335951914</t>
  </si>
  <si>
    <t>3335951911</t>
  </si>
  <si>
    <t>3335951908</t>
  </si>
  <si>
    <t>3335951906</t>
  </si>
  <si>
    <t>3335951905</t>
  </si>
  <si>
    <t>3335951904</t>
  </si>
  <si>
    <t>3335951903</t>
  </si>
  <si>
    <t>3335951899</t>
  </si>
  <si>
    <t>3335951897</t>
  </si>
  <si>
    <t>3335951896</t>
  </si>
  <si>
    <t>3335951877</t>
  </si>
  <si>
    <t>3335951869</t>
  </si>
  <si>
    <t>3335951829</t>
  </si>
  <si>
    <t>3335951826</t>
  </si>
  <si>
    <t>3335951823</t>
  </si>
  <si>
    <t>3335951803</t>
  </si>
  <si>
    <t>3335951799</t>
  </si>
  <si>
    <t>3335951790</t>
  </si>
  <si>
    <t>3335951978</t>
  </si>
  <si>
    <t>3335951975</t>
  </si>
  <si>
    <t>3335951952</t>
  </si>
  <si>
    <t>3335951951</t>
  </si>
  <si>
    <t>FUERA DE SERVICIO</t>
  </si>
  <si>
    <t>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</si>
</sst>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7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3"/>
      <tableStyleElement type="headerRow" dxfId="502"/>
      <tableStyleElement type="totalRow" dxfId="501"/>
      <tableStyleElement type="firstColumn" dxfId="500"/>
      <tableStyleElement type="lastColumn" dxfId="499"/>
      <tableStyleElement type="firstRowStripe" dxfId="498"/>
      <tableStyleElement type="firstColumnStripe" dxfId="4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27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2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5852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4" t="str">
        <f ca="1">CONCATENATE(TODAY()-C3," días")</f>
        <v>63.8324421296275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4" t="str">
        <f t="shared" ref="A4:A12" ca="1" si="0">CONCATENATE(TODAY()-C4," días")</f>
        <v>37.3409722222204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4" t="str">
        <f t="shared" ca="1" si="0"/>
        <v>26.4985879629603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4" t="str">
        <f ca="1">CONCATENATE(TODAY()-C6," días")</f>
        <v>16.4985879629603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4" t="str">
        <f t="shared" ca="1" si="0"/>
        <v>16.5651273148178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7.399999999999999" x14ac:dyDescent="0.3">
      <c r="A8" s="114" t="str">
        <f t="shared" ca="1" si="0"/>
        <v>15.6175231481466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7.399999999999999" x14ac:dyDescent="0.3">
      <c r="A9" s="114" t="str">
        <f t="shared" ca="1" si="0"/>
        <v>12.6447916666657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7.399999999999999" x14ac:dyDescent="0.3">
      <c r="A10" s="114" t="str">
        <f t="shared" ca="1" si="0"/>
        <v>10.6312615740753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7.399999999999999" x14ac:dyDescent="0.3">
      <c r="A11" s="114" t="str">
        <f t="shared" ca="1" si="0"/>
        <v>10.5685532407442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7.399999999999999" x14ac:dyDescent="0.3">
      <c r="A12" s="114" t="str">
        <f t="shared" ca="1" si="0"/>
        <v>6.68958333333285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5" t="s">
        <v>0</v>
      </c>
      <c r="B1" s="19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7" t="s">
        <v>8</v>
      </c>
      <c r="B9" s="198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9" t="s">
        <v>9</v>
      </c>
      <c r="B14" s="20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6"/>
  <sheetViews>
    <sheetView tabSelected="1" topLeftCell="H1" zoomScale="85" zoomScaleNormal="85" workbookViewId="0">
      <pane ySplit="4" topLeftCell="A114" activePane="bottomLeft" state="frozen"/>
      <selection pane="bottomLeft" activeCell="Q5" sqref="Q5:Q120"/>
    </sheetView>
  </sheetViews>
  <sheetFormatPr baseColWidth="10" defaultColWidth="20.33203125" defaultRowHeight="14.4" x14ac:dyDescent="0.3"/>
  <cols>
    <col min="1" max="1" width="25.33203125" style="106" bestFit="1" customWidth="1"/>
    <col min="2" max="2" width="19.109375" style="84" bestFit="1" customWidth="1"/>
    <col min="3" max="3" width="16.44140625" style="43" bestFit="1" customWidth="1"/>
    <col min="4" max="4" width="27.44140625" style="106" bestFit="1" customWidth="1"/>
    <col min="5" max="5" width="11.44140625" style="75" bestFit="1" customWidth="1"/>
    <col min="6" max="6" width="11.21875" style="44" bestFit="1" customWidth="1"/>
    <col min="7" max="7" width="59.44140625" style="44" customWidth="1"/>
    <col min="8" max="11" width="5.33203125" style="44" bestFit="1" customWidth="1"/>
    <col min="12" max="12" width="48.109375" style="44" bestFit="1" customWidth="1"/>
    <col min="13" max="13" width="18.6640625" style="106" bestFit="1" customWidth="1"/>
    <col min="14" max="14" width="16.5546875" style="106" bestFit="1" customWidth="1"/>
    <col min="15" max="15" width="39.88671875" style="106" bestFit="1" customWidth="1"/>
    <col min="16" max="16" width="22.5546875" style="79" bestFit="1" customWidth="1"/>
    <col min="17" max="17" width="48.109375" style="69" bestFit="1" customWidth="1"/>
    <col min="18" max="16384" width="20.33203125" style="42"/>
  </cols>
  <sheetData>
    <row r="1" spans="1:17" ht="17.399999999999999" x14ac:dyDescent="0.3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7.399999999999999" x14ac:dyDescent="0.3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" thickBot="1" x14ac:dyDescent="0.35">
      <c r="A3" s="162" t="s">
        <v>2632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7.399999999999999" x14ac:dyDescent="0.3">
      <c r="A5" s="142" t="str">
        <f>VLOOKUP(E5,'LISTADO ATM'!$A$2:$C$898,3,0)</f>
        <v>SUR</v>
      </c>
      <c r="B5" s="139">
        <v>3335950003</v>
      </c>
      <c r="C5" s="100">
        <v>44387.726446759261</v>
      </c>
      <c r="D5" s="100" t="s">
        <v>2180</v>
      </c>
      <c r="E5" s="134">
        <v>829</v>
      </c>
      <c r="F5" s="142" t="str">
        <f>VLOOKUP(E5,VIP!$A$2:$O14216,2,0)</f>
        <v>DRBR829</v>
      </c>
      <c r="G5" s="142" t="str">
        <f>VLOOKUP(E5,'LISTADO ATM'!$A$2:$B$897,2,0)</f>
        <v xml:space="preserve">ATM UNP Multicentro Sirena Baní </v>
      </c>
      <c r="H5" s="142" t="str">
        <f>VLOOKUP(E5,VIP!$A$2:$O19177,7,FALSE)</f>
        <v>Si</v>
      </c>
      <c r="I5" s="142" t="str">
        <f>VLOOKUP(E5,VIP!$A$2:$O11142,8,FALSE)</f>
        <v>Si</v>
      </c>
      <c r="J5" s="142" t="str">
        <f>VLOOKUP(E5,VIP!$A$2:$O11092,8,FALSE)</f>
        <v>Si</v>
      </c>
      <c r="K5" s="142" t="str">
        <f>VLOOKUP(E5,VIP!$A$2:$O14666,6,0)</f>
        <v>NO</v>
      </c>
      <c r="L5" s="143" t="s">
        <v>2600</v>
      </c>
      <c r="M5" s="155" t="s">
        <v>2545</v>
      </c>
      <c r="N5" s="155" t="s">
        <v>2680</v>
      </c>
      <c r="O5" s="142" t="s">
        <v>2454</v>
      </c>
      <c r="P5" s="142"/>
      <c r="Q5" s="154">
        <v>44389</v>
      </c>
    </row>
    <row r="6" spans="1:17" ht="17.399999999999999" x14ac:dyDescent="0.3">
      <c r="A6" s="142" t="str">
        <f>VLOOKUP(E6,'LISTADO ATM'!$A$2:$C$898,3,0)</f>
        <v>DISTRITO NACIONAL</v>
      </c>
      <c r="B6" s="139">
        <v>3335950044</v>
      </c>
      <c r="C6" s="100">
        <v>44388.345347222225</v>
      </c>
      <c r="D6" s="100" t="s">
        <v>2180</v>
      </c>
      <c r="E6" s="134">
        <v>23</v>
      </c>
      <c r="F6" s="142" t="str">
        <f>VLOOKUP(E6,VIP!$A$2:$O14233,2,0)</f>
        <v>DRBR023</v>
      </c>
      <c r="G6" s="142" t="str">
        <f>VLOOKUP(E6,'LISTADO ATM'!$A$2:$B$897,2,0)</f>
        <v xml:space="preserve">ATM Oficina México </v>
      </c>
      <c r="H6" s="142" t="str">
        <f>VLOOKUP(E6,VIP!$A$2:$O19194,7,FALSE)</f>
        <v>Si</v>
      </c>
      <c r="I6" s="142" t="str">
        <f>VLOOKUP(E6,VIP!$A$2:$O11159,8,FALSE)</f>
        <v>Si</v>
      </c>
      <c r="J6" s="142" t="str">
        <f>VLOOKUP(E6,VIP!$A$2:$O11109,8,FALSE)</f>
        <v>Si</v>
      </c>
      <c r="K6" s="142" t="str">
        <f>VLOOKUP(E6,VIP!$A$2:$O14683,6,0)</f>
        <v>NO</v>
      </c>
      <c r="L6" s="143" t="s">
        <v>2465</v>
      </c>
      <c r="M6" s="155" t="s">
        <v>2545</v>
      </c>
      <c r="N6" s="99" t="s">
        <v>2452</v>
      </c>
      <c r="O6" s="142" t="s">
        <v>2454</v>
      </c>
      <c r="P6" s="142"/>
      <c r="Q6" s="154">
        <v>44389.348391203705</v>
      </c>
    </row>
    <row r="7" spans="1:17" ht="17.399999999999999" x14ac:dyDescent="0.3">
      <c r="A7" s="142" t="str">
        <f>VLOOKUP(E7,'LISTADO ATM'!$A$2:$C$898,3,0)</f>
        <v>SUR</v>
      </c>
      <c r="B7" s="139">
        <v>3335950160</v>
      </c>
      <c r="C7" s="100">
        <v>44388.958229166667</v>
      </c>
      <c r="D7" s="100" t="s">
        <v>2180</v>
      </c>
      <c r="E7" s="134">
        <v>470</v>
      </c>
      <c r="F7" s="142" t="str">
        <f>VLOOKUP(E7,VIP!$A$2:$O14224,2,0)</f>
        <v>DRBR470</v>
      </c>
      <c r="G7" s="142" t="str">
        <f>VLOOKUP(E7,'LISTADO ATM'!$A$2:$B$897,2,0)</f>
        <v xml:space="preserve">ATM Hospital Taiwán (Azua) </v>
      </c>
      <c r="H7" s="142" t="str">
        <f>VLOOKUP(E7,VIP!$A$2:$O19185,7,FALSE)</f>
        <v>Si</v>
      </c>
      <c r="I7" s="142" t="str">
        <f>VLOOKUP(E7,VIP!$A$2:$O11150,8,FALSE)</f>
        <v>Si</v>
      </c>
      <c r="J7" s="142" t="str">
        <f>VLOOKUP(E7,VIP!$A$2:$O11100,8,FALSE)</f>
        <v>Si</v>
      </c>
      <c r="K7" s="142" t="str">
        <f>VLOOKUP(E7,VIP!$A$2:$O14674,6,0)</f>
        <v>NO</v>
      </c>
      <c r="L7" s="143" t="s">
        <v>2219</v>
      </c>
      <c r="M7" s="155" t="s">
        <v>2545</v>
      </c>
      <c r="N7" s="155" t="s">
        <v>2680</v>
      </c>
      <c r="O7" s="142" t="s">
        <v>2454</v>
      </c>
      <c r="P7" s="142"/>
      <c r="Q7" s="154">
        <v>44389.442141203705</v>
      </c>
    </row>
    <row r="8" spans="1:17" ht="17.399999999999999" x14ac:dyDescent="0.3">
      <c r="A8" s="142" t="str">
        <f>VLOOKUP(E8,'LISTADO ATM'!$A$2:$C$898,3,0)</f>
        <v>SUR</v>
      </c>
      <c r="B8" s="139" t="s">
        <v>2604</v>
      </c>
      <c r="C8" s="100">
        <v>44388.226631944446</v>
      </c>
      <c r="D8" s="100" t="s">
        <v>2180</v>
      </c>
      <c r="E8" s="134">
        <v>103</v>
      </c>
      <c r="F8" s="142" t="str">
        <f>VLOOKUP(E8,VIP!$A$2:$O14222,2,0)</f>
        <v>DRBR103</v>
      </c>
      <c r="G8" s="142" t="str">
        <f>VLOOKUP(E8,'LISTADO ATM'!$A$2:$B$897,2,0)</f>
        <v xml:space="preserve">ATM Oficina Las Matas de Farfán </v>
      </c>
      <c r="H8" s="142" t="str">
        <f>VLOOKUP(E8,VIP!$A$2:$O19183,7,FALSE)</f>
        <v>Si</v>
      </c>
      <c r="I8" s="142" t="str">
        <f>VLOOKUP(E8,VIP!$A$2:$O11148,8,FALSE)</f>
        <v>Si</v>
      </c>
      <c r="J8" s="142" t="str">
        <f>VLOOKUP(E8,VIP!$A$2:$O11098,8,FALSE)</f>
        <v>Si</v>
      </c>
      <c r="K8" s="142" t="str">
        <f>VLOOKUP(E8,VIP!$A$2:$O14672,6,0)</f>
        <v>NO</v>
      </c>
      <c r="L8" s="143" t="s">
        <v>2219</v>
      </c>
      <c r="M8" s="155" t="s">
        <v>2545</v>
      </c>
      <c r="N8" s="155" t="s">
        <v>2680</v>
      </c>
      <c r="O8" s="142" t="s">
        <v>2454</v>
      </c>
      <c r="P8" s="142"/>
      <c r="Q8" s="154">
        <v>44389.442476851851</v>
      </c>
    </row>
    <row r="9" spans="1:17" ht="17.399999999999999" x14ac:dyDescent="0.3">
      <c r="A9" s="142" t="str">
        <f>VLOOKUP(E9,'LISTADO ATM'!$A$2:$C$898,3,0)</f>
        <v>DISTRITO NACIONAL</v>
      </c>
      <c r="B9" s="139">
        <v>3335950066</v>
      </c>
      <c r="C9" s="100">
        <v>44388.453217592592</v>
      </c>
      <c r="D9" s="100" t="s">
        <v>2448</v>
      </c>
      <c r="E9" s="134">
        <v>113</v>
      </c>
      <c r="F9" s="142" t="str">
        <f>VLOOKUP(E9,VIP!$A$2:$O14242,2,0)</f>
        <v>DRBR113</v>
      </c>
      <c r="G9" s="142" t="str">
        <f>VLOOKUP(E9,'LISTADO ATM'!$A$2:$B$897,2,0)</f>
        <v xml:space="preserve">ATM Autoservicio Atalaya del Mar </v>
      </c>
      <c r="H9" s="142" t="str">
        <f>VLOOKUP(E9,VIP!$A$2:$O19203,7,FALSE)</f>
        <v>Si</v>
      </c>
      <c r="I9" s="142" t="str">
        <f>VLOOKUP(E9,VIP!$A$2:$O11168,8,FALSE)</f>
        <v>No</v>
      </c>
      <c r="J9" s="142" t="str">
        <f>VLOOKUP(E9,VIP!$A$2:$O11118,8,FALSE)</f>
        <v>No</v>
      </c>
      <c r="K9" s="142" t="str">
        <f>VLOOKUP(E9,VIP!$A$2:$O14692,6,0)</f>
        <v>NO</v>
      </c>
      <c r="L9" s="143" t="s">
        <v>2560</v>
      </c>
      <c r="M9" s="155" t="s">
        <v>2545</v>
      </c>
      <c r="N9" s="99" t="s">
        <v>2452</v>
      </c>
      <c r="O9" s="142" t="s">
        <v>2453</v>
      </c>
      <c r="P9" s="142"/>
      <c r="Q9" s="154">
        <v>44389.442476851851</v>
      </c>
    </row>
    <row r="10" spans="1:17" ht="17.399999999999999" x14ac:dyDescent="0.3">
      <c r="A10" s="142" t="str">
        <f>VLOOKUP(E10,'LISTADO ATM'!$A$2:$C$898,3,0)</f>
        <v>NORTE</v>
      </c>
      <c r="B10" s="139" t="s">
        <v>2620</v>
      </c>
      <c r="C10" s="100">
        <v>44388.677835648145</v>
      </c>
      <c r="D10" s="100" t="s">
        <v>2181</v>
      </c>
      <c r="E10" s="134">
        <v>136</v>
      </c>
      <c r="F10" s="142" t="str">
        <f>VLOOKUP(E10,VIP!$A$2:$O14259,2,0)</f>
        <v>DRBR136</v>
      </c>
      <c r="G10" s="142" t="str">
        <f>VLOOKUP(E10,'LISTADO ATM'!$A$2:$B$897,2,0)</f>
        <v>ATM S/M Xtra (Santiago)</v>
      </c>
      <c r="H10" s="142" t="str">
        <f>VLOOKUP(E10,VIP!$A$2:$O19220,7,FALSE)</f>
        <v>Si</v>
      </c>
      <c r="I10" s="142" t="str">
        <f>VLOOKUP(E10,VIP!$A$2:$O11185,8,FALSE)</f>
        <v>Si</v>
      </c>
      <c r="J10" s="142" t="str">
        <f>VLOOKUP(E10,VIP!$A$2:$O11135,8,FALSE)</f>
        <v>Si</v>
      </c>
      <c r="K10" s="142" t="str">
        <f>VLOOKUP(E10,VIP!$A$2:$O14709,6,0)</f>
        <v>NO</v>
      </c>
      <c r="L10" s="143" t="s">
        <v>2465</v>
      </c>
      <c r="M10" s="155" t="s">
        <v>2545</v>
      </c>
      <c r="N10" s="155" t="s">
        <v>2680</v>
      </c>
      <c r="O10" s="142" t="s">
        <v>2586</v>
      </c>
      <c r="P10" s="142"/>
      <c r="Q10" s="154">
        <v>44389.442476851851</v>
      </c>
    </row>
    <row r="11" spans="1:17" ht="17.399999999999999" x14ac:dyDescent="0.3">
      <c r="A11" s="142" t="str">
        <f>VLOOKUP(E11,'LISTADO ATM'!$A$2:$C$898,3,0)</f>
        <v>NORTE</v>
      </c>
      <c r="B11" s="139">
        <v>3335949987</v>
      </c>
      <c r="C11" s="100">
        <v>44387.699675925927</v>
      </c>
      <c r="D11" s="100" t="s">
        <v>2469</v>
      </c>
      <c r="E11" s="134">
        <v>142</v>
      </c>
      <c r="F11" s="142" t="str">
        <f>VLOOKUP(E11,VIP!$A$2:$O14232,2,0)</f>
        <v>DRBR142</v>
      </c>
      <c r="G11" s="142" t="str">
        <f>VLOOKUP(E11,'LISTADO ATM'!$A$2:$B$897,2,0)</f>
        <v xml:space="preserve">ATM Centro de Caja Galerías Bonao </v>
      </c>
      <c r="H11" s="142" t="str">
        <f>VLOOKUP(E11,VIP!$A$2:$O19193,7,FALSE)</f>
        <v>Si</v>
      </c>
      <c r="I11" s="142" t="str">
        <f>VLOOKUP(E11,VIP!$A$2:$O11158,8,FALSE)</f>
        <v>Si</v>
      </c>
      <c r="J11" s="142" t="str">
        <f>VLOOKUP(E11,VIP!$A$2:$O11108,8,FALSE)</f>
        <v>Si</v>
      </c>
      <c r="K11" s="142" t="str">
        <f>VLOOKUP(E11,VIP!$A$2:$O14682,6,0)</f>
        <v>SI</v>
      </c>
      <c r="L11" s="143" t="s">
        <v>2417</v>
      </c>
      <c r="M11" s="155" t="s">
        <v>2545</v>
      </c>
      <c r="N11" s="99" t="s">
        <v>2452</v>
      </c>
      <c r="O11" s="142" t="s">
        <v>2470</v>
      </c>
      <c r="P11" s="142"/>
      <c r="Q11" s="154">
        <v>44389.442476851851</v>
      </c>
    </row>
    <row r="12" spans="1:17" ht="17.399999999999999" x14ac:dyDescent="0.3">
      <c r="A12" s="142" t="str">
        <f>VLOOKUP(E12,'LISTADO ATM'!$A$2:$C$898,3,0)</f>
        <v>NORTE</v>
      </c>
      <c r="B12" s="139">
        <v>3335950074</v>
      </c>
      <c r="C12" s="100">
        <v>44388.484039351853</v>
      </c>
      <c r="D12" s="100" t="s">
        <v>2180</v>
      </c>
      <c r="E12" s="134">
        <v>144</v>
      </c>
      <c r="F12" s="142" t="str">
        <f>VLOOKUP(E12,VIP!$A$2:$O14235,2,0)</f>
        <v>DRBR144</v>
      </c>
      <c r="G12" s="142" t="str">
        <f>VLOOKUP(E12,'LISTADO ATM'!$A$2:$B$897,2,0)</f>
        <v xml:space="preserve">ATM Oficina Villa Altagracia </v>
      </c>
      <c r="H12" s="142" t="str">
        <f>VLOOKUP(E12,VIP!$A$2:$O19196,7,FALSE)</f>
        <v>Si</v>
      </c>
      <c r="I12" s="142" t="str">
        <f>VLOOKUP(E12,VIP!$A$2:$O11161,8,FALSE)</f>
        <v>Si</v>
      </c>
      <c r="J12" s="142" t="str">
        <f>VLOOKUP(E12,VIP!$A$2:$O11111,8,FALSE)</f>
        <v>Si</v>
      </c>
      <c r="K12" s="142" t="str">
        <f>VLOOKUP(E12,VIP!$A$2:$O14685,6,0)</f>
        <v>SI</v>
      </c>
      <c r="L12" s="143" t="s">
        <v>2465</v>
      </c>
      <c r="M12" s="155" t="s">
        <v>2545</v>
      </c>
      <c r="N12" s="155" t="s">
        <v>2680</v>
      </c>
      <c r="O12" s="142" t="s">
        <v>2588</v>
      </c>
      <c r="P12" s="142"/>
      <c r="Q12" s="154">
        <v>44389.442476851851</v>
      </c>
    </row>
    <row r="13" spans="1:17" ht="17.399999999999999" x14ac:dyDescent="0.3">
      <c r="A13" s="142" t="str">
        <f>VLOOKUP(E13,'LISTADO ATM'!$A$2:$C$898,3,0)</f>
        <v>DISTRITO NACIONAL</v>
      </c>
      <c r="B13" s="139">
        <v>3335949624</v>
      </c>
      <c r="C13" s="100">
        <v>44386.816747685189</v>
      </c>
      <c r="D13" s="100" t="s">
        <v>2180</v>
      </c>
      <c r="E13" s="134">
        <v>160</v>
      </c>
      <c r="F13" s="142" t="str">
        <f>VLOOKUP(E13,VIP!$A$2:$O14223,2,0)</f>
        <v>DRBR160</v>
      </c>
      <c r="G13" s="142" t="str">
        <f>VLOOKUP(E13,'LISTADO ATM'!$A$2:$B$897,2,0)</f>
        <v xml:space="preserve">ATM Oficina Herrera </v>
      </c>
      <c r="H13" s="142" t="str">
        <f>VLOOKUP(E13,VIP!$A$2:$O19184,7,FALSE)</f>
        <v>Si</v>
      </c>
      <c r="I13" s="142" t="str">
        <f>VLOOKUP(E13,VIP!$A$2:$O11149,8,FALSE)</f>
        <v>Si</v>
      </c>
      <c r="J13" s="142" t="str">
        <f>VLOOKUP(E13,VIP!$A$2:$O11099,8,FALSE)</f>
        <v>Si</v>
      </c>
      <c r="K13" s="142" t="str">
        <f>VLOOKUP(E13,VIP!$A$2:$O14673,6,0)</f>
        <v>NO</v>
      </c>
      <c r="L13" s="143" t="s">
        <v>2219</v>
      </c>
      <c r="M13" s="155" t="s">
        <v>2545</v>
      </c>
      <c r="N13" s="99" t="s">
        <v>2452</v>
      </c>
      <c r="O13" s="142" t="s">
        <v>2454</v>
      </c>
      <c r="P13" s="142"/>
      <c r="Q13" s="154">
        <v>44389.442476851851</v>
      </c>
    </row>
    <row r="14" spans="1:17" ht="17.399999999999999" x14ac:dyDescent="0.3">
      <c r="A14" s="142" t="str">
        <f>VLOOKUP(E14,'LISTADO ATM'!$A$2:$C$898,3,0)</f>
        <v>SUR</v>
      </c>
      <c r="B14" s="139">
        <v>3335950101</v>
      </c>
      <c r="C14" s="100">
        <v>44388.60292824074</v>
      </c>
      <c r="D14" s="100" t="s">
        <v>2180</v>
      </c>
      <c r="E14" s="134">
        <v>182</v>
      </c>
      <c r="F14" s="142" t="str">
        <f>VLOOKUP(E14,VIP!$A$2:$O14221,2,0)</f>
        <v>DRBR182</v>
      </c>
      <c r="G14" s="142" t="str">
        <f>VLOOKUP(E14,'LISTADO ATM'!$A$2:$B$897,2,0)</f>
        <v xml:space="preserve">ATM Barahona Comb </v>
      </c>
      <c r="H14" s="142" t="str">
        <f>VLOOKUP(E14,VIP!$A$2:$O19182,7,FALSE)</f>
        <v>Si</v>
      </c>
      <c r="I14" s="142" t="str">
        <f>VLOOKUP(E14,VIP!$A$2:$O11147,8,FALSE)</f>
        <v>Si</v>
      </c>
      <c r="J14" s="142" t="str">
        <f>VLOOKUP(E14,VIP!$A$2:$O11097,8,FALSE)</f>
        <v>Si</v>
      </c>
      <c r="K14" s="142" t="str">
        <f>VLOOKUP(E14,VIP!$A$2:$O14671,6,0)</f>
        <v>NO</v>
      </c>
      <c r="L14" s="143" t="s">
        <v>2219</v>
      </c>
      <c r="M14" s="155" t="s">
        <v>2545</v>
      </c>
      <c r="N14" s="155" t="s">
        <v>2680</v>
      </c>
      <c r="O14" s="142" t="s">
        <v>2454</v>
      </c>
      <c r="P14" s="142"/>
      <c r="Q14" s="154">
        <v>44389.442476851851</v>
      </c>
    </row>
    <row r="15" spans="1:17" ht="17.399999999999999" x14ac:dyDescent="0.3">
      <c r="A15" s="142" t="str">
        <f>VLOOKUP(E15,'LISTADO ATM'!$A$2:$C$898,3,0)</f>
        <v>NORTE</v>
      </c>
      <c r="B15" s="139" t="s">
        <v>2629</v>
      </c>
      <c r="C15" s="100">
        <v>44388.785486111112</v>
      </c>
      <c r="D15" s="100" t="s">
        <v>2181</v>
      </c>
      <c r="E15" s="134">
        <v>198</v>
      </c>
      <c r="F15" s="142" t="str">
        <f>VLOOKUP(E15,VIP!$A$2:$O14232,2,0)</f>
        <v>DRBR198</v>
      </c>
      <c r="G15" s="142" t="str">
        <f>VLOOKUP(E15,'LISTADO ATM'!$A$2:$B$897,2,0)</f>
        <v xml:space="preserve">ATM Almacenes El Encanto  (Santiago) </v>
      </c>
      <c r="H15" s="142" t="str">
        <f>VLOOKUP(E15,VIP!$A$2:$O19193,7,FALSE)</f>
        <v>NO</v>
      </c>
      <c r="I15" s="142" t="str">
        <f>VLOOKUP(E15,VIP!$A$2:$O11158,8,FALSE)</f>
        <v>NO</v>
      </c>
      <c r="J15" s="142" t="str">
        <f>VLOOKUP(E15,VIP!$A$2:$O11108,8,FALSE)</f>
        <v>NO</v>
      </c>
      <c r="K15" s="142" t="str">
        <f>VLOOKUP(E15,VIP!$A$2:$O14682,6,0)</f>
        <v>NO</v>
      </c>
      <c r="L15" s="143" t="s">
        <v>2245</v>
      </c>
      <c r="M15" s="155" t="s">
        <v>2545</v>
      </c>
      <c r="N15" s="99" t="s">
        <v>2452</v>
      </c>
      <c r="O15" s="142" t="s">
        <v>2586</v>
      </c>
      <c r="P15" s="142"/>
      <c r="Q15" s="154">
        <v>44389.442476851851</v>
      </c>
    </row>
    <row r="16" spans="1:17" ht="17.399999999999999" x14ac:dyDescent="0.3">
      <c r="A16" s="142" t="str">
        <f>VLOOKUP(E16,'LISTADO ATM'!$A$2:$C$898,3,0)</f>
        <v>NORTE</v>
      </c>
      <c r="B16" s="139">
        <v>3335950081</v>
      </c>
      <c r="C16" s="100">
        <v>44388.524525462963</v>
      </c>
      <c r="D16" s="100" t="s">
        <v>2180</v>
      </c>
      <c r="E16" s="134">
        <v>201</v>
      </c>
      <c r="F16" s="142" t="str">
        <f>VLOOKUP(E16,VIP!$A$2:$O14229,2,0)</f>
        <v>DRBR201</v>
      </c>
      <c r="G16" s="142" t="str">
        <f>VLOOKUP(E16,'LISTADO ATM'!$A$2:$B$897,2,0)</f>
        <v xml:space="preserve">ATM Oficina Mao </v>
      </c>
      <c r="H16" s="142" t="str">
        <f>VLOOKUP(E16,VIP!$A$2:$O19190,7,FALSE)</f>
        <v>Si</v>
      </c>
      <c r="I16" s="142" t="str">
        <f>VLOOKUP(E16,VIP!$A$2:$O11155,8,FALSE)</f>
        <v>Si</v>
      </c>
      <c r="J16" s="142" t="str">
        <f>VLOOKUP(E16,VIP!$A$2:$O11105,8,FALSE)</f>
        <v>Si</v>
      </c>
      <c r="K16" s="142" t="str">
        <f>VLOOKUP(E16,VIP!$A$2:$O14679,6,0)</f>
        <v>SI</v>
      </c>
      <c r="L16" s="143" t="s">
        <v>2219</v>
      </c>
      <c r="M16" s="155" t="s">
        <v>2545</v>
      </c>
      <c r="N16" s="155" t="s">
        <v>2680</v>
      </c>
      <c r="O16" s="142" t="s">
        <v>2588</v>
      </c>
      <c r="P16" s="142"/>
      <c r="Q16" s="154">
        <v>44389.442476851851</v>
      </c>
    </row>
    <row r="17" spans="1:17" ht="17.399999999999999" x14ac:dyDescent="0.3">
      <c r="A17" s="142" t="str">
        <f>VLOOKUP(E17,'LISTADO ATM'!$A$2:$C$898,3,0)</f>
        <v>ESTE</v>
      </c>
      <c r="B17" s="139">
        <v>3335949912</v>
      </c>
      <c r="C17" s="100">
        <v>44387.50949074074</v>
      </c>
      <c r="D17" s="100" t="s">
        <v>2469</v>
      </c>
      <c r="E17" s="134">
        <v>211</v>
      </c>
      <c r="F17" s="142" t="str">
        <f>VLOOKUP(E17,VIP!$A$2:$O14225,2,0)</f>
        <v>DRBR211</v>
      </c>
      <c r="G17" s="142" t="str">
        <f>VLOOKUP(E17,'LISTADO ATM'!$A$2:$B$897,2,0)</f>
        <v xml:space="preserve">ATM Oficina La Romana I </v>
      </c>
      <c r="H17" s="142" t="str">
        <f>VLOOKUP(E17,VIP!$A$2:$O19186,7,FALSE)</f>
        <v>Si</v>
      </c>
      <c r="I17" s="142" t="str">
        <f>VLOOKUP(E17,VIP!$A$2:$O11151,8,FALSE)</f>
        <v>Si</v>
      </c>
      <c r="J17" s="142" t="str">
        <f>VLOOKUP(E17,VIP!$A$2:$O11101,8,FALSE)</f>
        <v>Si</v>
      </c>
      <c r="K17" s="142" t="str">
        <f>VLOOKUP(E17,VIP!$A$2:$O14675,6,0)</f>
        <v>NO</v>
      </c>
      <c r="L17" s="143" t="s">
        <v>2417</v>
      </c>
      <c r="M17" s="155" t="s">
        <v>2545</v>
      </c>
      <c r="N17" s="99" t="s">
        <v>2452</v>
      </c>
      <c r="O17" s="142" t="s">
        <v>2470</v>
      </c>
      <c r="P17" s="142"/>
      <c r="Q17" s="154">
        <v>44389.442476851851</v>
      </c>
    </row>
    <row r="18" spans="1:17" ht="17.399999999999999" x14ac:dyDescent="0.3">
      <c r="A18" s="142" t="str">
        <f>VLOOKUP(E18,'LISTADO ATM'!$A$2:$C$898,3,0)</f>
        <v>NORTE</v>
      </c>
      <c r="B18" s="139" t="s">
        <v>2616</v>
      </c>
      <c r="C18" s="100">
        <v>44388.680520833332</v>
      </c>
      <c r="D18" s="100" t="s">
        <v>2181</v>
      </c>
      <c r="E18" s="134">
        <v>372</v>
      </c>
      <c r="F18" s="142" t="str">
        <f>VLOOKUP(E18,VIP!$A$2:$O14255,2,0)</f>
        <v>DRBR372</v>
      </c>
      <c r="G18" s="142" t="str">
        <f>VLOOKUP(E18,'LISTADO ATM'!$A$2:$B$897,2,0)</f>
        <v>ATM Oficina Sánchez II</v>
      </c>
      <c r="H18" s="142" t="str">
        <f>VLOOKUP(E18,VIP!$A$2:$O19216,7,FALSE)</f>
        <v>N/A</v>
      </c>
      <c r="I18" s="142" t="str">
        <f>VLOOKUP(E18,VIP!$A$2:$O11181,8,FALSE)</f>
        <v>N/A</v>
      </c>
      <c r="J18" s="142" t="str">
        <f>VLOOKUP(E18,VIP!$A$2:$O11131,8,FALSE)</f>
        <v>N/A</v>
      </c>
      <c r="K18" s="142" t="str">
        <f>VLOOKUP(E18,VIP!$A$2:$O14705,6,0)</f>
        <v>N/A</v>
      </c>
      <c r="L18" s="143" t="s">
        <v>2465</v>
      </c>
      <c r="M18" s="155" t="s">
        <v>2545</v>
      </c>
      <c r="N18" s="99" t="s">
        <v>2452</v>
      </c>
      <c r="O18" s="142" t="s">
        <v>2586</v>
      </c>
      <c r="P18" s="142"/>
      <c r="Q18" s="154">
        <v>44389.442476851851</v>
      </c>
    </row>
    <row r="19" spans="1:17" ht="17.399999999999999" x14ac:dyDescent="0.3">
      <c r="A19" s="142" t="str">
        <f>VLOOKUP(E19,'LISTADO ATM'!$A$2:$C$898,3,0)</f>
        <v>NORTE</v>
      </c>
      <c r="B19" s="139" t="s">
        <v>2591</v>
      </c>
      <c r="C19" s="100">
        <v>44387.202210648145</v>
      </c>
      <c r="D19" s="100" t="s">
        <v>2181</v>
      </c>
      <c r="E19" s="134">
        <v>373</v>
      </c>
      <c r="F19" s="142" t="str">
        <f>VLOOKUP(E19,VIP!$A$2:$O14210,2,0)</f>
        <v>DRBR373</v>
      </c>
      <c r="G19" s="142" t="str">
        <f>VLOOKUP(E19,'LISTADO ATM'!$A$2:$B$897,2,0)</f>
        <v>S/M Tangui Nagua</v>
      </c>
      <c r="H19" s="142" t="str">
        <f>VLOOKUP(E19,VIP!$A$2:$O19171,7,FALSE)</f>
        <v>N/A</v>
      </c>
      <c r="I19" s="142" t="str">
        <f>VLOOKUP(E19,VIP!$A$2:$O11136,8,FALSE)</f>
        <v>N/A</v>
      </c>
      <c r="J19" s="142" t="str">
        <f>VLOOKUP(E19,VIP!$A$2:$O11086,8,FALSE)</f>
        <v>N/A</v>
      </c>
      <c r="K19" s="142" t="str">
        <f>VLOOKUP(E19,VIP!$A$2:$O14660,6,0)</f>
        <v>N/A</v>
      </c>
      <c r="L19" s="143" t="s">
        <v>2245</v>
      </c>
      <c r="M19" s="155" t="s">
        <v>2545</v>
      </c>
      <c r="N19" s="99" t="s">
        <v>2452</v>
      </c>
      <c r="O19" s="142" t="s">
        <v>2588</v>
      </c>
      <c r="P19" s="142"/>
      <c r="Q19" s="154">
        <v>44389.442476851851</v>
      </c>
    </row>
    <row r="20" spans="1:17" ht="17.399999999999999" x14ac:dyDescent="0.3">
      <c r="A20" s="142" t="str">
        <f>VLOOKUP(E20,'LISTADO ATM'!$A$2:$C$898,3,0)</f>
        <v>ESTE</v>
      </c>
      <c r="B20" s="139">
        <v>3335950062</v>
      </c>
      <c r="C20" s="100">
        <v>44388.417870370373</v>
      </c>
      <c r="D20" s="100" t="s">
        <v>2469</v>
      </c>
      <c r="E20" s="134">
        <v>385</v>
      </c>
      <c r="F20" s="142" t="str">
        <f>VLOOKUP(E20,VIP!$A$2:$O14220,2,0)</f>
        <v>DRBR385</v>
      </c>
      <c r="G20" s="142" t="str">
        <f>VLOOKUP(E20,'LISTADO ATM'!$A$2:$B$897,2,0)</f>
        <v xml:space="preserve">ATM Plaza Verón I </v>
      </c>
      <c r="H20" s="142" t="str">
        <f>VLOOKUP(E20,VIP!$A$2:$O19181,7,FALSE)</f>
        <v>Si</v>
      </c>
      <c r="I20" s="142" t="str">
        <f>VLOOKUP(E20,VIP!$A$2:$O11146,8,FALSE)</f>
        <v>Si</v>
      </c>
      <c r="J20" s="142" t="str">
        <f>VLOOKUP(E20,VIP!$A$2:$O11096,8,FALSE)</f>
        <v>Si</v>
      </c>
      <c r="K20" s="142" t="str">
        <f>VLOOKUP(E20,VIP!$A$2:$O14670,6,0)</f>
        <v>NO</v>
      </c>
      <c r="L20" s="143" t="s">
        <v>2417</v>
      </c>
      <c r="M20" s="155" t="s">
        <v>2545</v>
      </c>
      <c r="N20" s="99" t="s">
        <v>2452</v>
      </c>
      <c r="O20" s="142" t="s">
        <v>2470</v>
      </c>
      <c r="P20" s="142"/>
      <c r="Q20" s="154">
        <v>44389.442476851851</v>
      </c>
    </row>
    <row r="21" spans="1:17" ht="17.399999999999999" x14ac:dyDescent="0.3">
      <c r="A21" s="142" t="str">
        <f>VLOOKUP(E21,'LISTADO ATM'!$A$2:$C$898,3,0)</f>
        <v>ESTE</v>
      </c>
      <c r="B21" s="139" t="s">
        <v>2602</v>
      </c>
      <c r="C21" s="100">
        <v>44387.757604166669</v>
      </c>
      <c r="D21" s="100" t="s">
        <v>2469</v>
      </c>
      <c r="E21" s="134">
        <v>386</v>
      </c>
      <c r="F21" s="142" t="str">
        <f>VLOOKUP(E21,VIP!$A$2:$O14228,2,0)</f>
        <v>DRBR386</v>
      </c>
      <c r="G21" s="142" t="str">
        <f>VLOOKUP(E21,'LISTADO ATM'!$A$2:$B$897,2,0)</f>
        <v xml:space="preserve">ATM Plaza Verón II </v>
      </c>
      <c r="H21" s="142" t="str">
        <f>VLOOKUP(E21,VIP!$A$2:$O19189,7,FALSE)</f>
        <v>Si</v>
      </c>
      <c r="I21" s="142" t="str">
        <f>VLOOKUP(E21,VIP!$A$2:$O11154,8,FALSE)</f>
        <v>Si</v>
      </c>
      <c r="J21" s="142" t="str">
        <f>VLOOKUP(E21,VIP!$A$2:$O11104,8,FALSE)</f>
        <v>Si</v>
      </c>
      <c r="K21" s="142" t="str">
        <f>VLOOKUP(E21,VIP!$A$2:$O14678,6,0)</f>
        <v>NO</v>
      </c>
      <c r="L21" s="143" t="s">
        <v>2560</v>
      </c>
      <c r="M21" s="155" t="s">
        <v>2545</v>
      </c>
      <c r="N21" s="99" t="s">
        <v>2452</v>
      </c>
      <c r="O21" s="142" t="s">
        <v>2470</v>
      </c>
      <c r="P21" s="142"/>
      <c r="Q21" s="154">
        <v>44389.442476851851</v>
      </c>
    </row>
    <row r="22" spans="1:17" ht="17.399999999999999" x14ac:dyDescent="0.3">
      <c r="A22" s="142" t="str">
        <f>VLOOKUP(E22,'LISTADO ATM'!$A$2:$C$898,3,0)</f>
        <v>ESTE</v>
      </c>
      <c r="B22" s="139">
        <v>3335950063</v>
      </c>
      <c r="C22" s="100">
        <v>44388.426087962966</v>
      </c>
      <c r="D22" s="100" t="s">
        <v>2469</v>
      </c>
      <c r="E22" s="134">
        <v>399</v>
      </c>
      <c r="F22" s="142" t="str">
        <f>VLOOKUP(E22,VIP!$A$2:$O14219,2,0)</f>
        <v>DRBR399</v>
      </c>
      <c r="G22" s="142" t="str">
        <f>VLOOKUP(E22,'LISTADO ATM'!$A$2:$B$897,2,0)</f>
        <v xml:space="preserve">ATM Oficina La Romana II </v>
      </c>
      <c r="H22" s="142" t="str">
        <f>VLOOKUP(E22,VIP!$A$2:$O19180,7,FALSE)</f>
        <v>Si</v>
      </c>
      <c r="I22" s="142" t="str">
        <f>VLOOKUP(E22,VIP!$A$2:$O11145,8,FALSE)</f>
        <v>Si</v>
      </c>
      <c r="J22" s="142" t="str">
        <f>VLOOKUP(E22,VIP!$A$2:$O11095,8,FALSE)</f>
        <v>Si</v>
      </c>
      <c r="K22" s="142" t="str">
        <f>VLOOKUP(E22,VIP!$A$2:$O14669,6,0)</f>
        <v>NO</v>
      </c>
      <c r="L22" s="143" t="s">
        <v>2441</v>
      </c>
      <c r="M22" s="155" t="s">
        <v>2545</v>
      </c>
      <c r="N22" s="155" t="s">
        <v>2680</v>
      </c>
      <c r="O22" s="142" t="s">
        <v>2470</v>
      </c>
      <c r="P22" s="142"/>
      <c r="Q22" s="154">
        <v>44389.442476851851</v>
      </c>
    </row>
    <row r="23" spans="1:17" ht="17.399999999999999" x14ac:dyDescent="0.3">
      <c r="A23" s="142" t="str">
        <f>VLOOKUP(E23,'LISTADO ATM'!$A$2:$C$898,3,0)</f>
        <v>NORTE</v>
      </c>
      <c r="B23" s="139" t="s">
        <v>2627</v>
      </c>
      <c r="C23" s="100">
        <v>44388.797013888892</v>
      </c>
      <c r="D23" s="100" t="s">
        <v>2469</v>
      </c>
      <c r="E23" s="134">
        <v>431</v>
      </c>
      <c r="F23" s="142" t="str">
        <f>VLOOKUP(E23,VIP!$A$2:$O14230,2,0)</f>
        <v>DRBR583</v>
      </c>
      <c r="G23" s="142" t="str">
        <f>VLOOKUP(E23,'LISTADO ATM'!$A$2:$B$897,2,0)</f>
        <v xml:space="preserve">ATM Autoservicio Sol (Santiago) </v>
      </c>
      <c r="H23" s="142" t="str">
        <f>VLOOKUP(E23,VIP!$A$2:$O19191,7,FALSE)</f>
        <v>Si</v>
      </c>
      <c r="I23" s="142" t="str">
        <f>VLOOKUP(E23,VIP!$A$2:$O11156,8,FALSE)</f>
        <v>Si</v>
      </c>
      <c r="J23" s="142" t="str">
        <f>VLOOKUP(E23,VIP!$A$2:$O11106,8,FALSE)</f>
        <v>Si</v>
      </c>
      <c r="K23" s="142" t="str">
        <f>VLOOKUP(E23,VIP!$A$2:$O14680,6,0)</f>
        <v>SI</v>
      </c>
      <c r="L23" s="143" t="s">
        <v>2561</v>
      </c>
      <c r="M23" s="155" t="s">
        <v>2545</v>
      </c>
      <c r="N23" s="99" t="s">
        <v>2452</v>
      </c>
      <c r="O23" s="142" t="s">
        <v>2470</v>
      </c>
      <c r="P23" s="142"/>
      <c r="Q23" s="154">
        <v>44389.442476851851</v>
      </c>
    </row>
    <row r="24" spans="1:17" s="115" customFormat="1" ht="17.399999999999999" x14ac:dyDescent="0.3">
      <c r="A24" s="142" t="str">
        <f>VLOOKUP(E24,'LISTADO ATM'!$A$2:$C$898,3,0)</f>
        <v>NORTE</v>
      </c>
      <c r="B24" s="139" t="s">
        <v>2625</v>
      </c>
      <c r="C24" s="100">
        <v>44388.814386574071</v>
      </c>
      <c r="D24" s="100" t="s">
        <v>2181</v>
      </c>
      <c r="E24" s="134">
        <v>432</v>
      </c>
      <c r="F24" s="142" t="str">
        <f>VLOOKUP(E24,VIP!$A$2:$O14228,2,0)</f>
        <v>DRBR432</v>
      </c>
      <c r="G24" s="142" t="str">
        <f>VLOOKUP(E24,'LISTADO ATM'!$A$2:$B$897,2,0)</f>
        <v xml:space="preserve">ATM Oficina Puerto Plata II </v>
      </c>
      <c r="H24" s="142" t="str">
        <f>VLOOKUP(E24,VIP!$A$2:$O19189,7,FALSE)</f>
        <v>Si</v>
      </c>
      <c r="I24" s="142" t="str">
        <f>VLOOKUP(E24,VIP!$A$2:$O11154,8,FALSE)</f>
        <v>Si</v>
      </c>
      <c r="J24" s="142" t="str">
        <f>VLOOKUP(E24,VIP!$A$2:$O11104,8,FALSE)</f>
        <v>Si</v>
      </c>
      <c r="K24" s="142" t="str">
        <f>VLOOKUP(E24,VIP!$A$2:$O14678,6,0)</f>
        <v>SI</v>
      </c>
      <c r="L24" s="143" t="s">
        <v>2465</v>
      </c>
      <c r="M24" s="155" t="s">
        <v>2545</v>
      </c>
      <c r="N24" s="99" t="s">
        <v>2452</v>
      </c>
      <c r="O24" s="142" t="s">
        <v>2586</v>
      </c>
      <c r="P24" s="142"/>
      <c r="Q24" s="154">
        <v>44389.442476851851</v>
      </c>
    </row>
    <row r="25" spans="1:17" s="115" customFormat="1" ht="17.399999999999999" x14ac:dyDescent="0.3">
      <c r="A25" s="142" t="str">
        <f>VLOOKUP(E25,'LISTADO ATM'!$A$2:$C$898,3,0)</f>
        <v>DISTRITO NACIONAL</v>
      </c>
      <c r="B25" s="139" t="s">
        <v>2633</v>
      </c>
      <c r="C25" s="100">
        <v>44389.110601851855</v>
      </c>
      <c r="D25" s="100" t="s">
        <v>2180</v>
      </c>
      <c r="E25" s="134">
        <v>453</v>
      </c>
      <c r="F25" s="142" t="str">
        <f>VLOOKUP(E25,VIP!$A$2:$O14225,2,0)</f>
        <v>DRBR453</v>
      </c>
      <c r="G25" s="142" t="str">
        <f>VLOOKUP(E25,'LISTADO ATM'!$A$2:$B$897,2,0)</f>
        <v xml:space="preserve">ATM Autobanco Sarasota II </v>
      </c>
      <c r="H25" s="142" t="str">
        <f>VLOOKUP(E25,VIP!$A$2:$O19186,7,FALSE)</f>
        <v>Si</v>
      </c>
      <c r="I25" s="142" t="str">
        <f>VLOOKUP(E25,VIP!$A$2:$O11151,8,FALSE)</f>
        <v>Si</v>
      </c>
      <c r="J25" s="142" t="str">
        <f>VLOOKUP(E25,VIP!$A$2:$O11101,8,FALSE)</f>
        <v>Si</v>
      </c>
      <c r="K25" s="142" t="str">
        <f>VLOOKUP(E25,VIP!$A$2:$O14675,6,0)</f>
        <v>SI</v>
      </c>
      <c r="L25" s="143" t="s">
        <v>2245</v>
      </c>
      <c r="M25" s="155" t="s">
        <v>2545</v>
      </c>
      <c r="N25" s="155" t="s">
        <v>2680</v>
      </c>
      <c r="O25" s="142" t="s">
        <v>2454</v>
      </c>
      <c r="P25" s="142"/>
      <c r="Q25" s="154">
        <v>44389.442476851851</v>
      </c>
    </row>
    <row r="26" spans="1:17" s="115" customFormat="1" ht="17.399999999999999" x14ac:dyDescent="0.3">
      <c r="A26" s="142" t="str">
        <f>VLOOKUP(E26,'LISTADO ATM'!$A$2:$C$898,3,0)</f>
        <v>DISTRITO NACIONAL</v>
      </c>
      <c r="B26" s="139">
        <v>3335949617</v>
      </c>
      <c r="C26" s="100">
        <v>44386.798252314817</v>
      </c>
      <c r="D26" s="100" t="s">
        <v>2469</v>
      </c>
      <c r="E26" s="134">
        <v>549</v>
      </c>
      <c r="F26" s="142" t="str">
        <f>VLOOKUP(E26,VIP!$A$2:$O14205,2,0)</f>
        <v>DRBR026</v>
      </c>
      <c r="G26" s="142" t="str">
        <f>VLOOKUP(E26,'LISTADO ATM'!$A$2:$B$897,2,0)</f>
        <v xml:space="preserve">ATM Ministerio de Turismo (Oficinas Gubernamentales) </v>
      </c>
      <c r="H26" s="142" t="str">
        <f>VLOOKUP(E26,VIP!$A$2:$O19166,7,FALSE)</f>
        <v>Si</v>
      </c>
      <c r="I26" s="142" t="str">
        <f>VLOOKUP(E26,VIP!$A$2:$O11131,8,FALSE)</f>
        <v>Si</v>
      </c>
      <c r="J26" s="142" t="str">
        <f>VLOOKUP(E26,VIP!$A$2:$O11081,8,FALSE)</f>
        <v>Si</v>
      </c>
      <c r="K26" s="142" t="str">
        <f>VLOOKUP(E26,VIP!$A$2:$O14655,6,0)</f>
        <v>NO</v>
      </c>
      <c r="L26" s="143" t="s">
        <v>2245</v>
      </c>
      <c r="M26" s="155" t="s">
        <v>2545</v>
      </c>
      <c r="N26" s="99" t="s">
        <v>2452</v>
      </c>
      <c r="O26" s="142" t="s">
        <v>2454</v>
      </c>
      <c r="P26" s="142"/>
      <c r="Q26" s="154">
        <v>44389.442476851851</v>
      </c>
    </row>
    <row r="27" spans="1:17" s="115" customFormat="1" ht="17.399999999999999" x14ac:dyDescent="0.3">
      <c r="A27" s="142" t="str">
        <f>VLOOKUP(E27,'LISTADO ATM'!$A$2:$C$898,3,0)</f>
        <v>SUR</v>
      </c>
      <c r="B27" s="139" t="s">
        <v>2631</v>
      </c>
      <c r="C27" s="100">
        <v>44388.731261574074</v>
      </c>
      <c r="D27" s="100" t="s">
        <v>2180</v>
      </c>
      <c r="E27" s="134">
        <v>584</v>
      </c>
      <c r="F27" s="142" t="str">
        <f>VLOOKUP(E27,VIP!$A$2:$O14234,2,0)</f>
        <v>DRBR404</v>
      </c>
      <c r="G27" s="142" t="str">
        <f>VLOOKUP(E27,'LISTADO ATM'!$A$2:$B$897,2,0)</f>
        <v xml:space="preserve">ATM Oficina San Cristóbal I </v>
      </c>
      <c r="H27" s="142" t="str">
        <f>VLOOKUP(E27,VIP!$A$2:$O19195,7,FALSE)</f>
        <v>Si</v>
      </c>
      <c r="I27" s="142" t="str">
        <f>VLOOKUP(E27,VIP!$A$2:$O11160,8,FALSE)</f>
        <v>Si</v>
      </c>
      <c r="J27" s="142" t="str">
        <f>VLOOKUP(E27,VIP!$A$2:$O11110,8,FALSE)</f>
        <v>Si</v>
      </c>
      <c r="K27" s="142" t="str">
        <f>VLOOKUP(E27,VIP!$A$2:$O14684,6,0)</f>
        <v>SI</v>
      </c>
      <c r="L27" s="143" t="s">
        <v>2465</v>
      </c>
      <c r="M27" s="155" t="s">
        <v>2545</v>
      </c>
      <c r="N27" s="155" t="s">
        <v>2680</v>
      </c>
      <c r="O27" s="142" t="s">
        <v>2454</v>
      </c>
      <c r="P27" s="142"/>
      <c r="Q27" s="154">
        <v>44389.442476851851</v>
      </c>
    </row>
    <row r="28" spans="1:17" s="115" customFormat="1" ht="17.399999999999999" x14ac:dyDescent="0.3">
      <c r="A28" s="142" t="str">
        <f>VLOOKUP(E28,'LISTADO ATM'!$A$2:$C$898,3,0)</f>
        <v>NORTE</v>
      </c>
      <c r="B28" s="139" t="s">
        <v>2614</v>
      </c>
      <c r="C28" s="100">
        <v>44388.68482638889</v>
      </c>
      <c r="D28" s="100" t="s">
        <v>2469</v>
      </c>
      <c r="E28" s="134">
        <v>606</v>
      </c>
      <c r="F28" s="142" t="str">
        <f>VLOOKUP(E28,VIP!$A$2:$O14253,2,0)</f>
        <v>DRBR704</v>
      </c>
      <c r="G28" s="142" t="str">
        <f>VLOOKUP(E28,'LISTADO ATM'!$A$2:$B$897,2,0)</f>
        <v xml:space="preserve">ATM UNP Manolo Tavarez Justo </v>
      </c>
      <c r="H28" s="142" t="str">
        <f>VLOOKUP(E28,VIP!$A$2:$O19214,7,FALSE)</f>
        <v>Si</v>
      </c>
      <c r="I28" s="142" t="str">
        <f>VLOOKUP(E28,VIP!$A$2:$O11179,8,FALSE)</f>
        <v>Si</v>
      </c>
      <c r="J28" s="142" t="str">
        <f>VLOOKUP(E28,VIP!$A$2:$O11129,8,FALSE)</f>
        <v>Si</v>
      </c>
      <c r="K28" s="142" t="str">
        <f>VLOOKUP(E28,VIP!$A$2:$O14703,6,0)</f>
        <v>NO</v>
      </c>
      <c r="L28" s="143" t="s">
        <v>2560</v>
      </c>
      <c r="M28" s="155" t="s">
        <v>2545</v>
      </c>
      <c r="N28" s="99" t="s">
        <v>2452</v>
      </c>
      <c r="O28" s="142" t="s">
        <v>2470</v>
      </c>
      <c r="P28" s="142"/>
      <c r="Q28" s="154">
        <v>44389.442476851851</v>
      </c>
    </row>
    <row r="29" spans="1:17" s="115" customFormat="1" ht="17.399999999999999" x14ac:dyDescent="0.3">
      <c r="A29" s="142" t="str">
        <f>VLOOKUP(E29,'LISTADO ATM'!$A$2:$C$898,3,0)</f>
        <v>ESTE</v>
      </c>
      <c r="B29" s="139">
        <v>3335949525</v>
      </c>
      <c r="C29" s="100">
        <v>44386.702557870369</v>
      </c>
      <c r="D29" s="100" t="s">
        <v>2469</v>
      </c>
      <c r="E29" s="134">
        <v>612</v>
      </c>
      <c r="F29" s="142" t="str">
        <f>VLOOKUP(E29,VIP!$A$2:$O14204,2,0)</f>
        <v>DRBR220</v>
      </c>
      <c r="G29" s="142" t="str">
        <f>VLOOKUP(E29,'LISTADO ATM'!$A$2:$B$897,2,0)</f>
        <v xml:space="preserve">ATM Plaza Orense (La Romana) </v>
      </c>
      <c r="H29" s="142" t="str">
        <f>VLOOKUP(E29,VIP!$A$2:$O19165,7,FALSE)</f>
        <v>Si</v>
      </c>
      <c r="I29" s="142" t="str">
        <f>VLOOKUP(E29,VIP!$A$2:$O11130,8,FALSE)</f>
        <v>Si</v>
      </c>
      <c r="J29" s="142" t="str">
        <f>VLOOKUP(E29,VIP!$A$2:$O11080,8,FALSE)</f>
        <v>Si</v>
      </c>
      <c r="K29" s="142" t="str">
        <f>VLOOKUP(E29,VIP!$A$2:$O14654,6,0)</f>
        <v>NO</v>
      </c>
      <c r="L29" s="143" t="s">
        <v>2441</v>
      </c>
      <c r="M29" s="155" t="s">
        <v>2545</v>
      </c>
      <c r="N29" s="99" t="s">
        <v>2452</v>
      </c>
      <c r="O29" s="142" t="s">
        <v>2470</v>
      </c>
      <c r="P29" s="142"/>
      <c r="Q29" s="154">
        <v>44389.442476851851</v>
      </c>
    </row>
    <row r="30" spans="1:17" s="115" customFormat="1" ht="17.399999999999999" x14ac:dyDescent="0.3">
      <c r="A30" s="142" t="str">
        <f>VLOOKUP(E30,'LISTADO ATM'!$A$2:$C$898,3,0)</f>
        <v>SUR</v>
      </c>
      <c r="B30" s="139" t="s">
        <v>2613</v>
      </c>
      <c r="C30" s="100">
        <v>44388.686018518521</v>
      </c>
      <c r="D30" s="100" t="s">
        <v>2180</v>
      </c>
      <c r="E30" s="134">
        <v>780</v>
      </c>
      <c r="F30" s="142" t="str">
        <f>VLOOKUP(E30,VIP!$A$2:$O14252,2,0)</f>
        <v>DRBR041</v>
      </c>
      <c r="G30" s="142" t="str">
        <f>VLOOKUP(E30,'LISTADO ATM'!$A$2:$B$897,2,0)</f>
        <v xml:space="preserve">ATM Oficina Barahona I </v>
      </c>
      <c r="H30" s="142" t="str">
        <f>VLOOKUP(E30,VIP!$A$2:$O19213,7,FALSE)</f>
        <v>Si</v>
      </c>
      <c r="I30" s="142" t="str">
        <f>VLOOKUP(E30,VIP!$A$2:$O11178,8,FALSE)</f>
        <v>Si</v>
      </c>
      <c r="J30" s="142" t="str">
        <f>VLOOKUP(E30,VIP!$A$2:$O11128,8,FALSE)</f>
        <v>Si</v>
      </c>
      <c r="K30" s="142" t="str">
        <f>VLOOKUP(E30,VIP!$A$2:$O14702,6,0)</f>
        <v>SI</v>
      </c>
      <c r="L30" s="143" t="s">
        <v>2245</v>
      </c>
      <c r="M30" s="155" t="s">
        <v>2545</v>
      </c>
      <c r="N30" s="155" t="s">
        <v>2680</v>
      </c>
      <c r="O30" s="142" t="s">
        <v>2454</v>
      </c>
      <c r="P30" s="142"/>
      <c r="Q30" s="154">
        <v>44389.442476851851</v>
      </c>
    </row>
    <row r="31" spans="1:17" s="115" customFormat="1" ht="17.399999999999999" x14ac:dyDescent="0.3">
      <c r="A31" s="142" t="str">
        <f>VLOOKUP(E31,'LISTADO ATM'!$A$2:$C$898,3,0)</f>
        <v>ESTE</v>
      </c>
      <c r="B31" s="139" t="s">
        <v>2628</v>
      </c>
      <c r="C31" s="100">
        <v>44388.786053240743</v>
      </c>
      <c r="D31" s="100" t="s">
        <v>2180</v>
      </c>
      <c r="E31" s="134">
        <v>795</v>
      </c>
      <c r="F31" s="142" t="str">
        <f>VLOOKUP(E31,VIP!$A$2:$O14231,2,0)</f>
        <v>DRBR795</v>
      </c>
      <c r="G31" s="142" t="str">
        <f>VLOOKUP(E31,'LISTADO ATM'!$A$2:$B$897,2,0)</f>
        <v xml:space="preserve">ATM UNP Guaymate (La Romana) </v>
      </c>
      <c r="H31" s="142" t="str">
        <f>VLOOKUP(E31,VIP!$A$2:$O19192,7,FALSE)</f>
        <v>Si</v>
      </c>
      <c r="I31" s="142" t="str">
        <f>VLOOKUP(E31,VIP!$A$2:$O11157,8,FALSE)</f>
        <v>Si</v>
      </c>
      <c r="J31" s="142" t="str">
        <f>VLOOKUP(E31,VIP!$A$2:$O11107,8,FALSE)</f>
        <v>Si</v>
      </c>
      <c r="K31" s="142" t="str">
        <f>VLOOKUP(E31,VIP!$A$2:$O14681,6,0)</f>
        <v>NO</v>
      </c>
      <c r="L31" s="143" t="s">
        <v>2245</v>
      </c>
      <c r="M31" s="155" t="s">
        <v>2545</v>
      </c>
      <c r="N31" s="155" t="s">
        <v>2680</v>
      </c>
      <c r="O31" s="142" t="s">
        <v>2454</v>
      </c>
      <c r="P31" s="142"/>
      <c r="Q31" s="154">
        <v>44389.442476851851</v>
      </c>
    </row>
    <row r="32" spans="1:17" s="115" customFormat="1" ht="17.399999999999999" x14ac:dyDescent="0.3">
      <c r="A32" s="142" t="str">
        <f>VLOOKUP(E32,'LISTADO ATM'!$A$2:$C$898,3,0)</f>
        <v>DISTRITO NACIONAL</v>
      </c>
      <c r="B32" s="139" t="s">
        <v>2605</v>
      </c>
      <c r="C32" s="100">
        <v>44388.231087962966</v>
      </c>
      <c r="D32" s="100" t="s">
        <v>2180</v>
      </c>
      <c r="E32" s="134">
        <v>841</v>
      </c>
      <c r="F32" s="142" t="str">
        <f>VLOOKUP(E32,VIP!$A$2:$O14224,2,0)</f>
        <v>DRBR841</v>
      </c>
      <c r="G32" s="142" t="str">
        <f>VLOOKUP(E32,'LISTADO ATM'!$A$2:$B$897,2,0)</f>
        <v xml:space="preserve">ATM CEA </v>
      </c>
      <c r="H32" s="142" t="str">
        <f>VLOOKUP(E32,VIP!$A$2:$O19185,7,FALSE)</f>
        <v>Si</v>
      </c>
      <c r="I32" s="142" t="str">
        <f>VLOOKUP(E32,VIP!$A$2:$O11150,8,FALSE)</f>
        <v>No</v>
      </c>
      <c r="J32" s="142" t="str">
        <f>VLOOKUP(E32,VIP!$A$2:$O11100,8,FALSE)</f>
        <v>No</v>
      </c>
      <c r="K32" s="142" t="str">
        <f>VLOOKUP(E32,VIP!$A$2:$O14674,6,0)</f>
        <v>NO</v>
      </c>
      <c r="L32" s="143" t="s">
        <v>2219</v>
      </c>
      <c r="M32" s="155" t="s">
        <v>2545</v>
      </c>
      <c r="N32" s="155" t="s">
        <v>2680</v>
      </c>
      <c r="O32" s="142" t="s">
        <v>2454</v>
      </c>
      <c r="P32" s="142"/>
      <c r="Q32" s="154">
        <v>44389.442476851851</v>
      </c>
    </row>
    <row r="33" spans="1:17" s="115" customFormat="1" ht="17.399999999999999" x14ac:dyDescent="0.3">
      <c r="A33" s="142" t="str">
        <f>VLOOKUP(E33,'LISTADO ATM'!$A$2:$C$898,3,0)</f>
        <v>NORTE</v>
      </c>
      <c r="B33" s="139">
        <v>3335950159</v>
      </c>
      <c r="C33" s="100">
        <v>44388.949745370373</v>
      </c>
      <c r="D33" s="100" t="s">
        <v>2181</v>
      </c>
      <c r="E33" s="134">
        <v>854</v>
      </c>
      <c r="F33" s="142" t="str">
        <f>VLOOKUP(E33,VIP!$A$2:$O14235,2,0)</f>
        <v>DRBR854</v>
      </c>
      <c r="G33" s="142" t="str">
        <f>VLOOKUP(E33,'LISTADO ATM'!$A$2:$B$897,2,0)</f>
        <v xml:space="preserve">ATM Centro Comercial Blanco Batista </v>
      </c>
      <c r="H33" s="142" t="str">
        <f>VLOOKUP(E33,VIP!$A$2:$O19196,7,FALSE)</f>
        <v>Si</v>
      </c>
      <c r="I33" s="142" t="str">
        <f>VLOOKUP(E33,VIP!$A$2:$O11161,8,FALSE)</f>
        <v>Si</v>
      </c>
      <c r="J33" s="142" t="str">
        <f>VLOOKUP(E33,VIP!$A$2:$O11111,8,FALSE)</f>
        <v>Si</v>
      </c>
      <c r="K33" s="142" t="str">
        <f>VLOOKUP(E33,VIP!$A$2:$O14685,6,0)</f>
        <v>NO</v>
      </c>
      <c r="L33" s="143" t="s">
        <v>2219</v>
      </c>
      <c r="M33" s="155" t="s">
        <v>2545</v>
      </c>
      <c r="N33" s="99" t="s">
        <v>2452</v>
      </c>
      <c r="O33" s="142" t="s">
        <v>2586</v>
      </c>
      <c r="P33" s="142"/>
      <c r="Q33" s="154">
        <v>44389.442476851851</v>
      </c>
    </row>
    <row r="34" spans="1:17" s="115" customFormat="1" ht="17.399999999999999" x14ac:dyDescent="0.3">
      <c r="A34" s="142" t="str">
        <f>VLOOKUP(E34,'LISTADO ATM'!$A$2:$C$898,3,0)</f>
        <v>DISTRITO NACIONAL</v>
      </c>
      <c r="B34" s="139" t="s">
        <v>2603</v>
      </c>
      <c r="C34" s="100">
        <v>44388.224965277775</v>
      </c>
      <c r="D34" s="100" t="s">
        <v>2180</v>
      </c>
      <c r="E34" s="134">
        <v>858</v>
      </c>
      <c r="F34" s="142" t="str">
        <f>VLOOKUP(E34,VIP!$A$2:$O14220,2,0)</f>
        <v>DRBR858</v>
      </c>
      <c r="G34" s="142" t="str">
        <f>VLOOKUP(E34,'LISTADO ATM'!$A$2:$B$897,2,0)</f>
        <v xml:space="preserve">ATM Cooperativa Maestros (COOPNAMA) </v>
      </c>
      <c r="H34" s="142" t="str">
        <f>VLOOKUP(E34,VIP!$A$2:$O19181,7,FALSE)</f>
        <v>Si</v>
      </c>
      <c r="I34" s="142" t="str">
        <f>VLOOKUP(E34,VIP!$A$2:$O11146,8,FALSE)</f>
        <v>No</v>
      </c>
      <c r="J34" s="142" t="str">
        <f>VLOOKUP(E34,VIP!$A$2:$O11096,8,FALSE)</f>
        <v>No</v>
      </c>
      <c r="K34" s="142" t="str">
        <f>VLOOKUP(E34,VIP!$A$2:$O14670,6,0)</f>
        <v>NO</v>
      </c>
      <c r="L34" s="143" t="s">
        <v>2219</v>
      </c>
      <c r="M34" s="155" t="s">
        <v>2545</v>
      </c>
      <c r="N34" s="155" t="s">
        <v>2680</v>
      </c>
      <c r="O34" s="142" t="s">
        <v>2454</v>
      </c>
      <c r="P34" s="142"/>
      <c r="Q34" s="154">
        <v>44389.442476851851</v>
      </c>
    </row>
    <row r="35" spans="1:17" s="115" customFormat="1" ht="17.399999999999999" x14ac:dyDescent="0.3">
      <c r="A35" s="142" t="str">
        <f>VLOOKUP(E35,'LISTADO ATM'!$A$2:$C$898,3,0)</f>
        <v>DISTRITO NACIONAL</v>
      </c>
      <c r="B35" s="139">
        <v>3335950077</v>
      </c>
      <c r="C35" s="100">
        <v>44388.497465277775</v>
      </c>
      <c r="D35" s="100" t="s">
        <v>2469</v>
      </c>
      <c r="E35" s="134">
        <v>911</v>
      </c>
      <c r="F35" s="142" t="str">
        <f>VLOOKUP(E35,VIP!$A$2:$O14233,2,0)</f>
        <v>DRBR911</v>
      </c>
      <c r="G35" s="142" t="str">
        <f>VLOOKUP(E35,'LISTADO ATM'!$A$2:$B$897,2,0)</f>
        <v xml:space="preserve">ATM Oficina Venezuela II </v>
      </c>
      <c r="H35" s="142" t="str">
        <f>VLOOKUP(E35,VIP!$A$2:$O19194,7,FALSE)</f>
        <v>Si</v>
      </c>
      <c r="I35" s="142" t="str">
        <f>VLOOKUP(E35,VIP!$A$2:$O11159,8,FALSE)</f>
        <v>Si</v>
      </c>
      <c r="J35" s="142" t="str">
        <f>VLOOKUP(E35,VIP!$A$2:$O11109,8,FALSE)</f>
        <v>Si</v>
      </c>
      <c r="K35" s="142" t="str">
        <f>VLOOKUP(E35,VIP!$A$2:$O14683,6,0)</f>
        <v>SI</v>
      </c>
      <c r="L35" s="143" t="s">
        <v>2441</v>
      </c>
      <c r="M35" s="155" t="s">
        <v>2545</v>
      </c>
      <c r="N35" s="155" t="s">
        <v>2680</v>
      </c>
      <c r="O35" s="142" t="s">
        <v>2470</v>
      </c>
      <c r="P35" s="142"/>
      <c r="Q35" s="154">
        <v>44389.442476851851</v>
      </c>
    </row>
    <row r="36" spans="1:17" s="115" customFormat="1" ht="17.399999999999999" x14ac:dyDescent="0.3">
      <c r="A36" s="142" t="str">
        <f>VLOOKUP(E36,'LISTADO ATM'!$A$2:$C$898,3,0)</f>
        <v>DISTRITO NACIONAL</v>
      </c>
      <c r="B36" s="139">
        <v>3335949259</v>
      </c>
      <c r="C36" s="100">
        <v>44386.591053240743</v>
      </c>
      <c r="D36" s="100" t="s">
        <v>2448</v>
      </c>
      <c r="E36" s="134">
        <v>947</v>
      </c>
      <c r="F36" s="142" t="str">
        <f>VLOOKUP(E36,VIP!$A$2:$O14211,2,0)</f>
        <v>DRBR03F</v>
      </c>
      <c r="G36" s="142" t="str">
        <f>VLOOKUP(E36,'LISTADO ATM'!$A$2:$B$897,2,0)</f>
        <v xml:space="preserve">ATM Superintendencia de Bancos </v>
      </c>
      <c r="H36" s="142" t="str">
        <f>VLOOKUP(E36,VIP!$A$2:$O19172,7,FALSE)</f>
        <v>Si</v>
      </c>
      <c r="I36" s="142" t="str">
        <f>VLOOKUP(E36,VIP!$A$2:$O11137,8,FALSE)</f>
        <v>Si</v>
      </c>
      <c r="J36" s="142" t="str">
        <f>VLOOKUP(E36,VIP!$A$2:$O11087,8,FALSE)</f>
        <v>Si</v>
      </c>
      <c r="K36" s="142" t="str">
        <f>VLOOKUP(E36,VIP!$A$2:$O14661,6,0)</f>
        <v>SI</v>
      </c>
      <c r="L36" s="143" t="s">
        <v>2417</v>
      </c>
      <c r="M36" s="155" t="s">
        <v>2545</v>
      </c>
      <c r="N36" s="99" t="s">
        <v>2452</v>
      </c>
      <c r="O36" s="142" t="s">
        <v>2453</v>
      </c>
      <c r="P36" s="142"/>
      <c r="Q36" s="154">
        <v>44389.442476851851</v>
      </c>
    </row>
    <row r="37" spans="1:17" s="115" customFormat="1" ht="17.399999999999999" x14ac:dyDescent="0.3">
      <c r="A37" s="142" t="str">
        <f>VLOOKUP(E37,'LISTADO ATM'!$A$2:$C$898,3,0)</f>
        <v>NORTE</v>
      </c>
      <c r="B37" s="139">
        <v>3335949936</v>
      </c>
      <c r="C37" s="100">
        <v>44387.572384259256</v>
      </c>
      <c r="D37" s="100" t="s">
        <v>2589</v>
      </c>
      <c r="E37" s="134">
        <v>987</v>
      </c>
      <c r="F37" s="142" t="str">
        <f>VLOOKUP(E37,VIP!$A$2:$O14223,2,0)</f>
        <v>DRBR987</v>
      </c>
      <c r="G37" s="142" t="str">
        <f>VLOOKUP(E37,'LISTADO ATM'!$A$2:$B$897,2,0)</f>
        <v xml:space="preserve">ATM S/M Jumbo (Moca) </v>
      </c>
      <c r="H37" s="142" t="str">
        <f>VLOOKUP(E37,VIP!$A$2:$O19184,7,FALSE)</f>
        <v>Si</v>
      </c>
      <c r="I37" s="142" t="str">
        <f>VLOOKUP(E37,VIP!$A$2:$O11149,8,FALSE)</f>
        <v>Si</v>
      </c>
      <c r="J37" s="142" t="str">
        <f>VLOOKUP(E37,VIP!$A$2:$O11099,8,FALSE)</f>
        <v>Si</v>
      </c>
      <c r="K37" s="142" t="str">
        <f>VLOOKUP(E37,VIP!$A$2:$O14673,6,0)</f>
        <v>NO</v>
      </c>
      <c r="L37" s="143" t="s">
        <v>2441</v>
      </c>
      <c r="M37" s="155" t="s">
        <v>2545</v>
      </c>
      <c r="N37" s="99" t="s">
        <v>2452</v>
      </c>
      <c r="O37" s="142" t="s">
        <v>2590</v>
      </c>
      <c r="P37" s="142"/>
      <c r="Q37" s="154">
        <v>44389.442476851851</v>
      </c>
    </row>
    <row r="38" spans="1:17" s="115" customFormat="1" ht="17.399999999999999" x14ac:dyDescent="0.3">
      <c r="A38" s="142" t="str">
        <f>VLOOKUP(E38,'LISTADO ATM'!$A$2:$C$898,3,0)</f>
        <v>DISTRITO NACIONAL</v>
      </c>
      <c r="B38" s="139" t="s">
        <v>2609</v>
      </c>
      <c r="C38" s="100">
        <v>44388.694768518515</v>
      </c>
      <c r="D38" s="100" t="s">
        <v>2180</v>
      </c>
      <c r="E38" s="134">
        <v>473</v>
      </c>
      <c r="F38" s="142" t="str">
        <f>VLOOKUP(E38,VIP!$A$2:$O14247,2,0)</f>
        <v>DRBR473</v>
      </c>
      <c r="G38" s="142" t="str">
        <f>VLOOKUP(E38,'LISTADO ATM'!$A$2:$B$897,2,0)</f>
        <v xml:space="preserve">ATM Oficina Carrefour II </v>
      </c>
      <c r="H38" s="142" t="str">
        <f>VLOOKUP(E38,VIP!$A$2:$O19208,7,FALSE)</f>
        <v>Si</v>
      </c>
      <c r="I38" s="142" t="str">
        <f>VLOOKUP(E38,VIP!$A$2:$O11173,8,FALSE)</f>
        <v>Si</v>
      </c>
      <c r="J38" s="142" t="str">
        <f>VLOOKUP(E38,VIP!$A$2:$O11123,8,FALSE)</f>
        <v>Si</v>
      </c>
      <c r="K38" s="142" t="str">
        <f>VLOOKUP(E38,VIP!$A$2:$O14697,6,0)</f>
        <v>NO</v>
      </c>
      <c r="L38" s="143" t="s">
        <v>2219</v>
      </c>
      <c r="M38" s="155" t="s">
        <v>2545</v>
      </c>
      <c r="N38" s="155" t="s">
        <v>2680</v>
      </c>
      <c r="O38" s="142" t="s">
        <v>2454</v>
      </c>
      <c r="P38" s="142"/>
      <c r="Q38" s="154">
        <v>44389.483807870369</v>
      </c>
    </row>
    <row r="39" spans="1:17" s="115" customFormat="1" ht="17.399999999999999" x14ac:dyDescent="0.3">
      <c r="A39" s="142" t="str">
        <f>VLOOKUP(E39,'LISTADO ATM'!$A$2:$C$898,3,0)</f>
        <v>DISTRITO NACIONAL</v>
      </c>
      <c r="B39" s="139" t="s">
        <v>2599</v>
      </c>
      <c r="C39" s="100">
        <v>44387.721759259257</v>
      </c>
      <c r="D39" s="100" t="s">
        <v>2180</v>
      </c>
      <c r="E39" s="134">
        <v>237</v>
      </c>
      <c r="F39" s="142" t="str">
        <f>VLOOKUP(E39,VIP!$A$2:$O14225,2,0)</f>
        <v>DRBR237</v>
      </c>
      <c r="G39" s="142" t="str">
        <f>VLOOKUP(E39,'LISTADO ATM'!$A$2:$B$897,2,0)</f>
        <v xml:space="preserve">ATM UNP Plaza Vásquez </v>
      </c>
      <c r="H39" s="142" t="str">
        <f>VLOOKUP(E39,VIP!$A$2:$O19186,7,FALSE)</f>
        <v>Si</v>
      </c>
      <c r="I39" s="142" t="str">
        <f>VLOOKUP(E39,VIP!$A$2:$O11151,8,FALSE)</f>
        <v>Si</v>
      </c>
      <c r="J39" s="142" t="str">
        <f>VLOOKUP(E39,VIP!$A$2:$O11101,8,FALSE)</f>
        <v>Si</v>
      </c>
      <c r="K39" s="142" t="str">
        <f>VLOOKUP(E39,VIP!$A$2:$O14675,6,0)</f>
        <v>SI</v>
      </c>
      <c r="L39" s="143" t="s">
        <v>2219</v>
      </c>
      <c r="M39" s="155" t="s">
        <v>2545</v>
      </c>
      <c r="N39" s="155" t="s">
        <v>2680</v>
      </c>
      <c r="O39" s="142" t="s">
        <v>2454</v>
      </c>
      <c r="P39" s="142"/>
      <c r="Q39" s="154">
        <v>44389.517835648148</v>
      </c>
    </row>
    <row r="40" spans="1:17" s="115" customFormat="1" ht="17.399999999999999" x14ac:dyDescent="0.3">
      <c r="A40" s="142" t="str">
        <f>VLOOKUP(E40,'LISTADO ATM'!$A$2:$C$898,3,0)</f>
        <v>ESTE</v>
      </c>
      <c r="B40" s="139">
        <v>3335950056</v>
      </c>
      <c r="C40" s="100">
        <v>44388.38685185185</v>
      </c>
      <c r="D40" s="100" t="s">
        <v>2180</v>
      </c>
      <c r="E40" s="134">
        <v>368</v>
      </c>
      <c r="F40" s="142" t="str">
        <f>VLOOKUP(E40,VIP!$A$2:$O14225,2,0)</f>
        <v xml:space="preserve">DRBR368 </v>
      </c>
      <c r="G40" s="142" t="str">
        <f>VLOOKUP(E40,'LISTADO ATM'!$A$2:$B$897,2,0)</f>
        <v>ATM Ayuntamiento Peralvillo</v>
      </c>
      <c r="H40" s="142" t="str">
        <f>VLOOKUP(E40,VIP!$A$2:$O19186,7,FALSE)</f>
        <v>N/A</v>
      </c>
      <c r="I40" s="142" t="str">
        <f>VLOOKUP(E40,VIP!$A$2:$O11151,8,FALSE)</f>
        <v>N/A</v>
      </c>
      <c r="J40" s="142" t="str">
        <f>VLOOKUP(E40,VIP!$A$2:$O11101,8,FALSE)</f>
        <v>N/A</v>
      </c>
      <c r="K40" s="142" t="str">
        <f>VLOOKUP(E40,VIP!$A$2:$O14675,6,0)</f>
        <v>N/A</v>
      </c>
      <c r="L40" s="143" t="s">
        <v>2219</v>
      </c>
      <c r="M40" s="155" t="s">
        <v>2545</v>
      </c>
      <c r="N40" s="155" t="s">
        <v>2680</v>
      </c>
      <c r="O40" s="142" t="s">
        <v>2454</v>
      </c>
      <c r="P40" s="142"/>
      <c r="Q40" s="154">
        <v>44389.517835648148</v>
      </c>
    </row>
    <row r="41" spans="1:17" s="115" customFormat="1" ht="17.399999999999999" x14ac:dyDescent="0.3">
      <c r="A41" s="142" t="str">
        <f>VLOOKUP(E41,'LISTADO ATM'!$A$2:$C$898,3,0)</f>
        <v>DISTRITO NACIONAL</v>
      </c>
      <c r="B41" s="139">
        <v>3335949578</v>
      </c>
      <c r="C41" s="100">
        <v>44386.741064814814</v>
      </c>
      <c r="D41" s="100" t="s">
        <v>2180</v>
      </c>
      <c r="E41" s="134">
        <v>244</v>
      </c>
      <c r="F41" s="142" t="str">
        <f>VLOOKUP(E41,VIP!$A$2:$O14212,2,0)</f>
        <v>DRBR244</v>
      </c>
      <c r="G41" s="142" t="str">
        <f>VLOOKUP(E41,'LISTADO ATM'!$A$2:$B$897,2,0)</f>
        <v xml:space="preserve">ATM Ministerio de Hacienda (antiguo Finanzas) </v>
      </c>
      <c r="H41" s="142" t="str">
        <f>VLOOKUP(E41,VIP!$A$2:$O19173,7,FALSE)</f>
        <v>Si</v>
      </c>
      <c r="I41" s="142" t="str">
        <f>VLOOKUP(E41,VIP!$A$2:$O11138,8,FALSE)</f>
        <v>Si</v>
      </c>
      <c r="J41" s="142" t="str">
        <f>VLOOKUP(E41,VIP!$A$2:$O11088,8,FALSE)</f>
        <v>Si</v>
      </c>
      <c r="K41" s="142" t="str">
        <f>VLOOKUP(E41,VIP!$A$2:$O14662,6,0)</f>
        <v>NO</v>
      </c>
      <c r="L41" s="143" t="s">
        <v>2219</v>
      </c>
      <c r="M41" s="155" t="s">
        <v>2545</v>
      </c>
      <c r="N41" s="99" t="s">
        <v>2452</v>
      </c>
      <c r="O41" s="142" t="s">
        <v>2454</v>
      </c>
      <c r="P41" s="142"/>
      <c r="Q41" s="154">
        <v>44389.608807870369</v>
      </c>
    </row>
    <row r="42" spans="1:17" s="115" customFormat="1" ht="17.399999999999999" x14ac:dyDescent="0.3">
      <c r="A42" s="142" t="str">
        <f>VLOOKUP(E42,'LISTADO ATM'!$A$2:$C$898,3,0)</f>
        <v>DISTRITO NACIONAL</v>
      </c>
      <c r="B42" s="139" t="s">
        <v>2676</v>
      </c>
      <c r="C42" s="100">
        <v>44389.567476851851</v>
      </c>
      <c r="D42" s="100" t="s">
        <v>2469</v>
      </c>
      <c r="E42" s="134">
        <v>243</v>
      </c>
      <c r="F42" s="142" t="str">
        <f>VLOOKUP(E42,VIP!$A$2:$O14255,2,0)</f>
        <v>DRBR243</v>
      </c>
      <c r="G42" s="142" t="str">
        <f>VLOOKUP(E42,'LISTADO ATM'!$A$2:$B$897,2,0)</f>
        <v xml:space="preserve">ATM Autoservicio Plaza Central  </v>
      </c>
      <c r="H42" s="142" t="str">
        <f>VLOOKUP(E42,VIP!$A$2:$O19216,7,FALSE)</f>
        <v>Si</v>
      </c>
      <c r="I42" s="142" t="str">
        <f>VLOOKUP(E42,VIP!$A$2:$O11181,8,FALSE)</f>
        <v>Si</v>
      </c>
      <c r="J42" s="142" t="str">
        <f>VLOOKUP(E42,VIP!$A$2:$O11131,8,FALSE)</f>
        <v>Si</v>
      </c>
      <c r="K42" s="142" t="str">
        <f>VLOOKUP(E42,VIP!$A$2:$O14705,6,0)</f>
        <v>SI</v>
      </c>
      <c r="L42" s="143" t="s">
        <v>2683</v>
      </c>
      <c r="M42" s="155" t="s">
        <v>2545</v>
      </c>
      <c r="N42" s="99" t="s">
        <v>2680</v>
      </c>
      <c r="O42" s="142" t="s">
        <v>2662</v>
      </c>
      <c r="P42" s="142" t="s">
        <v>2686</v>
      </c>
      <c r="Q42" s="154">
        <v>44389.63380787037</v>
      </c>
    </row>
    <row r="43" spans="1:17" s="115" customFormat="1" ht="17.399999999999999" x14ac:dyDescent="0.3">
      <c r="A43" s="142" t="str">
        <f>VLOOKUP(E43,'LISTADO ATM'!$A$2:$C$898,3,0)</f>
        <v>NORTE</v>
      </c>
      <c r="B43" s="139" t="s">
        <v>2667</v>
      </c>
      <c r="C43" s="100">
        <v>44389.626018518517</v>
      </c>
      <c r="D43" s="100" t="s">
        <v>2469</v>
      </c>
      <c r="E43" s="134">
        <v>266</v>
      </c>
      <c r="F43" s="142" t="str">
        <f>VLOOKUP(E43,VIP!$A$2:$O14246,2,0)</f>
        <v>DRBR266</v>
      </c>
      <c r="G43" s="142" t="str">
        <f>VLOOKUP(E43,'LISTADO ATM'!$A$2:$B$897,2,0)</f>
        <v xml:space="preserve">ATM Oficina Villa Francisca </v>
      </c>
      <c r="H43" s="142" t="str">
        <f>VLOOKUP(E43,VIP!$A$2:$O19207,7,FALSE)</f>
        <v>Si</v>
      </c>
      <c r="I43" s="142" t="str">
        <f>VLOOKUP(E43,VIP!$A$2:$O11172,8,FALSE)</f>
        <v>Si</v>
      </c>
      <c r="J43" s="142" t="str">
        <f>VLOOKUP(E43,VIP!$A$2:$O11122,8,FALSE)</f>
        <v>Si</v>
      </c>
      <c r="K43" s="142" t="str">
        <f>VLOOKUP(E43,VIP!$A$2:$O14696,6,0)</f>
        <v>NO</v>
      </c>
      <c r="L43" s="143" t="s">
        <v>2683</v>
      </c>
      <c r="M43" s="155" t="s">
        <v>2545</v>
      </c>
      <c r="N43" s="99" t="s">
        <v>2680</v>
      </c>
      <c r="O43" s="142" t="s">
        <v>2682</v>
      </c>
      <c r="P43" s="142" t="s">
        <v>2686</v>
      </c>
      <c r="Q43" s="154">
        <v>44389.63380787037</v>
      </c>
    </row>
    <row r="44" spans="1:17" s="115" customFormat="1" ht="17.399999999999999" x14ac:dyDescent="0.3">
      <c r="A44" s="142" t="str">
        <f>VLOOKUP(E44,'LISTADO ATM'!$A$2:$C$898,3,0)</f>
        <v>DISTRITO NACIONAL</v>
      </c>
      <c r="B44" s="139" t="s">
        <v>2673</v>
      </c>
      <c r="C44" s="100">
        <v>44389.571504629632</v>
      </c>
      <c r="D44" s="100" t="s">
        <v>2469</v>
      </c>
      <c r="E44" s="134">
        <v>389</v>
      </c>
      <c r="F44" s="142" t="str">
        <f>VLOOKUP(E44,VIP!$A$2:$O14252,2,0)</f>
        <v>DRBR389</v>
      </c>
      <c r="G44" s="142" t="str">
        <f>VLOOKUP(E44,'LISTADO ATM'!$A$2:$B$897,2,0)</f>
        <v xml:space="preserve">ATM Casino Hotel Princess </v>
      </c>
      <c r="H44" s="142" t="str">
        <f>VLOOKUP(E44,VIP!$A$2:$O19213,7,FALSE)</f>
        <v>Si</v>
      </c>
      <c r="I44" s="142" t="str">
        <f>VLOOKUP(E44,VIP!$A$2:$O11178,8,FALSE)</f>
        <v>Si</v>
      </c>
      <c r="J44" s="142" t="str">
        <f>VLOOKUP(E44,VIP!$A$2:$O11128,8,FALSE)</f>
        <v>Si</v>
      </c>
      <c r="K44" s="142" t="str">
        <f>VLOOKUP(E44,VIP!$A$2:$O14702,6,0)</f>
        <v>NO</v>
      </c>
      <c r="L44" s="143" t="s">
        <v>2683</v>
      </c>
      <c r="M44" s="155" t="s">
        <v>2545</v>
      </c>
      <c r="N44" s="99" t="s">
        <v>2680</v>
      </c>
      <c r="O44" s="142" t="s">
        <v>2662</v>
      </c>
      <c r="P44" s="142" t="s">
        <v>2686</v>
      </c>
      <c r="Q44" s="154">
        <v>44389.63380787037</v>
      </c>
    </row>
    <row r="45" spans="1:17" s="115" customFormat="1" ht="17.399999999999999" x14ac:dyDescent="0.3">
      <c r="A45" s="142" t="str">
        <f>VLOOKUP(E45,'LISTADO ATM'!$A$2:$C$898,3,0)</f>
        <v>SUR</v>
      </c>
      <c r="B45" s="139" t="s">
        <v>2675</v>
      </c>
      <c r="C45" s="100">
        <v>44389.568888888891</v>
      </c>
      <c r="D45" s="100" t="s">
        <v>2469</v>
      </c>
      <c r="E45" s="134">
        <v>576</v>
      </c>
      <c r="F45" s="142" t="str">
        <f>VLOOKUP(E45,VIP!$A$2:$O14254,2,0)</f>
        <v>DRBR576</v>
      </c>
      <c r="G45" s="142" t="str">
        <f>VLOOKUP(E45,'LISTADO ATM'!$A$2:$B$897,2,0)</f>
        <v>ATM Nizao</v>
      </c>
      <c r="H45" s="142">
        <f>VLOOKUP(E45,VIP!$A$2:$O19215,7,FALSE)</f>
        <v>0</v>
      </c>
      <c r="I45" s="142">
        <f>VLOOKUP(E45,VIP!$A$2:$O11180,8,FALSE)</f>
        <v>0</v>
      </c>
      <c r="J45" s="142">
        <f>VLOOKUP(E45,VIP!$A$2:$O11130,8,FALSE)</f>
        <v>0</v>
      </c>
      <c r="K45" s="142">
        <f>VLOOKUP(E45,VIP!$A$2:$O14704,6,0)</f>
        <v>0</v>
      </c>
      <c r="L45" s="143" t="s">
        <v>2683</v>
      </c>
      <c r="M45" s="155" t="s">
        <v>2545</v>
      </c>
      <c r="N45" s="99" t="s">
        <v>2680</v>
      </c>
      <c r="O45" s="142" t="s">
        <v>2662</v>
      </c>
      <c r="P45" s="142" t="s">
        <v>2686</v>
      </c>
      <c r="Q45" s="154">
        <v>44389.63380787037</v>
      </c>
    </row>
    <row r="46" spans="1:17" s="115" customFormat="1" ht="17.399999999999999" x14ac:dyDescent="0.3">
      <c r="A46" s="142" t="str">
        <f>VLOOKUP(E46,'LISTADO ATM'!$A$2:$C$898,3,0)</f>
        <v>DISTRITO NACIONAL</v>
      </c>
      <c r="B46" s="139" t="s">
        <v>2677</v>
      </c>
      <c r="C46" s="100">
        <v>44389.563055555554</v>
      </c>
      <c r="D46" s="100" t="s">
        <v>2469</v>
      </c>
      <c r="E46" s="134">
        <v>577</v>
      </c>
      <c r="F46" s="142" t="str">
        <f>VLOOKUP(E46,VIP!$A$2:$O14256,2,0)</f>
        <v>DRBR173</v>
      </c>
      <c r="G46" s="142" t="str">
        <f>VLOOKUP(E46,'LISTADO ATM'!$A$2:$B$897,2,0)</f>
        <v xml:space="preserve">ATM Olé Ave. Duarte </v>
      </c>
      <c r="H46" s="142" t="str">
        <f>VLOOKUP(E46,VIP!$A$2:$O19217,7,FALSE)</f>
        <v>Si</v>
      </c>
      <c r="I46" s="142" t="str">
        <f>VLOOKUP(E46,VIP!$A$2:$O11182,8,FALSE)</f>
        <v>Si</v>
      </c>
      <c r="J46" s="142" t="str">
        <f>VLOOKUP(E46,VIP!$A$2:$O11132,8,FALSE)</f>
        <v>Si</v>
      </c>
      <c r="K46" s="142" t="str">
        <f>VLOOKUP(E46,VIP!$A$2:$O14706,6,0)</f>
        <v>SI</v>
      </c>
      <c r="L46" s="143" t="s">
        <v>2683</v>
      </c>
      <c r="M46" s="155" t="s">
        <v>2545</v>
      </c>
      <c r="N46" s="99" t="s">
        <v>2680</v>
      </c>
      <c r="O46" s="142" t="s">
        <v>2662</v>
      </c>
      <c r="P46" s="142" t="s">
        <v>2686</v>
      </c>
      <c r="Q46" s="154">
        <v>44389.63380787037</v>
      </c>
    </row>
    <row r="47" spans="1:17" s="115" customFormat="1" ht="17.399999999999999" x14ac:dyDescent="0.3">
      <c r="A47" s="142" t="str">
        <f>VLOOKUP(E47,'LISTADO ATM'!$A$2:$C$898,3,0)</f>
        <v>ESTE</v>
      </c>
      <c r="B47" s="139" t="s">
        <v>2670</v>
      </c>
      <c r="C47" s="100">
        <v>44389.606261574074</v>
      </c>
      <c r="D47" s="100" t="s">
        <v>2469</v>
      </c>
      <c r="E47" s="134">
        <v>660</v>
      </c>
      <c r="F47" s="142" t="str">
        <f>VLOOKUP(E47,VIP!$A$2:$O14249,2,0)</f>
        <v>DRBR660</v>
      </c>
      <c r="G47" s="142" t="str">
        <f>VLOOKUP(E47,'LISTADO ATM'!$A$2:$B$897,2,0)</f>
        <v>ATM Romana Norte II</v>
      </c>
      <c r="H47" s="142" t="str">
        <f>VLOOKUP(E47,VIP!$A$2:$O19210,7,FALSE)</f>
        <v>N/A</v>
      </c>
      <c r="I47" s="142" t="str">
        <f>VLOOKUP(E47,VIP!$A$2:$O11175,8,FALSE)</f>
        <v>N/A</v>
      </c>
      <c r="J47" s="142" t="str">
        <f>VLOOKUP(E47,VIP!$A$2:$O11125,8,FALSE)</f>
        <v>N/A</v>
      </c>
      <c r="K47" s="142" t="str">
        <f>VLOOKUP(E47,VIP!$A$2:$O14699,6,0)</f>
        <v>N/A</v>
      </c>
      <c r="L47" s="143" t="s">
        <v>2683</v>
      </c>
      <c r="M47" s="155" t="s">
        <v>2545</v>
      </c>
      <c r="N47" s="99" t="s">
        <v>2680</v>
      </c>
      <c r="O47" s="142" t="s">
        <v>2662</v>
      </c>
      <c r="P47" s="142" t="s">
        <v>2686</v>
      </c>
      <c r="Q47" s="154">
        <v>44389.63380787037</v>
      </c>
    </row>
    <row r="48" spans="1:17" s="115" customFormat="1" ht="17.399999999999999" x14ac:dyDescent="0.3">
      <c r="A48" s="142" t="str">
        <f>VLOOKUP(E48,'LISTADO ATM'!$A$2:$C$898,3,0)</f>
        <v>ESTE</v>
      </c>
      <c r="B48" s="139" t="s">
        <v>2668</v>
      </c>
      <c r="C48" s="100">
        <v>44389.624803240738</v>
      </c>
      <c r="D48" s="100" t="s">
        <v>2469</v>
      </c>
      <c r="E48" s="134">
        <v>742</v>
      </c>
      <c r="F48" s="142" t="str">
        <f>VLOOKUP(E48,VIP!$A$2:$O14247,2,0)</f>
        <v>DRBR990</v>
      </c>
      <c r="G48" s="142" t="str">
        <f>VLOOKUP(E48,'LISTADO ATM'!$A$2:$B$897,2,0)</f>
        <v xml:space="preserve">ATM Oficina Plaza del Rey (La Romana) </v>
      </c>
      <c r="H48" s="142" t="str">
        <f>VLOOKUP(E48,VIP!$A$2:$O19208,7,FALSE)</f>
        <v>Si</v>
      </c>
      <c r="I48" s="142" t="str">
        <f>VLOOKUP(E48,VIP!$A$2:$O11173,8,FALSE)</f>
        <v>Si</v>
      </c>
      <c r="J48" s="142" t="str">
        <f>VLOOKUP(E48,VIP!$A$2:$O11123,8,FALSE)</f>
        <v>Si</v>
      </c>
      <c r="K48" s="142" t="str">
        <f>VLOOKUP(E48,VIP!$A$2:$O14697,6,0)</f>
        <v>NO</v>
      </c>
      <c r="L48" s="143" t="s">
        <v>2683</v>
      </c>
      <c r="M48" s="155" t="s">
        <v>2545</v>
      </c>
      <c r="N48" s="99" t="s">
        <v>2680</v>
      </c>
      <c r="O48" s="142" t="s">
        <v>2682</v>
      </c>
      <c r="P48" s="142" t="s">
        <v>2686</v>
      </c>
      <c r="Q48" s="154">
        <v>44389.63380787037</v>
      </c>
    </row>
    <row r="49" spans="1:17" s="115" customFormat="1" ht="17.399999999999999" x14ac:dyDescent="0.3">
      <c r="A49" s="142" t="str">
        <f>VLOOKUP(E49,'LISTADO ATM'!$A$2:$C$898,3,0)</f>
        <v>DISTRITO NACIONAL</v>
      </c>
      <c r="B49" s="139" t="s">
        <v>2672</v>
      </c>
      <c r="C49" s="100">
        <v>44389.572418981479</v>
      </c>
      <c r="D49" s="100" t="s">
        <v>2469</v>
      </c>
      <c r="E49" s="134">
        <v>818</v>
      </c>
      <c r="F49" s="142" t="str">
        <f>VLOOKUP(E49,VIP!$A$2:$O14251,2,0)</f>
        <v>DRBR818</v>
      </c>
      <c r="G49" s="142" t="str">
        <f>VLOOKUP(E49,'LISTADO ATM'!$A$2:$B$897,2,0)</f>
        <v xml:space="preserve">ATM Juridicción Inmobiliaria </v>
      </c>
      <c r="H49" s="142" t="str">
        <f>VLOOKUP(E49,VIP!$A$2:$O19212,7,FALSE)</f>
        <v>No</v>
      </c>
      <c r="I49" s="142" t="str">
        <f>VLOOKUP(E49,VIP!$A$2:$O11177,8,FALSE)</f>
        <v>No</v>
      </c>
      <c r="J49" s="142" t="str">
        <f>VLOOKUP(E49,VIP!$A$2:$O11127,8,FALSE)</f>
        <v>No</v>
      </c>
      <c r="K49" s="142" t="str">
        <f>VLOOKUP(E49,VIP!$A$2:$O14701,6,0)</f>
        <v>NO</v>
      </c>
      <c r="L49" s="143" t="s">
        <v>2683</v>
      </c>
      <c r="M49" s="155" t="s">
        <v>2545</v>
      </c>
      <c r="N49" s="99" t="s">
        <v>2680</v>
      </c>
      <c r="O49" s="142" t="s">
        <v>2662</v>
      </c>
      <c r="P49" s="142" t="s">
        <v>2686</v>
      </c>
      <c r="Q49" s="154">
        <v>44389.63380787037</v>
      </c>
    </row>
    <row r="50" spans="1:17" s="115" customFormat="1" ht="17.399999999999999" x14ac:dyDescent="0.3">
      <c r="A50" s="142" t="str">
        <f>VLOOKUP(E50,'LISTADO ATM'!$A$2:$C$898,3,0)</f>
        <v>ESTE</v>
      </c>
      <c r="B50" s="139" t="s">
        <v>2665</v>
      </c>
      <c r="C50" s="100">
        <v>44389.62872685185</v>
      </c>
      <c r="D50" s="100" t="s">
        <v>2469</v>
      </c>
      <c r="E50" s="134">
        <v>843</v>
      </c>
      <c r="F50" s="142" t="str">
        <f>VLOOKUP(E50,VIP!$A$2:$O14244,2,0)</f>
        <v>DRBR843</v>
      </c>
      <c r="G50" s="142" t="str">
        <f>VLOOKUP(E50,'LISTADO ATM'!$A$2:$B$897,2,0)</f>
        <v xml:space="preserve">ATM Oficina Romana Centro </v>
      </c>
      <c r="H50" s="142" t="str">
        <f>VLOOKUP(E50,VIP!$A$2:$O19205,7,FALSE)</f>
        <v>Si</v>
      </c>
      <c r="I50" s="142" t="str">
        <f>VLOOKUP(E50,VIP!$A$2:$O11170,8,FALSE)</f>
        <v>Si</v>
      </c>
      <c r="J50" s="142" t="str">
        <f>VLOOKUP(E50,VIP!$A$2:$O11120,8,FALSE)</f>
        <v>Si</v>
      </c>
      <c r="K50" s="142" t="str">
        <f>VLOOKUP(E50,VIP!$A$2:$O14694,6,0)</f>
        <v>NO</v>
      </c>
      <c r="L50" s="143" t="s">
        <v>2683</v>
      </c>
      <c r="M50" s="155" t="s">
        <v>2545</v>
      </c>
      <c r="N50" s="99" t="s">
        <v>2680</v>
      </c>
      <c r="O50" s="142" t="s">
        <v>2682</v>
      </c>
      <c r="P50" s="142" t="s">
        <v>2686</v>
      </c>
      <c r="Q50" s="154">
        <v>44389.63380787037</v>
      </c>
    </row>
    <row r="51" spans="1:17" s="115" customFormat="1" ht="17.399999999999999" x14ac:dyDescent="0.3">
      <c r="A51" s="142" t="str">
        <f>VLOOKUP(E51,'LISTADO ATM'!$A$2:$C$898,3,0)</f>
        <v>DISTRITO NACIONAL</v>
      </c>
      <c r="B51" s="139" t="s">
        <v>2674</v>
      </c>
      <c r="C51" s="100">
        <v>44389.569699074076</v>
      </c>
      <c r="D51" s="100" t="s">
        <v>2469</v>
      </c>
      <c r="E51" s="134">
        <v>892</v>
      </c>
      <c r="F51" s="142" t="str">
        <f>VLOOKUP(E51,VIP!$A$2:$O14253,2,0)</f>
        <v>DRBR892</v>
      </c>
      <c r="G51" s="142" t="str">
        <f>VLOOKUP(E51,'LISTADO ATM'!$A$2:$B$897,2,0)</f>
        <v xml:space="preserve">ATM Edificio Globalia (Naco) </v>
      </c>
      <c r="H51" s="142" t="str">
        <f>VLOOKUP(E51,VIP!$A$2:$O19214,7,FALSE)</f>
        <v>Si</v>
      </c>
      <c r="I51" s="142" t="str">
        <f>VLOOKUP(E51,VIP!$A$2:$O11179,8,FALSE)</f>
        <v>No</v>
      </c>
      <c r="J51" s="142" t="str">
        <f>VLOOKUP(E51,VIP!$A$2:$O11129,8,FALSE)</f>
        <v>No</v>
      </c>
      <c r="K51" s="142" t="str">
        <f>VLOOKUP(E51,VIP!$A$2:$O14703,6,0)</f>
        <v>NO</v>
      </c>
      <c r="L51" s="143" t="s">
        <v>2683</v>
      </c>
      <c r="M51" s="155" t="s">
        <v>2545</v>
      </c>
      <c r="N51" s="99" t="s">
        <v>2680</v>
      </c>
      <c r="O51" s="142" t="s">
        <v>2662</v>
      </c>
      <c r="P51" s="142" t="s">
        <v>2686</v>
      </c>
      <c r="Q51" s="154">
        <v>44389.63380787037</v>
      </c>
    </row>
    <row r="52" spans="1:17" s="115" customFormat="1" ht="17.399999999999999" x14ac:dyDescent="0.3">
      <c r="A52" s="142" t="str">
        <f>VLOOKUP(E52,'LISTADO ATM'!$A$2:$C$898,3,0)</f>
        <v>DISTRITO NACIONAL</v>
      </c>
      <c r="B52" s="139" t="s">
        <v>2678</v>
      </c>
      <c r="C52" s="100">
        <v>44389.418842592589</v>
      </c>
      <c r="D52" s="100" t="s">
        <v>2469</v>
      </c>
      <c r="E52" s="134">
        <v>930</v>
      </c>
      <c r="F52" s="142" t="str">
        <f>VLOOKUP(E52,VIP!$A$2:$O14257,2,0)</f>
        <v>DRBR930</v>
      </c>
      <c r="G52" s="142" t="str">
        <f>VLOOKUP(E52,'LISTADO ATM'!$A$2:$B$897,2,0)</f>
        <v>ATM Oficina Plaza Spring Center</v>
      </c>
      <c r="H52" s="142" t="str">
        <f>VLOOKUP(E52,VIP!$A$2:$O19218,7,FALSE)</f>
        <v>Si</v>
      </c>
      <c r="I52" s="142" t="str">
        <f>VLOOKUP(E52,VIP!$A$2:$O11183,8,FALSE)</f>
        <v>Si</v>
      </c>
      <c r="J52" s="142" t="str">
        <f>VLOOKUP(E52,VIP!$A$2:$O11133,8,FALSE)</f>
        <v>Si</v>
      </c>
      <c r="K52" s="142" t="str">
        <f>VLOOKUP(E52,VIP!$A$2:$O14707,6,0)</f>
        <v>NO</v>
      </c>
      <c r="L52" s="143" t="s">
        <v>2683</v>
      </c>
      <c r="M52" s="155" t="s">
        <v>2545</v>
      </c>
      <c r="N52" s="99" t="s">
        <v>2680</v>
      </c>
      <c r="O52" s="142" t="s">
        <v>2682</v>
      </c>
      <c r="P52" s="142" t="s">
        <v>2686</v>
      </c>
      <c r="Q52" s="154">
        <v>44389.63380787037</v>
      </c>
    </row>
    <row r="53" spans="1:17" s="115" customFormat="1" ht="17.399999999999999" x14ac:dyDescent="0.3">
      <c r="A53" s="142" t="str">
        <f>VLOOKUP(E53,'LISTADO ATM'!$A$2:$C$898,3,0)</f>
        <v>DISTRITO NACIONAL</v>
      </c>
      <c r="B53" s="139" t="s">
        <v>2666</v>
      </c>
      <c r="C53" s="100">
        <v>44389.627222222225</v>
      </c>
      <c r="D53" s="100" t="s">
        <v>2469</v>
      </c>
      <c r="E53" s="134">
        <v>446</v>
      </c>
      <c r="F53" s="142" t="str">
        <f>VLOOKUP(E53,VIP!$A$2:$O14245,2,0)</f>
        <v>DRBR446</v>
      </c>
      <c r="G53" s="142" t="str">
        <f>VLOOKUP(E53,'LISTADO ATM'!$A$2:$B$897,2,0)</f>
        <v>ATM Hipodromo V Centenario</v>
      </c>
      <c r="H53" s="142" t="str">
        <f>VLOOKUP(E53,VIP!$A$2:$O19206,7,FALSE)</f>
        <v>Si</v>
      </c>
      <c r="I53" s="142" t="str">
        <f>VLOOKUP(E53,VIP!$A$2:$O11171,8,FALSE)</f>
        <v>Si</v>
      </c>
      <c r="J53" s="142" t="str">
        <f>VLOOKUP(E53,VIP!$A$2:$O11121,8,FALSE)</f>
        <v>Si</v>
      </c>
      <c r="K53" s="142" t="str">
        <f>VLOOKUP(E53,VIP!$A$2:$O14695,6,0)</f>
        <v>NO</v>
      </c>
      <c r="L53" s="143" t="s">
        <v>2684</v>
      </c>
      <c r="M53" s="155" t="s">
        <v>2545</v>
      </c>
      <c r="N53" s="99" t="s">
        <v>2680</v>
      </c>
      <c r="O53" s="142" t="s">
        <v>2682</v>
      </c>
      <c r="P53" s="142" t="s">
        <v>2685</v>
      </c>
      <c r="Q53" s="154">
        <v>44389.63380787037</v>
      </c>
    </row>
    <row r="54" spans="1:17" s="115" customFormat="1" ht="17.399999999999999" x14ac:dyDescent="0.3">
      <c r="A54" s="142" t="str">
        <f>VLOOKUP(E54,'LISTADO ATM'!$A$2:$C$898,3,0)</f>
        <v>NORTE</v>
      </c>
      <c r="B54" s="139" t="s">
        <v>2679</v>
      </c>
      <c r="C54" s="100">
        <v>44389.416215277779</v>
      </c>
      <c r="D54" s="100" t="s">
        <v>2469</v>
      </c>
      <c r="E54" s="134">
        <v>603</v>
      </c>
      <c r="F54" s="142" t="str">
        <f>VLOOKUP(E54,VIP!$A$2:$O14258,2,0)</f>
        <v>DRBR126</v>
      </c>
      <c r="G54" s="142" t="str">
        <f>VLOOKUP(E54,'LISTADO ATM'!$A$2:$B$897,2,0)</f>
        <v xml:space="preserve">ATM Zona Franca (Santiago) II </v>
      </c>
      <c r="H54" s="142" t="str">
        <f>VLOOKUP(E54,VIP!$A$2:$O19219,7,FALSE)</f>
        <v>Si</v>
      </c>
      <c r="I54" s="142" t="str">
        <f>VLOOKUP(E54,VIP!$A$2:$O11184,8,FALSE)</f>
        <v>Si</v>
      </c>
      <c r="J54" s="142" t="str">
        <f>VLOOKUP(E54,VIP!$A$2:$O11134,8,FALSE)</f>
        <v>Si</v>
      </c>
      <c r="K54" s="142" t="str">
        <f>VLOOKUP(E54,VIP!$A$2:$O14708,6,0)</f>
        <v>NO</v>
      </c>
      <c r="L54" s="143" t="s">
        <v>2681</v>
      </c>
      <c r="M54" s="155" t="s">
        <v>2545</v>
      </c>
      <c r="N54" s="99" t="s">
        <v>2680</v>
      </c>
      <c r="O54" s="142" t="s">
        <v>2682</v>
      </c>
      <c r="P54" s="142" t="s">
        <v>2685</v>
      </c>
      <c r="Q54" s="154">
        <v>44389.63380787037</v>
      </c>
    </row>
    <row r="55" spans="1:17" s="115" customFormat="1" ht="17.399999999999999" x14ac:dyDescent="0.3">
      <c r="A55" s="142" t="str">
        <f>VLOOKUP(E55,'LISTADO ATM'!$A$2:$C$898,3,0)</f>
        <v>NORTE</v>
      </c>
      <c r="B55" s="139" t="s">
        <v>2669</v>
      </c>
      <c r="C55" s="100">
        <v>44389.623124999998</v>
      </c>
      <c r="D55" s="100" t="s">
        <v>2469</v>
      </c>
      <c r="E55" s="134">
        <v>950</v>
      </c>
      <c r="F55" s="142" t="str">
        <f>VLOOKUP(E55,VIP!$A$2:$O14248,2,0)</f>
        <v>DRBR12G</v>
      </c>
      <c r="G55" s="142" t="str">
        <f>VLOOKUP(E55,'LISTADO ATM'!$A$2:$B$897,2,0)</f>
        <v xml:space="preserve">ATM Oficina Monterrico </v>
      </c>
      <c r="H55" s="142" t="str">
        <f>VLOOKUP(E55,VIP!$A$2:$O19209,7,FALSE)</f>
        <v>Si</v>
      </c>
      <c r="I55" s="142" t="str">
        <f>VLOOKUP(E55,VIP!$A$2:$O11174,8,FALSE)</f>
        <v>Si</v>
      </c>
      <c r="J55" s="142" t="str">
        <f>VLOOKUP(E55,VIP!$A$2:$O11124,8,FALSE)</f>
        <v>Si</v>
      </c>
      <c r="K55" s="142" t="str">
        <f>VLOOKUP(E55,VIP!$A$2:$O14698,6,0)</f>
        <v>SI</v>
      </c>
      <c r="L55" s="143" t="s">
        <v>2684</v>
      </c>
      <c r="M55" s="155" t="s">
        <v>2545</v>
      </c>
      <c r="N55" s="99" t="s">
        <v>2680</v>
      </c>
      <c r="O55" s="142" t="s">
        <v>2682</v>
      </c>
      <c r="P55" s="142" t="s">
        <v>2685</v>
      </c>
      <c r="Q55" s="154">
        <v>44389.63380787037</v>
      </c>
    </row>
    <row r="56" spans="1:17" s="115" customFormat="1" ht="17.399999999999999" x14ac:dyDescent="0.3">
      <c r="A56" s="142" t="str">
        <f>VLOOKUP(E56,'LISTADO ATM'!$A$2:$C$898,3,0)</f>
        <v>DISTRITO NACIONAL</v>
      </c>
      <c r="B56" s="139" t="s">
        <v>2664</v>
      </c>
      <c r="C56" s="100">
        <v>44389.637407407405</v>
      </c>
      <c r="D56" s="100" t="s">
        <v>2469</v>
      </c>
      <c r="E56" s="134">
        <v>957</v>
      </c>
      <c r="F56" s="142" t="str">
        <f>VLOOKUP(E56,VIP!$A$2:$O14243,2,0)</f>
        <v>DRBR23F</v>
      </c>
      <c r="G56" s="142" t="str">
        <f>VLOOKUP(E56,'LISTADO ATM'!$A$2:$B$897,2,0)</f>
        <v xml:space="preserve">ATM Oficina Venezuela </v>
      </c>
      <c r="H56" s="142" t="str">
        <f>VLOOKUP(E56,VIP!$A$2:$O19204,7,FALSE)</f>
        <v>Si</v>
      </c>
      <c r="I56" s="142" t="str">
        <f>VLOOKUP(E56,VIP!$A$2:$O11169,8,FALSE)</f>
        <v>Si</v>
      </c>
      <c r="J56" s="142" t="str">
        <f>VLOOKUP(E56,VIP!$A$2:$O11119,8,FALSE)</f>
        <v>Si</v>
      </c>
      <c r="K56" s="142" t="str">
        <f>VLOOKUP(E56,VIP!$A$2:$O14693,6,0)</f>
        <v>SI</v>
      </c>
      <c r="L56" s="143" t="s">
        <v>2596</v>
      </c>
      <c r="M56" s="155" t="s">
        <v>2545</v>
      </c>
      <c r="N56" s="99" t="s">
        <v>2680</v>
      </c>
      <c r="O56" s="142" t="s">
        <v>2682</v>
      </c>
      <c r="P56" s="142" t="s">
        <v>2685</v>
      </c>
      <c r="Q56" s="154">
        <v>44389.63380787037</v>
      </c>
    </row>
    <row r="57" spans="1:17" s="115" customFormat="1" ht="17.399999999999999" x14ac:dyDescent="0.3">
      <c r="A57" s="142" t="str">
        <f>VLOOKUP(E57,'LISTADO ATM'!$A$2:$C$898,3,0)</f>
        <v>DISTRITO NACIONAL</v>
      </c>
      <c r="B57" s="139" t="s">
        <v>2636</v>
      </c>
      <c r="C57" s="100">
        <v>44389.326307870368</v>
      </c>
      <c r="D57" s="100" t="s">
        <v>2180</v>
      </c>
      <c r="E57" s="134">
        <v>43</v>
      </c>
      <c r="F57" s="142" t="str">
        <f>VLOOKUP(E57,VIP!$A$2:$O14227,2,0)</f>
        <v>DRBR043</v>
      </c>
      <c r="G57" s="142" t="str">
        <f>VLOOKUP(E57,'LISTADO ATM'!$A$2:$B$897,2,0)</f>
        <v xml:space="preserve">ATM Zona Franca San Isidro </v>
      </c>
      <c r="H57" s="142" t="str">
        <f>VLOOKUP(E57,VIP!$A$2:$O19188,7,FALSE)</f>
        <v>Si</v>
      </c>
      <c r="I57" s="142" t="str">
        <f>VLOOKUP(E57,VIP!$A$2:$O11153,8,FALSE)</f>
        <v>No</v>
      </c>
      <c r="J57" s="142" t="str">
        <f>VLOOKUP(E57,VIP!$A$2:$O11103,8,FALSE)</f>
        <v>No</v>
      </c>
      <c r="K57" s="142" t="str">
        <f>VLOOKUP(E57,VIP!$A$2:$O14677,6,0)</f>
        <v>NO</v>
      </c>
      <c r="L57" s="143" t="s">
        <v>2465</v>
      </c>
      <c r="M57" s="155" t="s">
        <v>2545</v>
      </c>
      <c r="N57" s="155" t="s">
        <v>2680</v>
      </c>
      <c r="O57" s="142" t="s">
        <v>2454</v>
      </c>
      <c r="P57" s="142"/>
      <c r="Q57" s="154">
        <v>44389.63380787037</v>
      </c>
    </row>
    <row r="58" spans="1:17" s="115" customFormat="1" ht="17.399999999999999" x14ac:dyDescent="0.3">
      <c r="A58" s="142" t="str">
        <f>VLOOKUP(E58,'LISTADO ATM'!$A$2:$C$898,3,0)</f>
        <v>DISTRITO NACIONAL</v>
      </c>
      <c r="B58" s="139">
        <v>3335950100</v>
      </c>
      <c r="C58" s="100">
        <v>44388.601493055554</v>
      </c>
      <c r="D58" s="100" t="s">
        <v>2180</v>
      </c>
      <c r="E58" s="134">
        <v>70</v>
      </c>
      <c r="F58" s="142" t="str">
        <f>VLOOKUP(E58,VIP!$A$2:$O14222,2,0)</f>
        <v>DRBR070</v>
      </c>
      <c r="G58" s="142" t="str">
        <f>VLOOKUP(E58,'LISTADO ATM'!$A$2:$B$897,2,0)</f>
        <v xml:space="preserve">ATM Autoservicio Plaza Lama Zona Oriental </v>
      </c>
      <c r="H58" s="142" t="str">
        <f>VLOOKUP(E58,VIP!$A$2:$O19183,7,FALSE)</f>
        <v>Si</v>
      </c>
      <c r="I58" s="142" t="str">
        <f>VLOOKUP(E58,VIP!$A$2:$O11148,8,FALSE)</f>
        <v>Si</v>
      </c>
      <c r="J58" s="142" t="str">
        <f>VLOOKUP(E58,VIP!$A$2:$O11098,8,FALSE)</f>
        <v>Si</v>
      </c>
      <c r="K58" s="142" t="str">
        <f>VLOOKUP(E58,VIP!$A$2:$O14672,6,0)</f>
        <v>NO</v>
      </c>
      <c r="L58" s="143" t="s">
        <v>2219</v>
      </c>
      <c r="M58" s="155" t="s">
        <v>2545</v>
      </c>
      <c r="N58" s="155" t="s">
        <v>2680</v>
      </c>
      <c r="O58" s="142" t="s">
        <v>2454</v>
      </c>
      <c r="P58" s="142"/>
      <c r="Q58" s="154">
        <v>44389.63380787037</v>
      </c>
    </row>
    <row r="59" spans="1:17" s="115" customFormat="1" ht="17.399999999999999" x14ac:dyDescent="0.3">
      <c r="A59" s="142" t="str">
        <f>VLOOKUP(E59,'LISTADO ATM'!$A$2:$C$898,3,0)</f>
        <v>NORTE</v>
      </c>
      <c r="B59" s="139" t="s">
        <v>2635</v>
      </c>
      <c r="C59" s="100">
        <v>44389.340231481481</v>
      </c>
      <c r="D59" s="100" t="s">
        <v>2181</v>
      </c>
      <c r="E59" s="134">
        <v>77</v>
      </c>
      <c r="F59" s="142" t="str">
        <f>VLOOKUP(E59,VIP!$A$2:$O14226,2,0)</f>
        <v>DRBR077</v>
      </c>
      <c r="G59" s="142" t="str">
        <f>VLOOKUP(E59,'LISTADO ATM'!$A$2:$B$897,2,0)</f>
        <v xml:space="preserve">ATM Oficina Cruce de Imbert </v>
      </c>
      <c r="H59" s="142" t="str">
        <f>VLOOKUP(E59,VIP!$A$2:$O19187,7,FALSE)</f>
        <v>Si</v>
      </c>
      <c r="I59" s="142" t="str">
        <f>VLOOKUP(E59,VIP!$A$2:$O11152,8,FALSE)</f>
        <v>Si</v>
      </c>
      <c r="J59" s="142" t="str">
        <f>VLOOKUP(E59,VIP!$A$2:$O11102,8,FALSE)</f>
        <v>Si</v>
      </c>
      <c r="K59" s="142" t="str">
        <f>VLOOKUP(E59,VIP!$A$2:$O14676,6,0)</f>
        <v>SI</v>
      </c>
      <c r="L59" s="143" t="s">
        <v>2219</v>
      </c>
      <c r="M59" s="155" t="s">
        <v>2545</v>
      </c>
      <c r="N59" s="155" t="s">
        <v>2680</v>
      </c>
      <c r="O59" s="142" t="s">
        <v>2588</v>
      </c>
      <c r="P59" s="142"/>
      <c r="Q59" s="154">
        <v>44389.63380787037</v>
      </c>
    </row>
    <row r="60" spans="1:17" s="115" customFormat="1" ht="17.399999999999999" x14ac:dyDescent="0.3">
      <c r="A60" s="142" t="str">
        <f>VLOOKUP(E60,'LISTADO ATM'!$A$2:$C$898,3,0)</f>
        <v>DISTRITO NACIONAL</v>
      </c>
      <c r="B60" s="139" t="s">
        <v>2601</v>
      </c>
      <c r="C60" s="100">
        <v>44387.79</v>
      </c>
      <c r="D60" s="100" t="s">
        <v>2180</v>
      </c>
      <c r="E60" s="134">
        <v>85</v>
      </c>
      <c r="F60" s="142" t="str">
        <f>VLOOKUP(E60,VIP!$A$2:$O14224,2,0)</f>
        <v>DRBR085</v>
      </c>
      <c r="G60" s="142" t="str">
        <f>VLOOKUP(E60,'LISTADO ATM'!$A$2:$B$897,2,0)</f>
        <v xml:space="preserve">ATM Oficina San Isidro (Fuerza Aérea) </v>
      </c>
      <c r="H60" s="142" t="str">
        <f>VLOOKUP(E60,VIP!$A$2:$O19185,7,FALSE)</f>
        <v>Si</v>
      </c>
      <c r="I60" s="142" t="str">
        <f>VLOOKUP(E60,VIP!$A$2:$O11150,8,FALSE)</f>
        <v>Si</v>
      </c>
      <c r="J60" s="142" t="str">
        <f>VLOOKUP(E60,VIP!$A$2:$O11100,8,FALSE)</f>
        <v>Si</v>
      </c>
      <c r="K60" s="142" t="str">
        <f>VLOOKUP(E60,VIP!$A$2:$O14674,6,0)</f>
        <v>NO</v>
      </c>
      <c r="L60" s="143" t="s">
        <v>2219</v>
      </c>
      <c r="M60" s="155" t="s">
        <v>2545</v>
      </c>
      <c r="N60" s="155" t="s">
        <v>2680</v>
      </c>
      <c r="O60" s="142" t="s">
        <v>2454</v>
      </c>
      <c r="P60" s="142"/>
      <c r="Q60" s="154">
        <v>44389.63380787037</v>
      </c>
    </row>
    <row r="61" spans="1:17" s="115" customFormat="1" ht="17.399999999999999" x14ac:dyDescent="0.3">
      <c r="A61" s="142" t="str">
        <f>VLOOKUP(E61,'LISTADO ATM'!$A$2:$C$898,3,0)</f>
        <v>DISTRITO NACIONAL</v>
      </c>
      <c r="B61" s="139" t="s">
        <v>2598</v>
      </c>
      <c r="C61" s="100">
        <v>44387.725381944445</v>
      </c>
      <c r="D61" s="100" t="s">
        <v>2180</v>
      </c>
      <c r="E61" s="134">
        <v>87</v>
      </c>
      <c r="F61" s="142" t="str">
        <f>VLOOKUP(E61,VIP!$A$2:$O14218,2,0)</f>
        <v>DRBR087</v>
      </c>
      <c r="G61" s="142" t="str">
        <f>VLOOKUP(E61,'LISTADO ATM'!$A$2:$B$897,2,0)</f>
        <v xml:space="preserve">ATM Autoservicio Sarasota </v>
      </c>
      <c r="H61" s="142" t="str">
        <f>VLOOKUP(E61,VIP!$A$2:$O19179,7,FALSE)</f>
        <v>Si</v>
      </c>
      <c r="I61" s="142" t="str">
        <f>VLOOKUP(E61,VIP!$A$2:$O11144,8,FALSE)</f>
        <v>Si</v>
      </c>
      <c r="J61" s="142" t="str">
        <f>VLOOKUP(E61,VIP!$A$2:$O11094,8,FALSE)</f>
        <v>Si</v>
      </c>
      <c r="K61" s="142" t="str">
        <f>VLOOKUP(E61,VIP!$A$2:$O14668,6,0)</f>
        <v>NO</v>
      </c>
      <c r="L61" s="143" t="s">
        <v>2219</v>
      </c>
      <c r="M61" s="155" t="s">
        <v>2545</v>
      </c>
      <c r="N61" s="155" t="s">
        <v>2680</v>
      </c>
      <c r="O61" s="142" t="s">
        <v>2454</v>
      </c>
      <c r="P61" s="142"/>
      <c r="Q61" s="154">
        <v>44389.63380787037</v>
      </c>
    </row>
    <row r="62" spans="1:17" s="115" customFormat="1" ht="17.399999999999999" x14ac:dyDescent="0.3">
      <c r="A62" s="142" t="str">
        <f>VLOOKUP(E62,'LISTADO ATM'!$A$2:$C$898,3,0)</f>
        <v>SUR</v>
      </c>
      <c r="B62" s="139">
        <v>3335950057</v>
      </c>
      <c r="C62" s="100">
        <v>44388.394861111112</v>
      </c>
      <c r="D62" s="100" t="s">
        <v>2180</v>
      </c>
      <c r="E62" s="134">
        <v>89</v>
      </c>
      <c r="F62" s="142" t="str">
        <f>VLOOKUP(E62,VIP!$A$2:$O14224,2,0)</f>
        <v>DRBR089</v>
      </c>
      <c r="G62" s="142" t="str">
        <f>VLOOKUP(E62,'LISTADO ATM'!$A$2:$B$897,2,0)</f>
        <v xml:space="preserve">ATM UNP El Cercado (San Juan) </v>
      </c>
      <c r="H62" s="142" t="str">
        <f>VLOOKUP(E62,VIP!$A$2:$O19185,7,FALSE)</f>
        <v>Si</v>
      </c>
      <c r="I62" s="142" t="str">
        <f>VLOOKUP(E62,VIP!$A$2:$O11150,8,FALSE)</f>
        <v>Si</v>
      </c>
      <c r="J62" s="142" t="str">
        <f>VLOOKUP(E62,VIP!$A$2:$O11100,8,FALSE)</f>
        <v>Si</v>
      </c>
      <c r="K62" s="142" t="str">
        <f>VLOOKUP(E62,VIP!$A$2:$O14674,6,0)</f>
        <v>NO</v>
      </c>
      <c r="L62" s="143" t="s">
        <v>2465</v>
      </c>
      <c r="M62" s="155" t="s">
        <v>2545</v>
      </c>
      <c r="N62" s="155" t="s">
        <v>2680</v>
      </c>
      <c r="O62" s="142" t="s">
        <v>2454</v>
      </c>
      <c r="P62" s="142"/>
      <c r="Q62" s="154">
        <v>44389.63380787037</v>
      </c>
    </row>
    <row r="63" spans="1:17" s="115" customFormat="1" ht="17.399999999999999" x14ac:dyDescent="0.3">
      <c r="A63" s="142" t="str">
        <f>VLOOKUP(E63,'LISTADO ATM'!$A$2:$C$898,3,0)</f>
        <v>DISTRITO NACIONAL</v>
      </c>
      <c r="B63" s="139" t="s">
        <v>2623</v>
      </c>
      <c r="C63" s="100">
        <v>44388.879606481481</v>
      </c>
      <c r="D63" s="100" t="s">
        <v>2180</v>
      </c>
      <c r="E63" s="134">
        <v>96</v>
      </c>
      <c r="F63" s="142" t="str">
        <f>VLOOKUP(E63,VIP!$A$2:$O14226,2,0)</f>
        <v>DRBR096</v>
      </c>
      <c r="G63" s="142" t="str">
        <f>VLOOKUP(E63,'LISTADO ATM'!$A$2:$B$897,2,0)</f>
        <v>ATM S/M Caribe Av. Charles de Gaulle</v>
      </c>
      <c r="H63" s="142" t="str">
        <f>VLOOKUP(E63,VIP!$A$2:$O19187,7,FALSE)</f>
        <v>Si</v>
      </c>
      <c r="I63" s="142" t="str">
        <f>VLOOKUP(E63,VIP!$A$2:$O11152,8,FALSE)</f>
        <v>No</v>
      </c>
      <c r="J63" s="142" t="str">
        <f>VLOOKUP(E63,VIP!$A$2:$O11102,8,FALSE)</f>
        <v>No</v>
      </c>
      <c r="K63" s="142" t="str">
        <f>VLOOKUP(E63,VIP!$A$2:$O14676,6,0)</f>
        <v>NO</v>
      </c>
      <c r="L63" s="143" t="s">
        <v>2245</v>
      </c>
      <c r="M63" s="155" t="s">
        <v>2545</v>
      </c>
      <c r="N63" s="155" t="s">
        <v>2680</v>
      </c>
      <c r="O63" s="142" t="s">
        <v>2454</v>
      </c>
      <c r="P63" s="142"/>
      <c r="Q63" s="154">
        <v>44389.63380787037</v>
      </c>
    </row>
    <row r="64" spans="1:17" s="115" customFormat="1" ht="17.399999999999999" x14ac:dyDescent="0.3">
      <c r="A64" s="142" t="str">
        <f>VLOOKUP(E64,'LISTADO ATM'!$A$2:$C$898,3,0)</f>
        <v>ESTE</v>
      </c>
      <c r="B64" s="139">
        <v>3335950053</v>
      </c>
      <c r="C64" s="100">
        <v>44388.376655092594</v>
      </c>
      <c r="D64" s="100" t="s">
        <v>2180</v>
      </c>
      <c r="E64" s="134">
        <v>121</v>
      </c>
      <c r="F64" s="142" t="str">
        <f>VLOOKUP(E64,VIP!$A$2:$O14227,2,0)</f>
        <v>DRBR121</v>
      </c>
      <c r="G64" s="142" t="str">
        <f>VLOOKUP(E64,'LISTADO ATM'!$A$2:$B$897,2,0)</f>
        <v xml:space="preserve">ATM Oficina Bayaguana </v>
      </c>
      <c r="H64" s="142" t="str">
        <f>VLOOKUP(E64,VIP!$A$2:$O19188,7,FALSE)</f>
        <v>Si</v>
      </c>
      <c r="I64" s="142" t="str">
        <f>VLOOKUP(E64,VIP!$A$2:$O11153,8,FALSE)</f>
        <v>Si</v>
      </c>
      <c r="J64" s="142" t="str">
        <f>VLOOKUP(E64,VIP!$A$2:$O11103,8,FALSE)</f>
        <v>Si</v>
      </c>
      <c r="K64" s="142" t="str">
        <f>VLOOKUP(E64,VIP!$A$2:$O14677,6,0)</f>
        <v>SI</v>
      </c>
      <c r="L64" s="143" t="s">
        <v>2219</v>
      </c>
      <c r="M64" s="155" t="s">
        <v>2545</v>
      </c>
      <c r="N64" s="155" t="s">
        <v>2680</v>
      </c>
      <c r="O64" s="142" t="s">
        <v>2454</v>
      </c>
      <c r="P64" s="142"/>
      <c r="Q64" s="154">
        <v>44389.63380787037</v>
      </c>
    </row>
    <row r="65" spans="1:17" s="115" customFormat="1" ht="17.399999999999999" x14ac:dyDescent="0.3">
      <c r="A65" s="142" t="str">
        <f>VLOOKUP(E65,'LISTADO ATM'!$A$2:$C$898,3,0)</f>
        <v>DISTRITO NACIONAL</v>
      </c>
      <c r="B65" s="139">
        <v>3335950073</v>
      </c>
      <c r="C65" s="100">
        <v>44388.471388888887</v>
      </c>
      <c r="D65" s="100" t="s">
        <v>2180</v>
      </c>
      <c r="E65" s="134">
        <v>165</v>
      </c>
      <c r="F65" s="142" t="str">
        <f>VLOOKUP(E65,VIP!$A$2:$O14236,2,0)</f>
        <v>DRBR165</v>
      </c>
      <c r="G65" s="142" t="str">
        <f>VLOOKUP(E65,'LISTADO ATM'!$A$2:$B$897,2,0)</f>
        <v>ATM Autoservicio Megacentro</v>
      </c>
      <c r="H65" s="142" t="str">
        <f>VLOOKUP(E65,VIP!$A$2:$O19197,7,FALSE)</f>
        <v>Si</v>
      </c>
      <c r="I65" s="142" t="str">
        <f>VLOOKUP(E65,VIP!$A$2:$O11162,8,FALSE)</f>
        <v>Si</v>
      </c>
      <c r="J65" s="142" t="str">
        <f>VLOOKUP(E65,VIP!$A$2:$O11112,8,FALSE)</f>
        <v>Si</v>
      </c>
      <c r="K65" s="142" t="str">
        <f>VLOOKUP(E65,VIP!$A$2:$O14686,6,0)</f>
        <v>SI</v>
      </c>
      <c r="L65" s="143" t="s">
        <v>2465</v>
      </c>
      <c r="M65" s="155" t="s">
        <v>2545</v>
      </c>
      <c r="N65" s="155" t="s">
        <v>2680</v>
      </c>
      <c r="O65" s="142" t="s">
        <v>2454</v>
      </c>
      <c r="P65" s="142"/>
      <c r="Q65" s="154">
        <v>44389.63380787037</v>
      </c>
    </row>
    <row r="66" spans="1:17" s="115" customFormat="1" ht="17.399999999999999" x14ac:dyDescent="0.3">
      <c r="A66" s="142" t="str">
        <f>VLOOKUP(E66,'LISTADO ATM'!$A$2:$C$898,3,0)</f>
        <v>NORTE</v>
      </c>
      <c r="B66" s="139">
        <v>3335950027</v>
      </c>
      <c r="C66" s="100">
        <v>44387.958819444444</v>
      </c>
      <c r="D66" s="100" t="s">
        <v>2181</v>
      </c>
      <c r="E66" s="134">
        <v>172</v>
      </c>
      <c r="F66" s="142" t="str">
        <f>VLOOKUP(E66,VIP!$A$2:$O14217,2,0)</f>
        <v>DRBR172</v>
      </c>
      <c r="G66" s="142" t="str">
        <f>VLOOKUP(E66,'LISTADO ATM'!$A$2:$B$897,2,0)</f>
        <v xml:space="preserve">ATM UNP Guaucí </v>
      </c>
      <c r="H66" s="142" t="str">
        <f>VLOOKUP(E66,VIP!$A$2:$O19178,7,FALSE)</f>
        <v>Si</v>
      </c>
      <c r="I66" s="142" t="str">
        <f>VLOOKUP(E66,VIP!$A$2:$O11143,8,FALSE)</f>
        <v>Si</v>
      </c>
      <c r="J66" s="142" t="str">
        <f>VLOOKUP(E66,VIP!$A$2:$O11093,8,FALSE)</f>
        <v>Si</v>
      </c>
      <c r="K66" s="142" t="str">
        <f>VLOOKUP(E66,VIP!$A$2:$O14667,6,0)</f>
        <v>NO</v>
      </c>
      <c r="L66" s="143" t="s">
        <v>2465</v>
      </c>
      <c r="M66" s="155" t="s">
        <v>2545</v>
      </c>
      <c r="N66" s="155" t="s">
        <v>2680</v>
      </c>
      <c r="O66" s="142" t="s">
        <v>2586</v>
      </c>
      <c r="P66" s="142"/>
      <c r="Q66" s="154">
        <v>44389.63380787037</v>
      </c>
    </row>
    <row r="67" spans="1:17" s="115" customFormat="1" ht="17.399999999999999" x14ac:dyDescent="0.3">
      <c r="A67" s="142" t="str">
        <f>VLOOKUP(E67,'LISTADO ATM'!$A$2:$C$898,3,0)</f>
        <v>NORTE</v>
      </c>
      <c r="B67" s="139" t="s">
        <v>2671</v>
      </c>
      <c r="C67" s="100">
        <v>44389.597037037034</v>
      </c>
      <c r="D67" s="100" t="s">
        <v>2181</v>
      </c>
      <c r="E67" s="134">
        <v>172</v>
      </c>
      <c r="F67" s="142" t="str">
        <f>VLOOKUP(E67,VIP!$A$2:$O14250,2,0)</f>
        <v>DRBR172</v>
      </c>
      <c r="G67" s="142" t="str">
        <f>VLOOKUP(E67,'LISTADO ATM'!$A$2:$B$897,2,0)</f>
        <v xml:space="preserve">ATM UNP Guaucí </v>
      </c>
      <c r="H67" s="142" t="str">
        <f>VLOOKUP(E67,VIP!$A$2:$O19211,7,FALSE)</f>
        <v>Si</v>
      </c>
      <c r="I67" s="142" t="str">
        <f>VLOOKUP(E67,VIP!$A$2:$O11176,8,FALSE)</f>
        <v>Si</v>
      </c>
      <c r="J67" s="142" t="str">
        <f>VLOOKUP(E67,VIP!$A$2:$O11126,8,FALSE)</f>
        <v>Si</v>
      </c>
      <c r="K67" s="142" t="str">
        <f>VLOOKUP(E67,VIP!$A$2:$O14700,6,0)</f>
        <v>NO</v>
      </c>
      <c r="L67" s="143" t="s">
        <v>2219</v>
      </c>
      <c r="M67" s="155" t="s">
        <v>2545</v>
      </c>
      <c r="N67" s="99" t="s">
        <v>2680</v>
      </c>
      <c r="O67" s="142" t="s">
        <v>2661</v>
      </c>
      <c r="P67" s="142"/>
      <c r="Q67" s="154">
        <v>44389.63380787037</v>
      </c>
    </row>
    <row r="68" spans="1:17" s="115" customFormat="1" ht="17.399999999999999" x14ac:dyDescent="0.3">
      <c r="A68" s="142" t="str">
        <f>VLOOKUP(E68,'LISTADO ATM'!$A$2:$C$898,3,0)</f>
        <v>DISTRITO NACIONAL</v>
      </c>
      <c r="B68" s="139">
        <v>3335950048</v>
      </c>
      <c r="C68" s="100">
        <v>44388.351261574076</v>
      </c>
      <c r="D68" s="100" t="s">
        <v>2180</v>
      </c>
      <c r="E68" s="134">
        <v>232</v>
      </c>
      <c r="F68" s="142" t="str">
        <f>VLOOKUP(E68,VIP!$A$2:$O14229,2,0)</f>
        <v>DRBR232</v>
      </c>
      <c r="G68" s="142" t="str">
        <f>VLOOKUP(E68,'LISTADO ATM'!$A$2:$B$897,2,0)</f>
        <v xml:space="preserve">ATM S/M Nacional Charles de Gaulle </v>
      </c>
      <c r="H68" s="142" t="str">
        <f>VLOOKUP(E68,VIP!$A$2:$O19190,7,FALSE)</f>
        <v>Si</v>
      </c>
      <c r="I68" s="142" t="str">
        <f>VLOOKUP(E68,VIP!$A$2:$O11155,8,FALSE)</f>
        <v>Si</v>
      </c>
      <c r="J68" s="142" t="str">
        <f>VLOOKUP(E68,VIP!$A$2:$O11105,8,FALSE)</f>
        <v>Si</v>
      </c>
      <c r="K68" s="142" t="str">
        <f>VLOOKUP(E68,VIP!$A$2:$O14679,6,0)</f>
        <v>SI</v>
      </c>
      <c r="L68" s="143" t="s">
        <v>2219</v>
      </c>
      <c r="M68" s="155" t="s">
        <v>2545</v>
      </c>
      <c r="N68" s="155" t="s">
        <v>2680</v>
      </c>
      <c r="O68" s="142" t="s">
        <v>2454</v>
      </c>
      <c r="P68" s="142"/>
      <c r="Q68" s="154">
        <v>44389.63380787037</v>
      </c>
    </row>
    <row r="69" spans="1:17" s="115" customFormat="1" ht="17.399999999999999" x14ac:dyDescent="0.3">
      <c r="A69" s="142" t="str">
        <f>VLOOKUP(E69,'LISTADO ATM'!$A$2:$C$898,3,0)</f>
        <v>DISTRITO NACIONAL</v>
      </c>
      <c r="B69" s="139" t="s">
        <v>2615</v>
      </c>
      <c r="C69" s="100">
        <v>44388.684293981481</v>
      </c>
      <c r="D69" s="100" t="s">
        <v>2180</v>
      </c>
      <c r="E69" s="134">
        <v>248</v>
      </c>
      <c r="F69" s="142" t="str">
        <f>VLOOKUP(E69,VIP!$A$2:$O14254,2,0)</f>
        <v>DRBR248</v>
      </c>
      <c r="G69" s="142" t="str">
        <f>VLOOKUP(E69,'LISTADO ATM'!$A$2:$B$897,2,0)</f>
        <v xml:space="preserve">ATM Shell Paraiso </v>
      </c>
      <c r="H69" s="142" t="str">
        <f>VLOOKUP(E69,VIP!$A$2:$O19215,7,FALSE)</f>
        <v>Si</v>
      </c>
      <c r="I69" s="142" t="str">
        <f>VLOOKUP(E69,VIP!$A$2:$O11180,8,FALSE)</f>
        <v>Si</v>
      </c>
      <c r="J69" s="142" t="str">
        <f>VLOOKUP(E69,VIP!$A$2:$O11130,8,FALSE)</f>
        <v>Si</v>
      </c>
      <c r="K69" s="142" t="str">
        <f>VLOOKUP(E69,VIP!$A$2:$O14704,6,0)</f>
        <v>NO</v>
      </c>
      <c r="L69" s="143" t="s">
        <v>2219</v>
      </c>
      <c r="M69" s="155" t="s">
        <v>2545</v>
      </c>
      <c r="N69" s="155" t="s">
        <v>2680</v>
      </c>
      <c r="O69" s="142" t="s">
        <v>2454</v>
      </c>
      <c r="P69" s="142"/>
      <c r="Q69" s="154">
        <v>44389.63380787037</v>
      </c>
    </row>
    <row r="70" spans="1:17" s="115" customFormat="1" ht="17.399999999999999" x14ac:dyDescent="0.3">
      <c r="A70" s="142" t="str">
        <f>VLOOKUP(E70,'LISTADO ATM'!$A$2:$C$898,3,0)</f>
        <v>NORTE</v>
      </c>
      <c r="B70" s="139">
        <v>3335946664</v>
      </c>
      <c r="C70" s="100">
        <v>44384.65425925926</v>
      </c>
      <c r="D70" s="100" t="s">
        <v>2180</v>
      </c>
      <c r="E70" s="134">
        <v>266</v>
      </c>
      <c r="F70" s="142" t="str">
        <f>VLOOKUP(E70,VIP!$A$2:$O14145,2,0)</f>
        <v>DRBR266</v>
      </c>
      <c r="G70" s="142" t="str">
        <f>VLOOKUP(E70,'LISTADO ATM'!$A$2:$B$897,2,0)</f>
        <v xml:space="preserve">ATM Oficina Villa Francisca </v>
      </c>
      <c r="H70" s="142" t="str">
        <f>VLOOKUP(E70,VIP!$A$2:$O19106,7,FALSE)</f>
        <v>Si</v>
      </c>
      <c r="I70" s="142" t="str">
        <f>VLOOKUP(E70,VIP!$A$2:$O11071,8,FALSE)</f>
        <v>Si</v>
      </c>
      <c r="J70" s="142" t="str">
        <f>VLOOKUP(E70,VIP!$A$2:$O11021,8,FALSE)</f>
        <v>Si</v>
      </c>
      <c r="K70" s="142" t="str">
        <f>VLOOKUP(E70,VIP!$A$2:$O14595,6,0)</f>
        <v>NO</v>
      </c>
      <c r="L70" s="143" t="s">
        <v>2219</v>
      </c>
      <c r="M70" s="155" t="s">
        <v>2545</v>
      </c>
      <c r="N70" s="99" t="s">
        <v>2452</v>
      </c>
      <c r="O70" s="142" t="s">
        <v>2454</v>
      </c>
      <c r="P70" s="142"/>
      <c r="Q70" s="154">
        <v>44389.63380787037</v>
      </c>
    </row>
    <row r="71" spans="1:17" s="115" customFormat="1" ht="17.399999999999999" x14ac:dyDescent="0.3">
      <c r="A71" s="142" t="str">
        <f>VLOOKUP(E71,'LISTADO ATM'!$A$2:$C$898,3,0)</f>
        <v>ESTE</v>
      </c>
      <c r="B71" s="139">
        <v>3335949769</v>
      </c>
      <c r="C71" s="100">
        <v>44387.420856481483</v>
      </c>
      <c r="D71" s="100" t="s">
        <v>2469</v>
      </c>
      <c r="E71" s="134">
        <v>293</v>
      </c>
      <c r="F71" s="142" t="str">
        <f>VLOOKUP(E71,VIP!$A$2:$O14235,2,0)</f>
        <v>DRBR293</v>
      </c>
      <c r="G71" s="142" t="str">
        <f>VLOOKUP(E71,'LISTADO ATM'!$A$2:$B$897,2,0)</f>
        <v xml:space="preserve">ATM S/M Nueva Visión (San Pedro) </v>
      </c>
      <c r="H71" s="142" t="str">
        <f>VLOOKUP(E71,VIP!$A$2:$O19196,7,FALSE)</f>
        <v>Si</v>
      </c>
      <c r="I71" s="142" t="str">
        <f>VLOOKUP(E71,VIP!$A$2:$O11161,8,FALSE)</f>
        <v>Si</v>
      </c>
      <c r="J71" s="142" t="str">
        <f>VLOOKUP(E71,VIP!$A$2:$O11111,8,FALSE)</f>
        <v>Si</v>
      </c>
      <c r="K71" s="142" t="str">
        <f>VLOOKUP(E71,VIP!$A$2:$O14685,6,0)</f>
        <v>NO</v>
      </c>
      <c r="L71" s="143" t="s">
        <v>2441</v>
      </c>
      <c r="M71" s="155" t="s">
        <v>2545</v>
      </c>
      <c r="N71" s="99" t="s">
        <v>2452</v>
      </c>
      <c r="O71" s="142" t="s">
        <v>2470</v>
      </c>
      <c r="P71" s="142"/>
      <c r="Q71" s="154">
        <v>44389.63380787037</v>
      </c>
    </row>
    <row r="72" spans="1:17" s="115" customFormat="1" ht="17.399999999999999" x14ac:dyDescent="0.3">
      <c r="A72" s="142" t="str">
        <f>VLOOKUP(E72,'LISTADO ATM'!$A$2:$C$898,3,0)</f>
        <v>DISTRITO NACIONAL</v>
      </c>
      <c r="B72" s="139" t="s">
        <v>2643</v>
      </c>
      <c r="C72" s="100">
        <v>44389.431805555556</v>
      </c>
      <c r="D72" s="100" t="s">
        <v>2180</v>
      </c>
      <c r="E72" s="134">
        <v>335</v>
      </c>
      <c r="F72" s="142" t="str">
        <f>VLOOKUP(E72,VIP!$A$2:$O14229,2,0)</f>
        <v>DRBR335</v>
      </c>
      <c r="G72" s="142" t="str">
        <f>VLOOKUP(E72,'LISTADO ATM'!$A$2:$B$897,2,0)</f>
        <v>ATM Edificio Aster</v>
      </c>
      <c r="H72" s="142" t="str">
        <f>VLOOKUP(E72,VIP!$A$2:$O19190,7,FALSE)</f>
        <v>Si</v>
      </c>
      <c r="I72" s="142" t="str">
        <f>VLOOKUP(E72,VIP!$A$2:$O11155,8,FALSE)</f>
        <v>Si</v>
      </c>
      <c r="J72" s="142" t="str">
        <f>VLOOKUP(E72,VIP!$A$2:$O11105,8,FALSE)</f>
        <v>Si</v>
      </c>
      <c r="K72" s="142" t="str">
        <f>VLOOKUP(E72,VIP!$A$2:$O14679,6,0)</f>
        <v>NO</v>
      </c>
      <c r="L72" s="143" t="s">
        <v>2465</v>
      </c>
      <c r="M72" s="155" t="s">
        <v>2545</v>
      </c>
      <c r="N72" s="155" t="s">
        <v>2680</v>
      </c>
      <c r="O72" s="142" t="s">
        <v>2454</v>
      </c>
      <c r="P72" s="142"/>
      <c r="Q72" s="154">
        <v>44389.63380787037</v>
      </c>
    </row>
    <row r="73" spans="1:17" s="115" customFormat="1" ht="17.399999999999999" x14ac:dyDescent="0.3">
      <c r="A73" s="142" t="str">
        <f>VLOOKUP(E73,'LISTADO ATM'!$A$2:$C$898,3,0)</f>
        <v>SUR</v>
      </c>
      <c r="B73" s="139" t="s">
        <v>2618</v>
      </c>
      <c r="C73" s="100">
        <v>44388.678726851853</v>
      </c>
      <c r="D73" s="100" t="s">
        <v>2180</v>
      </c>
      <c r="E73" s="134">
        <v>356</v>
      </c>
      <c r="F73" s="142" t="str">
        <f>VLOOKUP(E73,VIP!$A$2:$O14257,2,0)</f>
        <v>DRBR356</v>
      </c>
      <c r="G73" s="142" t="str">
        <f>VLOOKUP(E73,'LISTADO ATM'!$A$2:$B$897,2,0)</f>
        <v xml:space="preserve">ATM Estación Sigma (San Cristóbal) </v>
      </c>
      <c r="H73" s="142" t="str">
        <f>VLOOKUP(E73,VIP!$A$2:$O19218,7,FALSE)</f>
        <v>Si</v>
      </c>
      <c r="I73" s="142" t="str">
        <f>VLOOKUP(E73,VIP!$A$2:$O11183,8,FALSE)</f>
        <v>Si</v>
      </c>
      <c r="J73" s="142" t="str">
        <f>VLOOKUP(E73,VIP!$A$2:$O11133,8,FALSE)</f>
        <v>Si</v>
      </c>
      <c r="K73" s="142" t="str">
        <f>VLOOKUP(E73,VIP!$A$2:$O14707,6,0)</f>
        <v>NO</v>
      </c>
      <c r="L73" s="143" t="s">
        <v>2465</v>
      </c>
      <c r="M73" s="155" t="s">
        <v>2545</v>
      </c>
      <c r="N73" s="155" t="s">
        <v>2680</v>
      </c>
      <c r="O73" s="142" t="s">
        <v>2454</v>
      </c>
      <c r="P73" s="142"/>
      <c r="Q73" s="154">
        <v>44389.63380787037</v>
      </c>
    </row>
    <row r="74" spans="1:17" s="115" customFormat="1" ht="17.399999999999999" x14ac:dyDescent="0.3">
      <c r="A74" s="142" t="str">
        <f>VLOOKUP(E74,'LISTADO ATM'!$A$2:$C$898,3,0)</f>
        <v>SUR</v>
      </c>
      <c r="B74" s="139" t="s">
        <v>2630</v>
      </c>
      <c r="C74" s="100">
        <v>44388.772986111115</v>
      </c>
      <c r="D74" s="100" t="s">
        <v>2180</v>
      </c>
      <c r="E74" s="134">
        <v>360</v>
      </c>
      <c r="F74" s="142" t="str">
        <f>VLOOKUP(E74,VIP!$A$2:$O14233,2,0)</f>
        <v>DRBR360</v>
      </c>
      <c r="G74" s="142" t="str">
        <f>VLOOKUP(E74,'LISTADO ATM'!$A$2:$B$897,2,0)</f>
        <v>ATM Ayuntamiento Guayabal</v>
      </c>
      <c r="H74" s="142" t="str">
        <f>VLOOKUP(E74,VIP!$A$2:$O19194,7,FALSE)</f>
        <v>si</v>
      </c>
      <c r="I74" s="142" t="str">
        <f>VLOOKUP(E74,VIP!$A$2:$O11159,8,FALSE)</f>
        <v>si</v>
      </c>
      <c r="J74" s="142" t="str">
        <f>VLOOKUP(E74,VIP!$A$2:$O11109,8,FALSE)</f>
        <v>si</v>
      </c>
      <c r="K74" s="142" t="str">
        <f>VLOOKUP(E74,VIP!$A$2:$O14683,6,0)</f>
        <v>NO</v>
      </c>
      <c r="L74" s="143" t="s">
        <v>2245</v>
      </c>
      <c r="M74" s="155" t="s">
        <v>2545</v>
      </c>
      <c r="N74" s="155" t="s">
        <v>2680</v>
      </c>
      <c r="O74" s="142" t="s">
        <v>2454</v>
      </c>
      <c r="P74" s="142"/>
      <c r="Q74" s="154">
        <v>44389.63380787037</v>
      </c>
    </row>
    <row r="75" spans="1:17" s="115" customFormat="1" ht="17.399999999999999" x14ac:dyDescent="0.3">
      <c r="A75" s="142" t="str">
        <f>VLOOKUP(E75,'LISTADO ATM'!$A$2:$C$898,3,0)</f>
        <v>DISTRITO NACIONAL</v>
      </c>
      <c r="B75" s="139">
        <v>3335949621</v>
      </c>
      <c r="C75" s="100">
        <v>44386.807395833333</v>
      </c>
      <c r="D75" s="100" t="s">
        <v>2469</v>
      </c>
      <c r="E75" s="134">
        <v>410</v>
      </c>
      <c r="F75" s="142" t="str">
        <f>VLOOKUP(E75,VIP!$A$2:$O14207,2,0)</f>
        <v>DRBR410</v>
      </c>
      <c r="G75" s="142" t="str">
        <f>VLOOKUP(E75,'LISTADO ATM'!$A$2:$B$897,2,0)</f>
        <v xml:space="preserve">ATM Oficina Las Palmas de Herrera II </v>
      </c>
      <c r="H75" s="142" t="str">
        <f>VLOOKUP(E75,VIP!$A$2:$O19168,7,FALSE)</f>
        <v>Si</v>
      </c>
      <c r="I75" s="142" t="str">
        <f>VLOOKUP(E75,VIP!$A$2:$O11133,8,FALSE)</f>
        <v>Si</v>
      </c>
      <c r="J75" s="142" t="str">
        <f>VLOOKUP(E75,VIP!$A$2:$O11083,8,FALSE)</f>
        <v>Si</v>
      </c>
      <c r="K75" s="142" t="str">
        <f>VLOOKUP(E75,VIP!$A$2:$O14657,6,0)</f>
        <v>NO</v>
      </c>
      <c r="L75" s="143" t="s">
        <v>2561</v>
      </c>
      <c r="M75" s="155" t="s">
        <v>2545</v>
      </c>
      <c r="N75" s="99" t="s">
        <v>2452</v>
      </c>
      <c r="O75" s="142" t="s">
        <v>2470</v>
      </c>
      <c r="P75" s="142"/>
      <c r="Q75" s="154">
        <v>44389.63380787037</v>
      </c>
    </row>
    <row r="76" spans="1:17" s="115" customFormat="1" ht="17.399999999999999" x14ac:dyDescent="0.3">
      <c r="A76" s="142" t="str">
        <f>VLOOKUP(E76,'LISTADO ATM'!$A$2:$C$898,3,0)</f>
        <v>DISTRITO NACIONAL</v>
      </c>
      <c r="B76" s="139" t="s">
        <v>2611</v>
      </c>
      <c r="C76" s="100">
        <v>44388.687222222223</v>
      </c>
      <c r="D76" s="100" t="s">
        <v>2180</v>
      </c>
      <c r="E76" s="134">
        <v>410</v>
      </c>
      <c r="F76" s="142" t="str">
        <f>VLOOKUP(E76,VIP!$A$2:$O14249,2,0)</f>
        <v>DRBR410</v>
      </c>
      <c r="G76" s="142" t="str">
        <f>VLOOKUP(E76,'LISTADO ATM'!$A$2:$B$897,2,0)</f>
        <v xml:space="preserve">ATM Oficina Las Palmas de Herrera II </v>
      </c>
      <c r="H76" s="142" t="str">
        <f>VLOOKUP(E76,VIP!$A$2:$O19210,7,FALSE)</f>
        <v>Si</v>
      </c>
      <c r="I76" s="142" t="str">
        <f>VLOOKUP(E76,VIP!$A$2:$O11175,8,FALSE)</f>
        <v>Si</v>
      </c>
      <c r="J76" s="142" t="str">
        <f>VLOOKUP(E76,VIP!$A$2:$O11125,8,FALSE)</f>
        <v>Si</v>
      </c>
      <c r="K76" s="142" t="str">
        <f>VLOOKUP(E76,VIP!$A$2:$O14699,6,0)</f>
        <v>NO</v>
      </c>
      <c r="L76" s="143" t="s">
        <v>2245</v>
      </c>
      <c r="M76" s="155" t="s">
        <v>2545</v>
      </c>
      <c r="N76" s="155" t="s">
        <v>2680</v>
      </c>
      <c r="O76" s="142" t="s">
        <v>2454</v>
      </c>
      <c r="P76" s="142"/>
      <c r="Q76" s="154">
        <v>44389.63380787037</v>
      </c>
    </row>
    <row r="77" spans="1:17" s="115" customFormat="1" ht="17.399999999999999" x14ac:dyDescent="0.3">
      <c r="A77" s="142" t="str">
        <f>VLOOKUP(E77,'LISTADO ATM'!$A$2:$C$898,3,0)</f>
        <v>DISTRITO NACIONAL</v>
      </c>
      <c r="B77" s="139" t="s">
        <v>2624</v>
      </c>
      <c r="C77" s="100">
        <v>44388.831921296296</v>
      </c>
      <c r="D77" s="100" t="s">
        <v>2448</v>
      </c>
      <c r="E77" s="134">
        <v>437</v>
      </c>
      <c r="F77" s="142" t="str">
        <f>VLOOKUP(E77,VIP!$A$2:$O14227,2,0)</f>
        <v>DRBR437</v>
      </c>
      <c r="G77" s="142" t="str">
        <f>VLOOKUP(E77,'LISTADO ATM'!$A$2:$B$897,2,0)</f>
        <v xml:space="preserve">ATM Autobanco Torre III </v>
      </c>
      <c r="H77" s="142" t="str">
        <f>VLOOKUP(E77,VIP!$A$2:$O19188,7,FALSE)</f>
        <v>Si</v>
      </c>
      <c r="I77" s="142" t="str">
        <f>VLOOKUP(E77,VIP!$A$2:$O11153,8,FALSE)</f>
        <v>Si</v>
      </c>
      <c r="J77" s="142" t="str">
        <f>VLOOKUP(E77,VIP!$A$2:$O11103,8,FALSE)</f>
        <v>Si</v>
      </c>
      <c r="K77" s="142" t="str">
        <f>VLOOKUP(E77,VIP!$A$2:$O14677,6,0)</f>
        <v>SI</v>
      </c>
      <c r="L77" s="143" t="s">
        <v>2441</v>
      </c>
      <c r="M77" s="155" t="s">
        <v>2545</v>
      </c>
      <c r="N77" s="99" t="s">
        <v>2452</v>
      </c>
      <c r="O77" s="142" t="s">
        <v>2453</v>
      </c>
      <c r="P77" s="142"/>
      <c r="Q77" s="154">
        <v>44389.63380787037</v>
      </c>
    </row>
    <row r="78" spans="1:17" s="115" customFormat="1" ht="17.399999999999999" x14ac:dyDescent="0.3">
      <c r="A78" s="142" t="str">
        <f>VLOOKUP(E78,'LISTADO ATM'!$A$2:$C$898,3,0)</f>
        <v>DISTRITO NACIONAL</v>
      </c>
      <c r="B78" s="139" t="s">
        <v>2606</v>
      </c>
      <c r="C78" s="100">
        <v>44388.696296296293</v>
      </c>
      <c r="D78" s="100" t="s">
        <v>2180</v>
      </c>
      <c r="E78" s="134">
        <v>487</v>
      </c>
      <c r="F78" s="142" t="str">
        <f>VLOOKUP(E78,VIP!$A$2:$O14220,2,0)</f>
        <v>DRBR487</v>
      </c>
      <c r="G78" s="142" t="str">
        <f>VLOOKUP(E78,'LISTADO ATM'!$A$2:$B$897,2,0)</f>
        <v xml:space="preserve">ATM Olé Hainamosa </v>
      </c>
      <c r="H78" s="142" t="str">
        <f>VLOOKUP(E78,VIP!$A$2:$O19181,7,FALSE)</f>
        <v>Si</v>
      </c>
      <c r="I78" s="142" t="str">
        <f>VLOOKUP(E78,VIP!$A$2:$O11146,8,FALSE)</f>
        <v>Si</v>
      </c>
      <c r="J78" s="142" t="str">
        <f>VLOOKUP(E78,VIP!$A$2:$O11096,8,FALSE)</f>
        <v>Si</v>
      </c>
      <c r="K78" s="142" t="str">
        <f>VLOOKUP(E78,VIP!$A$2:$O14670,6,0)</f>
        <v>SI</v>
      </c>
      <c r="L78" s="143" t="s">
        <v>2219</v>
      </c>
      <c r="M78" s="155" t="s">
        <v>2545</v>
      </c>
      <c r="N78" s="99" t="s">
        <v>2452</v>
      </c>
      <c r="O78" s="142" t="s">
        <v>2454</v>
      </c>
      <c r="P78" s="142"/>
      <c r="Q78" s="154">
        <v>44389.63380787037</v>
      </c>
    </row>
    <row r="79" spans="1:17" s="115" customFormat="1" ht="17.399999999999999" x14ac:dyDescent="0.3">
      <c r="A79" s="142" t="str">
        <f>VLOOKUP(E79,'LISTADO ATM'!$A$2:$C$898,3,0)</f>
        <v>DISTRITO NACIONAL</v>
      </c>
      <c r="B79" s="139">
        <v>3335950054</v>
      </c>
      <c r="C79" s="100">
        <v>44388.378067129626</v>
      </c>
      <c r="D79" s="100" t="s">
        <v>2180</v>
      </c>
      <c r="E79" s="134">
        <v>562</v>
      </c>
      <c r="F79" s="142" t="str">
        <f>VLOOKUP(E79,VIP!$A$2:$O14226,2,0)</f>
        <v>DRBR226</v>
      </c>
      <c r="G79" s="142" t="str">
        <f>VLOOKUP(E79,'LISTADO ATM'!$A$2:$B$897,2,0)</f>
        <v xml:space="preserve">ATM S/M Jumbo Carretera Mella </v>
      </c>
      <c r="H79" s="142" t="str">
        <f>VLOOKUP(E79,VIP!$A$2:$O19187,7,FALSE)</f>
        <v>Si</v>
      </c>
      <c r="I79" s="142" t="str">
        <f>VLOOKUP(E79,VIP!$A$2:$O11152,8,FALSE)</f>
        <v>Si</v>
      </c>
      <c r="J79" s="142" t="str">
        <f>VLOOKUP(E79,VIP!$A$2:$O11102,8,FALSE)</f>
        <v>Si</v>
      </c>
      <c r="K79" s="142" t="str">
        <f>VLOOKUP(E79,VIP!$A$2:$O14676,6,0)</f>
        <v>SI</v>
      </c>
      <c r="L79" s="143" t="s">
        <v>2465</v>
      </c>
      <c r="M79" s="155" t="s">
        <v>2545</v>
      </c>
      <c r="N79" s="155" t="s">
        <v>2680</v>
      </c>
      <c r="O79" s="142" t="s">
        <v>2454</v>
      </c>
      <c r="P79" s="142"/>
      <c r="Q79" s="154">
        <v>44389.63380787037</v>
      </c>
    </row>
    <row r="80" spans="1:17" s="115" customFormat="1" ht="17.399999999999999" x14ac:dyDescent="0.3">
      <c r="A80" s="142" t="str">
        <f>VLOOKUP(E80,'LISTADO ATM'!$A$2:$C$898,3,0)</f>
        <v>DISTRITO NACIONAL</v>
      </c>
      <c r="B80" s="139">
        <v>3335950080</v>
      </c>
      <c r="C80" s="100">
        <v>44388.522349537037</v>
      </c>
      <c r="D80" s="100" t="s">
        <v>2448</v>
      </c>
      <c r="E80" s="134">
        <v>577</v>
      </c>
      <c r="F80" s="142" t="str">
        <f>VLOOKUP(E80,VIP!$A$2:$O14230,2,0)</f>
        <v>DRBR173</v>
      </c>
      <c r="G80" s="142" t="str">
        <f>VLOOKUP(E80,'LISTADO ATM'!$A$2:$B$897,2,0)</f>
        <v xml:space="preserve">ATM Olé Ave. Duarte </v>
      </c>
      <c r="H80" s="142" t="str">
        <f>VLOOKUP(E80,VIP!$A$2:$O19191,7,FALSE)</f>
        <v>Si</v>
      </c>
      <c r="I80" s="142" t="str">
        <f>VLOOKUP(E80,VIP!$A$2:$O11156,8,FALSE)</f>
        <v>Si</v>
      </c>
      <c r="J80" s="142" t="str">
        <f>VLOOKUP(E80,VIP!$A$2:$O11106,8,FALSE)</f>
        <v>Si</v>
      </c>
      <c r="K80" s="142" t="str">
        <f>VLOOKUP(E80,VIP!$A$2:$O14680,6,0)</f>
        <v>SI</v>
      </c>
      <c r="L80" s="143" t="s">
        <v>2417</v>
      </c>
      <c r="M80" s="155" t="s">
        <v>2545</v>
      </c>
      <c r="N80" s="99" t="s">
        <v>2452</v>
      </c>
      <c r="O80" s="142" t="s">
        <v>2453</v>
      </c>
      <c r="P80" s="142"/>
      <c r="Q80" s="154">
        <v>44389.63380787037</v>
      </c>
    </row>
    <row r="81" spans="1:17" ht="17.399999999999999" x14ac:dyDescent="0.3">
      <c r="A81" s="142" t="str">
        <f>VLOOKUP(E81,'LISTADO ATM'!$A$2:$C$898,3,0)</f>
        <v>SUR</v>
      </c>
      <c r="B81" s="139">
        <v>3335950084</v>
      </c>
      <c r="C81" s="100">
        <v>44388.529374999998</v>
      </c>
      <c r="D81" s="100" t="s">
        <v>2180</v>
      </c>
      <c r="E81" s="134">
        <v>619</v>
      </c>
      <c r="F81" s="142" t="str">
        <f>VLOOKUP(E81,VIP!$A$2:$O14226,2,0)</f>
        <v>DRBR619</v>
      </c>
      <c r="G81" s="142" t="str">
        <f>VLOOKUP(E81,'LISTADO ATM'!$A$2:$B$897,2,0)</f>
        <v xml:space="preserve">ATM Academia P.N. Hatillo (San Cristóbal) </v>
      </c>
      <c r="H81" s="142" t="str">
        <f>VLOOKUP(E81,VIP!$A$2:$O19187,7,FALSE)</f>
        <v>Si</v>
      </c>
      <c r="I81" s="142" t="str">
        <f>VLOOKUP(E81,VIP!$A$2:$O11152,8,FALSE)</f>
        <v>Si</v>
      </c>
      <c r="J81" s="142" t="str">
        <f>VLOOKUP(E81,VIP!$A$2:$O11102,8,FALSE)</f>
        <v>Si</v>
      </c>
      <c r="K81" s="142" t="str">
        <f>VLOOKUP(E81,VIP!$A$2:$O14676,6,0)</f>
        <v>NO</v>
      </c>
      <c r="L81" s="143" t="s">
        <v>2245</v>
      </c>
      <c r="M81" s="155" t="s">
        <v>2545</v>
      </c>
      <c r="N81" s="155" t="s">
        <v>2680</v>
      </c>
      <c r="O81" s="142" t="s">
        <v>2454</v>
      </c>
      <c r="P81" s="142"/>
      <c r="Q81" s="154">
        <v>44389.63380787037</v>
      </c>
    </row>
    <row r="82" spans="1:17" ht="17.399999999999999" x14ac:dyDescent="0.3">
      <c r="A82" s="142" t="str">
        <f>VLOOKUP(E82,'LISTADO ATM'!$A$2:$C$898,3,0)</f>
        <v>DISTRITO NACIONAL</v>
      </c>
      <c r="B82" s="139">
        <v>3335949534</v>
      </c>
      <c r="C82" s="100">
        <v>44386.705752314818</v>
      </c>
      <c r="D82" s="100" t="s">
        <v>2448</v>
      </c>
      <c r="E82" s="134">
        <v>620</v>
      </c>
      <c r="F82" s="142" t="str">
        <f>VLOOKUP(E82,VIP!$A$2:$O14203,2,0)</f>
        <v>DRBR620</v>
      </c>
      <c r="G82" s="142" t="str">
        <f>VLOOKUP(E82,'LISTADO ATM'!$A$2:$B$897,2,0)</f>
        <v xml:space="preserve">ATM Ministerio de Medio Ambiente </v>
      </c>
      <c r="H82" s="142" t="str">
        <f>VLOOKUP(E82,VIP!$A$2:$O19164,7,FALSE)</f>
        <v>Si</v>
      </c>
      <c r="I82" s="142" t="str">
        <f>VLOOKUP(E82,VIP!$A$2:$O11129,8,FALSE)</f>
        <v>No</v>
      </c>
      <c r="J82" s="142" t="str">
        <f>VLOOKUP(E82,VIP!$A$2:$O11079,8,FALSE)</f>
        <v>No</v>
      </c>
      <c r="K82" s="142" t="str">
        <f>VLOOKUP(E82,VIP!$A$2:$O14653,6,0)</f>
        <v>NO</v>
      </c>
      <c r="L82" s="143" t="s">
        <v>2441</v>
      </c>
      <c r="M82" s="155" t="s">
        <v>2545</v>
      </c>
      <c r="N82" s="99" t="s">
        <v>2452</v>
      </c>
      <c r="O82" s="142" t="s">
        <v>2453</v>
      </c>
      <c r="P82" s="142"/>
      <c r="Q82" s="154">
        <v>44389.63380787037</v>
      </c>
    </row>
    <row r="83" spans="1:17" ht="17.399999999999999" x14ac:dyDescent="0.3">
      <c r="A83" s="142" t="str">
        <f>VLOOKUP(E83,'LISTADO ATM'!$A$2:$C$898,3,0)</f>
        <v>DISTRITO NACIONAL</v>
      </c>
      <c r="B83" s="139" t="s">
        <v>2597</v>
      </c>
      <c r="C83" s="100">
        <v>44387.725706018522</v>
      </c>
      <c r="D83" s="100" t="s">
        <v>2180</v>
      </c>
      <c r="E83" s="134">
        <v>623</v>
      </c>
      <c r="F83" s="142" t="str">
        <f>VLOOKUP(E83,VIP!$A$2:$O14217,2,0)</f>
        <v>DRBR623</v>
      </c>
      <c r="G83" s="142" t="str">
        <f>VLOOKUP(E83,'LISTADO ATM'!$A$2:$B$897,2,0)</f>
        <v xml:space="preserve">ATM Operaciones Especiales (Manoguayabo) </v>
      </c>
      <c r="H83" s="142" t="str">
        <f>VLOOKUP(E83,VIP!$A$2:$O19178,7,FALSE)</f>
        <v>Si</v>
      </c>
      <c r="I83" s="142" t="str">
        <f>VLOOKUP(E83,VIP!$A$2:$O11143,8,FALSE)</f>
        <v>Si</v>
      </c>
      <c r="J83" s="142" t="str">
        <f>VLOOKUP(E83,VIP!$A$2:$O11093,8,FALSE)</f>
        <v>Si</v>
      </c>
      <c r="K83" s="142" t="str">
        <f>VLOOKUP(E83,VIP!$A$2:$O14667,6,0)</f>
        <v>No</v>
      </c>
      <c r="L83" s="143" t="s">
        <v>2219</v>
      </c>
      <c r="M83" s="155" t="s">
        <v>2545</v>
      </c>
      <c r="N83" s="155" t="s">
        <v>2680</v>
      </c>
      <c r="O83" s="142" t="s">
        <v>2454</v>
      </c>
      <c r="P83" s="142"/>
      <c r="Q83" s="154">
        <v>44389.63380787037</v>
      </c>
    </row>
    <row r="84" spans="1:17" ht="17.399999999999999" x14ac:dyDescent="0.3">
      <c r="A84" s="142" t="str">
        <f>VLOOKUP(E84,'LISTADO ATM'!$A$2:$C$898,3,0)</f>
        <v>NORTE</v>
      </c>
      <c r="B84" s="139" t="s">
        <v>2637</v>
      </c>
      <c r="C84" s="100">
        <v>44389.322453703702</v>
      </c>
      <c r="D84" s="100" t="s">
        <v>2181</v>
      </c>
      <c r="E84" s="134">
        <v>638</v>
      </c>
      <c r="F84" s="142" t="str">
        <f>VLOOKUP(E84,VIP!$A$2:$O14228,2,0)</f>
        <v>DRBR638</v>
      </c>
      <c r="G84" s="142" t="str">
        <f>VLOOKUP(E84,'LISTADO ATM'!$A$2:$B$897,2,0)</f>
        <v xml:space="preserve">ATM S/M Yoma </v>
      </c>
      <c r="H84" s="142" t="str">
        <f>VLOOKUP(E84,VIP!$A$2:$O19189,7,FALSE)</f>
        <v>Si</v>
      </c>
      <c r="I84" s="142" t="str">
        <f>VLOOKUP(E84,VIP!$A$2:$O11154,8,FALSE)</f>
        <v>Si</v>
      </c>
      <c r="J84" s="142" t="str">
        <f>VLOOKUP(E84,VIP!$A$2:$O11104,8,FALSE)</f>
        <v>Si</v>
      </c>
      <c r="K84" s="142" t="str">
        <f>VLOOKUP(E84,VIP!$A$2:$O14678,6,0)</f>
        <v>NO</v>
      </c>
      <c r="L84" s="143" t="s">
        <v>2219</v>
      </c>
      <c r="M84" s="155" t="s">
        <v>2545</v>
      </c>
      <c r="N84" s="155" t="s">
        <v>2680</v>
      </c>
      <c r="O84" s="142" t="s">
        <v>2588</v>
      </c>
      <c r="P84" s="142"/>
      <c r="Q84" s="154">
        <v>44389.63380787037</v>
      </c>
    </row>
    <row r="85" spans="1:17" ht="17.399999999999999" x14ac:dyDescent="0.3">
      <c r="A85" s="142" t="str">
        <f>VLOOKUP(E85,'LISTADO ATM'!$A$2:$C$898,3,0)</f>
        <v>DISTRITO NACIONAL</v>
      </c>
      <c r="B85" s="139">
        <v>3335950024</v>
      </c>
      <c r="C85" s="100">
        <v>44387.882534722223</v>
      </c>
      <c r="D85" s="100" t="s">
        <v>2448</v>
      </c>
      <c r="E85" s="134">
        <v>684</v>
      </c>
      <c r="F85" s="142" t="str">
        <f>VLOOKUP(E85,VIP!$A$2:$O14220,2,0)</f>
        <v>DRBR684</v>
      </c>
      <c r="G85" s="142" t="str">
        <f>VLOOKUP(E85,'LISTADO ATM'!$A$2:$B$897,2,0)</f>
        <v>ATM Estación Texaco Prolongación 27 Febrero</v>
      </c>
      <c r="H85" s="142" t="str">
        <f>VLOOKUP(E85,VIP!$A$2:$O19181,7,FALSE)</f>
        <v>NO</v>
      </c>
      <c r="I85" s="142" t="str">
        <f>VLOOKUP(E85,VIP!$A$2:$O11146,8,FALSE)</f>
        <v>NO</v>
      </c>
      <c r="J85" s="142" t="str">
        <f>VLOOKUP(E85,VIP!$A$2:$O11096,8,FALSE)</f>
        <v>NO</v>
      </c>
      <c r="K85" s="142" t="str">
        <f>VLOOKUP(E85,VIP!$A$2:$O14670,6,0)</f>
        <v>NO</v>
      </c>
      <c r="L85" s="143" t="s">
        <v>2417</v>
      </c>
      <c r="M85" s="155" t="s">
        <v>2545</v>
      </c>
      <c r="N85" s="99" t="s">
        <v>2452</v>
      </c>
      <c r="O85" s="142" t="s">
        <v>2453</v>
      </c>
      <c r="P85" s="142"/>
      <c r="Q85" s="154">
        <v>44389.63380787037</v>
      </c>
    </row>
    <row r="86" spans="1:17" ht="17.399999999999999" x14ac:dyDescent="0.3">
      <c r="A86" s="142" t="str">
        <f>VLOOKUP(E86,'LISTADO ATM'!$A$2:$C$898,3,0)</f>
        <v>DISTRITO NACIONAL</v>
      </c>
      <c r="B86" s="139">
        <v>3335950023</v>
      </c>
      <c r="C86" s="100">
        <v>44387.878333333334</v>
      </c>
      <c r="D86" s="100" t="s">
        <v>2448</v>
      </c>
      <c r="E86" s="134">
        <v>696</v>
      </c>
      <c r="F86" s="142" t="str">
        <f>VLOOKUP(E86,VIP!$A$2:$O14221,2,0)</f>
        <v>DRBR696</v>
      </c>
      <c r="G86" s="142" t="str">
        <f>VLOOKUP(E86,'LISTADO ATM'!$A$2:$B$897,2,0)</f>
        <v>ATM Olé Jacobo Majluta</v>
      </c>
      <c r="H86" s="142" t="str">
        <f>VLOOKUP(E86,VIP!$A$2:$O19182,7,FALSE)</f>
        <v>Si</v>
      </c>
      <c r="I86" s="142" t="str">
        <f>VLOOKUP(E86,VIP!$A$2:$O11147,8,FALSE)</f>
        <v>Si</v>
      </c>
      <c r="J86" s="142" t="str">
        <f>VLOOKUP(E86,VIP!$A$2:$O11097,8,FALSE)</f>
        <v>Si</v>
      </c>
      <c r="K86" s="142" t="str">
        <f>VLOOKUP(E86,VIP!$A$2:$O14671,6,0)</f>
        <v>NO</v>
      </c>
      <c r="L86" s="143" t="s">
        <v>2441</v>
      </c>
      <c r="M86" s="155" t="s">
        <v>2545</v>
      </c>
      <c r="N86" s="99" t="s">
        <v>2452</v>
      </c>
      <c r="O86" s="142" t="s">
        <v>2453</v>
      </c>
      <c r="P86" s="142"/>
      <c r="Q86" s="154">
        <v>44389.63380787037</v>
      </c>
    </row>
    <row r="87" spans="1:17" ht="17.399999999999999" x14ac:dyDescent="0.3">
      <c r="A87" s="142" t="str">
        <f>VLOOKUP(E87,'LISTADO ATM'!$A$2:$C$898,3,0)</f>
        <v>NORTE</v>
      </c>
      <c r="B87" s="139" t="s">
        <v>2642</v>
      </c>
      <c r="C87" s="100">
        <v>44389.43513888889</v>
      </c>
      <c r="D87" s="100" t="s">
        <v>2181</v>
      </c>
      <c r="E87" s="134">
        <v>808</v>
      </c>
      <c r="F87" s="142" t="str">
        <f>VLOOKUP(E87,VIP!$A$2:$O14228,2,0)</f>
        <v>DRBR808</v>
      </c>
      <c r="G87" s="142" t="str">
        <f>VLOOKUP(E87,'LISTADO ATM'!$A$2:$B$897,2,0)</f>
        <v xml:space="preserve">ATM Oficina Castillo </v>
      </c>
      <c r="H87" s="142" t="str">
        <f>VLOOKUP(E87,VIP!$A$2:$O19189,7,FALSE)</f>
        <v>Si</v>
      </c>
      <c r="I87" s="142" t="str">
        <f>VLOOKUP(E87,VIP!$A$2:$O11154,8,FALSE)</f>
        <v>Si</v>
      </c>
      <c r="J87" s="142" t="str">
        <f>VLOOKUP(E87,VIP!$A$2:$O11104,8,FALSE)</f>
        <v>Si</v>
      </c>
      <c r="K87" s="142" t="str">
        <f>VLOOKUP(E87,VIP!$A$2:$O14678,6,0)</f>
        <v>NO</v>
      </c>
      <c r="L87" s="143" t="s">
        <v>2465</v>
      </c>
      <c r="M87" s="155" t="s">
        <v>2545</v>
      </c>
      <c r="N87" s="155" t="s">
        <v>2680</v>
      </c>
      <c r="O87" s="142" t="s">
        <v>2588</v>
      </c>
      <c r="P87" s="142"/>
      <c r="Q87" s="154">
        <v>44389.63380787037</v>
      </c>
    </row>
    <row r="88" spans="1:17" ht="17.399999999999999" x14ac:dyDescent="0.3">
      <c r="A88" s="142" t="str">
        <f>VLOOKUP(E88,'LISTADO ATM'!$A$2:$C$898,3,0)</f>
        <v>ESTE</v>
      </c>
      <c r="B88" s="139">
        <v>3335950064</v>
      </c>
      <c r="C88" s="100">
        <v>44388.450231481482</v>
      </c>
      <c r="D88" s="100" t="s">
        <v>2180</v>
      </c>
      <c r="E88" s="134">
        <v>843</v>
      </c>
      <c r="F88" s="142" t="str">
        <f>VLOOKUP(E88,VIP!$A$2:$O14244,2,0)</f>
        <v>DRBR843</v>
      </c>
      <c r="G88" s="142" t="str">
        <f>VLOOKUP(E88,'LISTADO ATM'!$A$2:$B$897,2,0)</f>
        <v xml:space="preserve">ATM Oficina Romana Centro </v>
      </c>
      <c r="H88" s="142" t="str">
        <f>VLOOKUP(E88,VIP!$A$2:$O19205,7,FALSE)</f>
        <v>Si</v>
      </c>
      <c r="I88" s="142" t="str">
        <f>VLOOKUP(E88,VIP!$A$2:$O11170,8,FALSE)</f>
        <v>Si</v>
      </c>
      <c r="J88" s="142" t="str">
        <f>VLOOKUP(E88,VIP!$A$2:$O11120,8,FALSE)</f>
        <v>Si</v>
      </c>
      <c r="K88" s="142" t="str">
        <f>VLOOKUP(E88,VIP!$A$2:$O14694,6,0)</f>
        <v>NO</v>
      </c>
      <c r="L88" s="143" t="s">
        <v>2465</v>
      </c>
      <c r="M88" s="155" t="s">
        <v>2545</v>
      </c>
      <c r="N88" s="155" t="s">
        <v>2680</v>
      </c>
      <c r="O88" s="142" t="s">
        <v>2454</v>
      </c>
      <c r="P88" s="142"/>
      <c r="Q88" s="154">
        <v>44389.63380787037</v>
      </c>
    </row>
    <row r="89" spans="1:17" ht="17.399999999999999" x14ac:dyDescent="0.3">
      <c r="A89" s="142" t="str">
        <f>VLOOKUP(E89,'LISTADO ATM'!$A$2:$C$898,3,0)</f>
        <v>NORTE</v>
      </c>
      <c r="B89" s="139" t="s">
        <v>2610</v>
      </c>
      <c r="C89" s="100">
        <v>44388.687604166669</v>
      </c>
      <c r="D89" s="100" t="s">
        <v>2180</v>
      </c>
      <c r="E89" s="134">
        <v>851</v>
      </c>
      <c r="F89" s="142" t="str">
        <f>VLOOKUP(E89,VIP!$A$2:$O14248,2,0)</f>
        <v>DRBR851</v>
      </c>
      <c r="G89" s="142" t="str">
        <f>VLOOKUP(E89,'LISTADO ATM'!$A$2:$B$897,2,0)</f>
        <v xml:space="preserve">ATM Hospital Vinicio Calventi </v>
      </c>
      <c r="H89" s="142" t="str">
        <f>VLOOKUP(E89,VIP!$A$2:$O19209,7,FALSE)</f>
        <v>Si</v>
      </c>
      <c r="I89" s="142" t="str">
        <f>VLOOKUP(E89,VIP!$A$2:$O11174,8,FALSE)</f>
        <v>Si</v>
      </c>
      <c r="J89" s="142" t="str">
        <f>VLOOKUP(E89,VIP!$A$2:$O11124,8,FALSE)</f>
        <v>Si</v>
      </c>
      <c r="K89" s="142" t="str">
        <f>VLOOKUP(E89,VIP!$A$2:$O14698,6,0)</f>
        <v>NO</v>
      </c>
      <c r="L89" s="143" t="s">
        <v>2245</v>
      </c>
      <c r="M89" s="155" t="s">
        <v>2545</v>
      </c>
      <c r="N89" s="155" t="s">
        <v>2680</v>
      </c>
      <c r="O89" s="142" t="s">
        <v>2454</v>
      </c>
      <c r="P89" s="142"/>
      <c r="Q89" s="154">
        <v>44389.63380787037</v>
      </c>
    </row>
    <row r="90" spans="1:17" ht="17.399999999999999" x14ac:dyDescent="0.3">
      <c r="A90" s="142" t="str">
        <f>VLOOKUP(E90,'LISTADO ATM'!$A$2:$C$898,3,0)</f>
        <v>DISTRITO NACIONAL</v>
      </c>
      <c r="B90" s="139">
        <v>3335949988</v>
      </c>
      <c r="C90" s="100">
        <v>44387.700127314813</v>
      </c>
      <c r="D90" s="100" t="s">
        <v>2180</v>
      </c>
      <c r="E90" s="134">
        <v>879</v>
      </c>
      <c r="F90" s="142" t="str">
        <f>VLOOKUP(E90,VIP!$A$2:$O14231,2,0)</f>
        <v>DRBR879</v>
      </c>
      <c r="G90" s="142" t="str">
        <f>VLOOKUP(E90,'LISTADO ATM'!$A$2:$B$897,2,0)</f>
        <v xml:space="preserve">ATM Plaza Metropolitana </v>
      </c>
      <c r="H90" s="142" t="str">
        <f>VLOOKUP(E90,VIP!$A$2:$O19192,7,FALSE)</f>
        <v>Si</v>
      </c>
      <c r="I90" s="142" t="str">
        <f>VLOOKUP(E90,VIP!$A$2:$O11157,8,FALSE)</f>
        <v>Si</v>
      </c>
      <c r="J90" s="142" t="str">
        <f>VLOOKUP(E90,VIP!$A$2:$O11107,8,FALSE)</f>
        <v>Si</v>
      </c>
      <c r="K90" s="142" t="str">
        <f>VLOOKUP(E90,VIP!$A$2:$O14681,6,0)</f>
        <v>NO</v>
      </c>
      <c r="L90" s="143" t="s">
        <v>2465</v>
      </c>
      <c r="M90" s="155" t="s">
        <v>2545</v>
      </c>
      <c r="N90" s="155" t="s">
        <v>2680</v>
      </c>
      <c r="O90" s="142" t="s">
        <v>2454</v>
      </c>
      <c r="P90" s="142"/>
      <c r="Q90" s="154">
        <v>44389.63380787037</v>
      </c>
    </row>
    <row r="91" spans="1:17" ht="17.399999999999999" x14ac:dyDescent="0.3">
      <c r="A91" s="142" t="str">
        <f>VLOOKUP(E91,'LISTADO ATM'!$A$2:$C$898,3,0)</f>
        <v>DISTRITO NACIONAL</v>
      </c>
      <c r="B91" s="139" t="s">
        <v>2622</v>
      </c>
      <c r="C91" s="100">
        <v>44388.647106481483</v>
      </c>
      <c r="D91" s="100" t="s">
        <v>2448</v>
      </c>
      <c r="E91" s="134">
        <v>884</v>
      </c>
      <c r="F91" s="142" t="str">
        <f>VLOOKUP(E91,VIP!$A$2:$O14261,2,0)</f>
        <v>DRBR884</v>
      </c>
      <c r="G91" s="142" t="str">
        <f>VLOOKUP(E91,'LISTADO ATM'!$A$2:$B$897,2,0)</f>
        <v xml:space="preserve">ATM UNP Olé Sabana Perdida </v>
      </c>
      <c r="H91" s="142" t="str">
        <f>VLOOKUP(E91,VIP!$A$2:$O19222,7,FALSE)</f>
        <v>Si</v>
      </c>
      <c r="I91" s="142" t="str">
        <f>VLOOKUP(E91,VIP!$A$2:$O11187,8,FALSE)</f>
        <v>Si</v>
      </c>
      <c r="J91" s="142" t="str">
        <f>VLOOKUP(E91,VIP!$A$2:$O11137,8,FALSE)</f>
        <v>Si</v>
      </c>
      <c r="K91" s="142" t="str">
        <f>VLOOKUP(E91,VIP!$A$2:$O14711,6,0)</f>
        <v>NO</v>
      </c>
      <c r="L91" s="143" t="s">
        <v>2417</v>
      </c>
      <c r="M91" s="155" t="s">
        <v>2545</v>
      </c>
      <c r="N91" s="99" t="s">
        <v>2452</v>
      </c>
      <c r="O91" s="142" t="s">
        <v>2453</v>
      </c>
      <c r="P91" s="142"/>
      <c r="Q91" s="154">
        <v>44389.63380787037</v>
      </c>
    </row>
    <row r="92" spans="1:17" ht="17.399999999999999" x14ac:dyDescent="0.3">
      <c r="A92" s="142" t="str">
        <f>VLOOKUP(E92,'LISTADO ATM'!$A$2:$C$898,3,0)</f>
        <v>DISTRITO NACIONAL</v>
      </c>
      <c r="B92" s="139" t="s">
        <v>2595</v>
      </c>
      <c r="C92" s="100">
        <v>44387.487847222219</v>
      </c>
      <c r="D92" s="100" t="s">
        <v>2180</v>
      </c>
      <c r="E92" s="134">
        <v>917</v>
      </c>
      <c r="F92" s="142" t="str">
        <f>VLOOKUP(E92,VIP!$A$2:$O14227,2,0)</f>
        <v>DRBR01B</v>
      </c>
      <c r="G92" s="142" t="str">
        <f>VLOOKUP(E92,'LISTADO ATM'!$A$2:$B$897,2,0)</f>
        <v xml:space="preserve">ATM Oficina Los Mina </v>
      </c>
      <c r="H92" s="142" t="str">
        <f>VLOOKUP(E92,VIP!$A$2:$O19188,7,FALSE)</f>
        <v>Si</v>
      </c>
      <c r="I92" s="142" t="str">
        <f>VLOOKUP(E92,VIP!$A$2:$O11153,8,FALSE)</f>
        <v>Si</v>
      </c>
      <c r="J92" s="142" t="str">
        <f>VLOOKUP(E92,VIP!$A$2:$O11103,8,FALSE)</f>
        <v>Si</v>
      </c>
      <c r="K92" s="142" t="str">
        <f>VLOOKUP(E92,VIP!$A$2:$O14677,6,0)</f>
        <v>NO</v>
      </c>
      <c r="L92" s="143" t="s">
        <v>2219</v>
      </c>
      <c r="M92" s="155" t="s">
        <v>2545</v>
      </c>
      <c r="N92" s="99" t="s">
        <v>2452</v>
      </c>
      <c r="O92" s="142" t="s">
        <v>2454</v>
      </c>
      <c r="P92" s="142"/>
      <c r="Q92" s="154">
        <v>44389.63380787037</v>
      </c>
    </row>
    <row r="93" spans="1:17" ht="17.399999999999999" x14ac:dyDescent="0.3">
      <c r="A93" s="142" t="str">
        <f>VLOOKUP(E93,'LISTADO ATM'!$A$2:$C$898,3,0)</f>
        <v>ESTE</v>
      </c>
      <c r="B93" s="139">
        <v>3335949641</v>
      </c>
      <c r="C93" s="100">
        <v>44386.851620370369</v>
      </c>
      <c r="D93" s="100" t="s">
        <v>2180</v>
      </c>
      <c r="E93" s="134">
        <v>934</v>
      </c>
      <c r="F93" s="142" t="str">
        <f>VLOOKUP(E93,VIP!$A$2:$O14214,2,0)</f>
        <v>DRBR934</v>
      </c>
      <c r="G93" s="142" t="str">
        <f>VLOOKUP(E93,'LISTADO ATM'!$A$2:$B$897,2,0)</f>
        <v>ATM Hotel Dreams La Romana</v>
      </c>
      <c r="H93" s="142" t="str">
        <f>VLOOKUP(E93,VIP!$A$2:$O19175,7,FALSE)</f>
        <v>Si</v>
      </c>
      <c r="I93" s="142" t="str">
        <f>VLOOKUP(E93,VIP!$A$2:$O11140,8,FALSE)</f>
        <v>Si</v>
      </c>
      <c r="J93" s="142" t="str">
        <f>VLOOKUP(E93,VIP!$A$2:$O11090,8,FALSE)</f>
        <v>Si</v>
      </c>
      <c r="K93" s="142" t="str">
        <f>VLOOKUP(E93,VIP!$A$2:$O14664,6,0)</f>
        <v>NO</v>
      </c>
      <c r="L93" s="143" t="s">
        <v>2465</v>
      </c>
      <c r="M93" s="155" t="s">
        <v>2545</v>
      </c>
      <c r="N93" s="99" t="s">
        <v>2452</v>
      </c>
      <c r="O93" s="142" t="s">
        <v>2454</v>
      </c>
      <c r="P93" s="142"/>
      <c r="Q93" s="154">
        <v>44389.63380787037</v>
      </c>
    </row>
    <row r="94" spans="1:17" ht="17.399999999999999" x14ac:dyDescent="0.3">
      <c r="A94" s="142" t="str">
        <f>VLOOKUP(E94,'LISTADO ATM'!$A$2:$C$898,3,0)</f>
        <v>ESTE</v>
      </c>
      <c r="B94" s="139">
        <v>3335950022</v>
      </c>
      <c r="C94" s="100">
        <v>44387.87672453704</v>
      </c>
      <c r="D94" s="100" t="s">
        <v>2469</v>
      </c>
      <c r="E94" s="134">
        <v>945</v>
      </c>
      <c r="F94" s="142" t="str">
        <f>VLOOKUP(E94,VIP!$A$2:$O14222,2,0)</f>
        <v>DRBR945</v>
      </c>
      <c r="G94" s="142" t="str">
        <f>VLOOKUP(E94,'LISTADO ATM'!$A$2:$B$897,2,0)</f>
        <v xml:space="preserve">ATM UNP El Valle (Hato Mayor) </v>
      </c>
      <c r="H94" s="142" t="str">
        <f>VLOOKUP(E94,VIP!$A$2:$O19183,7,FALSE)</f>
        <v>Si</v>
      </c>
      <c r="I94" s="142" t="str">
        <f>VLOOKUP(E94,VIP!$A$2:$O11148,8,FALSE)</f>
        <v>Si</v>
      </c>
      <c r="J94" s="142" t="str">
        <f>VLOOKUP(E94,VIP!$A$2:$O11098,8,FALSE)</f>
        <v>Si</v>
      </c>
      <c r="K94" s="142" t="str">
        <f>VLOOKUP(E94,VIP!$A$2:$O14672,6,0)</f>
        <v>NO</v>
      </c>
      <c r="L94" s="143" t="s">
        <v>2441</v>
      </c>
      <c r="M94" s="155" t="s">
        <v>2545</v>
      </c>
      <c r="N94" s="99" t="s">
        <v>2452</v>
      </c>
      <c r="O94" s="142" t="s">
        <v>2470</v>
      </c>
      <c r="P94" s="142"/>
      <c r="Q94" s="154">
        <v>44389.63380787037</v>
      </c>
    </row>
    <row r="95" spans="1:17" ht="17.399999999999999" x14ac:dyDescent="0.3">
      <c r="A95" s="142" t="str">
        <f>VLOOKUP(E95,'LISTADO ATM'!$A$2:$C$898,3,0)</f>
        <v>DISTRITO NACIONAL</v>
      </c>
      <c r="B95" s="139">
        <v>3335950078</v>
      </c>
      <c r="C95" s="100">
        <v>44388.499201388891</v>
      </c>
      <c r="D95" s="100" t="s">
        <v>2469</v>
      </c>
      <c r="E95" s="134">
        <v>957</v>
      </c>
      <c r="F95" s="142" t="str">
        <f>VLOOKUP(E95,VIP!$A$2:$O14232,2,0)</f>
        <v>DRBR23F</v>
      </c>
      <c r="G95" s="142" t="str">
        <f>VLOOKUP(E95,'LISTADO ATM'!$A$2:$B$897,2,0)</f>
        <v xml:space="preserve">ATM Oficina Venezuela </v>
      </c>
      <c r="H95" s="142" t="str">
        <f>VLOOKUP(E95,VIP!$A$2:$O19193,7,FALSE)</f>
        <v>Si</v>
      </c>
      <c r="I95" s="142" t="str">
        <f>VLOOKUP(E95,VIP!$A$2:$O11158,8,FALSE)</f>
        <v>Si</v>
      </c>
      <c r="J95" s="142" t="str">
        <f>VLOOKUP(E95,VIP!$A$2:$O11108,8,FALSE)</f>
        <v>Si</v>
      </c>
      <c r="K95" s="142" t="str">
        <f>VLOOKUP(E95,VIP!$A$2:$O14682,6,0)</f>
        <v>SI</v>
      </c>
      <c r="L95" s="143" t="s">
        <v>2417</v>
      </c>
      <c r="M95" s="155" t="s">
        <v>2545</v>
      </c>
      <c r="N95" s="99" t="s">
        <v>2452</v>
      </c>
      <c r="O95" s="142" t="s">
        <v>2470</v>
      </c>
      <c r="P95" s="142"/>
      <c r="Q95" s="154">
        <v>44389.63380787037</v>
      </c>
    </row>
    <row r="96" spans="1:17" s="115" customFormat="1" ht="17.399999999999999" x14ac:dyDescent="0.3">
      <c r="A96" s="142" t="str">
        <f>VLOOKUP(E96,'LISTADO ATM'!$A$2:$C$898,3,0)</f>
        <v>DISTRITO NACIONAL</v>
      </c>
      <c r="B96" s="139">
        <v>3335950050</v>
      </c>
      <c r="C96" s="100">
        <v>44388.371423611112</v>
      </c>
      <c r="D96" s="100" t="s">
        <v>2448</v>
      </c>
      <c r="E96" s="134">
        <v>967</v>
      </c>
      <c r="F96" s="142" t="str">
        <f>VLOOKUP(E96,VIP!$A$2:$O14224,2,0)</f>
        <v>DRBR967</v>
      </c>
      <c r="G96" s="142" t="str">
        <f>VLOOKUP(E96,'LISTADO ATM'!$A$2:$B$897,2,0)</f>
        <v xml:space="preserve">ATM UNP Hiper Olé Autopista Duarte </v>
      </c>
      <c r="H96" s="142" t="str">
        <f>VLOOKUP(E96,VIP!$A$2:$O19185,7,FALSE)</f>
        <v>Si</v>
      </c>
      <c r="I96" s="142" t="str">
        <f>VLOOKUP(E96,VIP!$A$2:$O11150,8,FALSE)</f>
        <v>Si</v>
      </c>
      <c r="J96" s="142" t="str">
        <f>VLOOKUP(E96,VIP!$A$2:$O11100,8,FALSE)</f>
        <v>Si</v>
      </c>
      <c r="K96" s="142" t="str">
        <f>VLOOKUP(E96,VIP!$A$2:$O14674,6,0)</f>
        <v>NO</v>
      </c>
      <c r="L96" s="143" t="s">
        <v>2417</v>
      </c>
      <c r="M96" s="155" t="s">
        <v>2545</v>
      </c>
      <c r="N96" s="99" t="s">
        <v>2452</v>
      </c>
      <c r="O96" s="142" t="s">
        <v>2453</v>
      </c>
      <c r="P96" s="142"/>
      <c r="Q96" s="154">
        <v>44389.63380787037</v>
      </c>
    </row>
    <row r="97" spans="1:17" s="115" customFormat="1" ht="17.399999999999999" x14ac:dyDescent="0.3">
      <c r="A97" s="142" t="str">
        <f>VLOOKUP(E97,'LISTADO ATM'!$A$2:$C$898,3,0)</f>
        <v>NORTE</v>
      </c>
      <c r="B97" s="139" t="s">
        <v>2657</v>
      </c>
      <c r="C97" s="100">
        <v>44389.599166666667</v>
      </c>
      <c r="D97" s="100" t="s">
        <v>2469</v>
      </c>
      <c r="E97" s="134">
        <v>283</v>
      </c>
      <c r="F97" s="142" t="str">
        <f>VLOOKUP(E97,VIP!$A$2:$O14239,2,0)</f>
        <v>DRBR283</v>
      </c>
      <c r="G97" s="142" t="str">
        <f>VLOOKUP(E97,'LISTADO ATM'!$A$2:$B$897,2,0)</f>
        <v xml:space="preserve">ATM Oficina Nibaje </v>
      </c>
      <c r="H97" s="142" t="str">
        <f>VLOOKUP(E97,VIP!$A$2:$O19200,7,FALSE)</f>
        <v>Si</v>
      </c>
      <c r="I97" s="142" t="str">
        <f>VLOOKUP(E97,VIP!$A$2:$O11165,8,FALSE)</f>
        <v>Si</v>
      </c>
      <c r="J97" s="142" t="str">
        <f>VLOOKUP(E97,VIP!$A$2:$O11115,8,FALSE)</f>
        <v>Si</v>
      </c>
      <c r="K97" s="142" t="str">
        <f>VLOOKUP(E97,VIP!$A$2:$O14689,6,0)</f>
        <v>NO</v>
      </c>
      <c r="L97" s="143" t="s">
        <v>2417</v>
      </c>
      <c r="M97" s="155" t="s">
        <v>2545</v>
      </c>
      <c r="N97" s="99" t="s">
        <v>2452</v>
      </c>
      <c r="O97" s="142" t="s">
        <v>2662</v>
      </c>
      <c r="P97" s="142"/>
      <c r="Q97" s="154">
        <v>44389.68172453704</v>
      </c>
    </row>
    <row r="98" spans="1:17" s="115" customFormat="1" ht="17.399999999999999" x14ac:dyDescent="0.3">
      <c r="A98" s="142" t="str">
        <f>VLOOKUP(E98,'LISTADO ATM'!$A$2:$C$898,3,0)</f>
        <v>DISTRITO NACIONAL</v>
      </c>
      <c r="B98" s="139" t="s">
        <v>2660</v>
      </c>
      <c r="C98" s="100">
        <v>44389.472303240742</v>
      </c>
      <c r="D98" s="100" t="s">
        <v>2469</v>
      </c>
      <c r="E98" s="134">
        <v>414</v>
      </c>
      <c r="F98" s="142" t="str">
        <f>VLOOKUP(E98,VIP!$A$2:$O14242,2,0)</f>
        <v>DRBR414</v>
      </c>
      <c r="G98" s="142" t="str">
        <f>VLOOKUP(E98,'LISTADO ATM'!$A$2:$B$897,2,0)</f>
        <v>ATM Villa Francisca II</v>
      </c>
      <c r="H98" s="142" t="str">
        <f>VLOOKUP(E98,VIP!$A$2:$O19203,7,FALSE)</f>
        <v>Si</v>
      </c>
      <c r="I98" s="142" t="str">
        <f>VLOOKUP(E98,VIP!$A$2:$O11168,8,FALSE)</f>
        <v>Si</v>
      </c>
      <c r="J98" s="142" t="str">
        <f>VLOOKUP(E98,VIP!$A$2:$O11118,8,FALSE)</f>
        <v>Si</v>
      </c>
      <c r="K98" s="142" t="str">
        <f>VLOOKUP(E98,VIP!$A$2:$O14692,6,0)</f>
        <v>SI</v>
      </c>
      <c r="L98" s="143" t="s">
        <v>2417</v>
      </c>
      <c r="M98" s="155" t="s">
        <v>2545</v>
      </c>
      <c r="N98" s="99" t="s">
        <v>2452</v>
      </c>
      <c r="O98" s="142" t="s">
        <v>2662</v>
      </c>
      <c r="P98" s="142"/>
      <c r="Q98" s="154">
        <v>44389.68172453704</v>
      </c>
    </row>
    <row r="99" spans="1:17" s="115" customFormat="1" ht="17.399999999999999" x14ac:dyDescent="0.3">
      <c r="A99" s="142" t="str">
        <f>VLOOKUP(E99,'LISTADO ATM'!$A$2:$C$898,3,0)</f>
        <v>DISTRITO NACIONAL</v>
      </c>
      <c r="B99" s="139" t="s">
        <v>2641</v>
      </c>
      <c r="C99" s="100">
        <v>44389.43959490741</v>
      </c>
      <c r="D99" s="100" t="s">
        <v>2180</v>
      </c>
      <c r="E99" s="134">
        <v>10</v>
      </c>
      <c r="F99" s="142" t="str">
        <f>VLOOKUP(E99,VIP!$A$2:$O14227,2,0)</f>
        <v>DRBR010</v>
      </c>
      <c r="G99" s="142" t="str">
        <f>VLOOKUP(E99,'LISTADO ATM'!$A$2:$B$897,2,0)</f>
        <v xml:space="preserve">ATM Ministerio Salud Pública </v>
      </c>
      <c r="H99" s="142" t="str">
        <f>VLOOKUP(E99,VIP!$A$2:$O19188,7,FALSE)</f>
        <v>Si</v>
      </c>
      <c r="I99" s="142" t="str">
        <f>VLOOKUP(E99,VIP!$A$2:$O11153,8,FALSE)</f>
        <v>Si</v>
      </c>
      <c r="J99" s="142" t="str">
        <f>VLOOKUP(E99,VIP!$A$2:$O11103,8,FALSE)</f>
        <v>Si</v>
      </c>
      <c r="K99" s="142" t="str">
        <f>VLOOKUP(E99,VIP!$A$2:$O14677,6,0)</f>
        <v>NO</v>
      </c>
      <c r="L99" s="143" t="s">
        <v>2219</v>
      </c>
      <c r="M99" s="155" t="s">
        <v>2545</v>
      </c>
      <c r="N99" s="155" t="s">
        <v>2680</v>
      </c>
      <c r="O99" s="142" t="s">
        <v>2454</v>
      </c>
      <c r="P99" s="142"/>
      <c r="Q99" s="154">
        <v>44389.701168981483</v>
      </c>
    </row>
    <row r="100" spans="1:17" s="115" customFormat="1" ht="17.399999999999999" x14ac:dyDescent="0.3">
      <c r="A100" s="142" t="str">
        <f>VLOOKUP(E100,'LISTADO ATM'!$A$2:$C$898,3,0)</f>
        <v>DISTRITO NACIONAL</v>
      </c>
      <c r="B100" s="139" t="s">
        <v>2608</v>
      </c>
      <c r="C100" s="100">
        <v>44388.695300925923</v>
      </c>
      <c r="D100" s="100" t="s">
        <v>2180</v>
      </c>
      <c r="E100" s="134">
        <v>522</v>
      </c>
      <c r="F100" s="142" t="str">
        <f>VLOOKUP(E100,VIP!$A$2:$O14246,2,0)</f>
        <v>DRBR522</v>
      </c>
      <c r="G100" s="142" t="str">
        <f>VLOOKUP(E100,'LISTADO ATM'!$A$2:$B$897,2,0)</f>
        <v xml:space="preserve">ATM Oficina Galería 360 </v>
      </c>
      <c r="H100" s="142" t="str">
        <f>VLOOKUP(E100,VIP!$A$2:$O19207,7,FALSE)</f>
        <v>Si</v>
      </c>
      <c r="I100" s="142" t="str">
        <f>VLOOKUP(E100,VIP!$A$2:$O11172,8,FALSE)</f>
        <v>Si</v>
      </c>
      <c r="J100" s="142" t="str">
        <f>VLOOKUP(E100,VIP!$A$2:$O11122,8,FALSE)</f>
        <v>Si</v>
      </c>
      <c r="K100" s="142" t="str">
        <f>VLOOKUP(E100,VIP!$A$2:$O14696,6,0)</f>
        <v>SI</v>
      </c>
      <c r="L100" s="143" t="s">
        <v>2219</v>
      </c>
      <c r="M100" s="155" t="s">
        <v>2545</v>
      </c>
      <c r="N100" s="155" t="s">
        <v>2680</v>
      </c>
      <c r="O100" s="142" t="s">
        <v>2454</v>
      </c>
      <c r="P100" s="142"/>
      <c r="Q100" s="154">
        <v>44389.73033564815</v>
      </c>
    </row>
    <row r="101" spans="1:17" s="115" customFormat="1" ht="17.399999999999999" x14ac:dyDescent="0.3">
      <c r="A101" s="142" t="str">
        <f>VLOOKUP(E101,'LISTADO ATM'!$A$2:$C$898,3,0)</f>
        <v>SUR</v>
      </c>
      <c r="B101" s="139">
        <v>3335949687</v>
      </c>
      <c r="C101" s="100">
        <v>44387.379988425928</v>
      </c>
      <c r="D101" s="100" t="s">
        <v>2469</v>
      </c>
      <c r="E101" s="134">
        <v>582</v>
      </c>
      <c r="F101" s="142" t="str">
        <f>VLOOKUP(E101,VIP!$A$2:$O14240,2,0)</f>
        <v xml:space="preserve">DRBR582 </v>
      </c>
      <c r="G101" s="142" t="str">
        <f>VLOOKUP(E101,'LISTADO ATM'!$A$2:$B$897,2,0)</f>
        <v>ATM Estación Sabana Yegua</v>
      </c>
      <c r="H101" s="142" t="str">
        <f>VLOOKUP(E101,VIP!$A$2:$O19201,7,FALSE)</f>
        <v>N/A</v>
      </c>
      <c r="I101" s="142" t="str">
        <f>VLOOKUP(E101,VIP!$A$2:$O11166,8,FALSE)</f>
        <v>N/A</v>
      </c>
      <c r="J101" s="142" t="str">
        <f>VLOOKUP(E101,VIP!$A$2:$O11116,8,FALSE)</f>
        <v>N/A</v>
      </c>
      <c r="K101" s="142" t="str">
        <f>VLOOKUP(E101,VIP!$A$2:$O14690,6,0)</f>
        <v>N/A</v>
      </c>
      <c r="L101" s="143" t="s">
        <v>2417</v>
      </c>
      <c r="M101" s="155" t="s">
        <v>2545</v>
      </c>
      <c r="N101" s="99" t="s">
        <v>2452</v>
      </c>
      <c r="O101" s="142" t="s">
        <v>2470</v>
      </c>
      <c r="P101" s="142"/>
      <c r="Q101" s="154">
        <v>44389.733113425929</v>
      </c>
    </row>
    <row r="102" spans="1:17" s="115" customFormat="1" ht="17.399999999999999" x14ac:dyDescent="0.3">
      <c r="A102" s="142" t="str">
        <f>VLOOKUP(E102,'LISTADO ATM'!$A$2:$C$898,3,0)</f>
        <v>NORTE</v>
      </c>
      <c r="B102" s="139" t="s">
        <v>2648</v>
      </c>
      <c r="C102" s="100">
        <v>44389.62096064815</v>
      </c>
      <c r="D102" s="100" t="s">
        <v>2181</v>
      </c>
      <c r="E102" s="134">
        <v>292</v>
      </c>
      <c r="F102" s="142" t="str">
        <f>VLOOKUP(E102,VIP!$A$2:$O14230,2,0)</f>
        <v>DRBR292</v>
      </c>
      <c r="G102" s="142" t="str">
        <f>VLOOKUP(E102,'LISTADO ATM'!$A$2:$B$897,2,0)</f>
        <v xml:space="preserve">ATM UNP Castañuelas (Montecristi) </v>
      </c>
      <c r="H102" s="142" t="str">
        <f>VLOOKUP(E102,VIP!$A$2:$O19191,7,FALSE)</f>
        <v>Si</v>
      </c>
      <c r="I102" s="142" t="str">
        <f>VLOOKUP(E102,VIP!$A$2:$O11156,8,FALSE)</f>
        <v>Si</v>
      </c>
      <c r="J102" s="142" t="str">
        <f>VLOOKUP(E102,VIP!$A$2:$O11106,8,FALSE)</f>
        <v>Si</v>
      </c>
      <c r="K102" s="142" t="str">
        <f>VLOOKUP(E102,VIP!$A$2:$O14680,6,0)</f>
        <v>NO</v>
      </c>
      <c r="L102" s="143" t="s">
        <v>2465</v>
      </c>
      <c r="M102" s="155" t="s">
        <v>2545</v>
      </c>
      <c r="N102" s="99" t="s">
        <v>2452</v>
      </c>
      <c r="O102" s="142" t="s">
        <v>2588</v>
      </c>
      <c r="P102" s="142"/>
      <c r="Q102" s="154">
        <v>44389.735196759262</v>
      </c>
    </row>
    <row r="103" spans="1:17" s="115" customFormat="1" ht="17.399999999999999" x14ac:dyDescent="0.3">
      <c r="A103" s="142" t="str">
        <f>VLOOKUP(E103,'LISTADO ATM'!$A$2:$C$898,3,0)</f>
        <v>DISTRITO NACIONAL</v>
      </c>
      <c r="B103" s="139" t="s">
        <v>2716</v>
      </c>
      <c r="C103" s="100">
        <v>44389.762824074074</v>
      </c>
      <c r="D103" s="100" t="s">
        <v>2469</v>
      </c>
      <c r="E103" s="134">
        <v>227</v>
      </c>
      <c r="F103" s="142" t="str">
        <f>VLOOKUP(E103,VIP!$A$2:$O14273,2,0)</f>
        <v>DRBR227</v>
      </c>
      <c r="G103" s="142" t="str">
        <f>VLOOKUP(E103,'LISTADO ATM'!$A$2:$B$897,2,0)</f>
        <v xml:space="preserve">ATM S/M Bravo Av. Enriquillo </v>
      </c>
      <c r="H103" s="142" t="str">
        <f>VLOOKUP(E103,VIP!$A$2:$O19234,7,FALSE)</f>
        <v>Si</v>
      </c>
      <c r="I103" s="142" t="str">
        <f>VLOOKUP(E103,VIP!$A$2:$O11199,8,FALSE)</f>
        <v>Si</v>
      </c>
      <c r="J103" s="142" t="str">
        <f>VLOOKUP(E103,VIP!$A$2:$O11149,8,FALSE)</f>
        <v>Si</v>
      </c>
      <c r="K103" s="142" t="str">
        <f>VLOOKUP(E103,VIP!$A$2:$O14723,6,0)</f>
        <v>NO</v>
      </c>
      <c r="L103" s="143" t="s">
        <v>2717</v>
      </c>
      <c r="M103" s="155" t="s">
        <v>2545</v>
      </c>
      <c r="N103" s="201" t="s">
        <v>2680</v>
      </c>
      <c r="O103" s="142" t="s">
        <v>2470</v>
      </c>
      <c r="P103" s="142" t="s">
        <v>2686</v>
      </c>
      <c r="Q103" s="154">
        <v>44389.781030092592</v>
      </c>
    </row>
    <row r="104" spans="1:17" s="115" customFormat="1" ht="17.399999999999999" x14ac:dyDescent="0.3">
      <c r="A104" s="142" t="str">
        <f>VLOOKUP(E104,'LISTADO ATM'!$A$2:$C$898,3,0)</f>
        <v>NORTE</v>
      </c>
      <c r="B104" s="139" t="s">
        <v>2713</v>
      </c>
      <c r="C104" s="100">
        <v>44389.813715277778</v>
      </c>
      <c r="D104" s="100" t="s">
        <v>2469</v>
      </c>
      <c r="E104" s="134">
        <v>292</v>
      </c>
      <c r="F104" s="142" t="str">
        <f>VLOOKUP(E104,VIP!$A$2:$O14270,2,0)</f>
        <v>DRBR292</v>
      </c>
      <c r="G104" s="142" t="str">
        <f>VLOOKUP(E104,'LISTADO ATM'!$A$2:$B$897,2,0)</f>
        <v xml:space="preserve">ATM UNP Castañuelas (Montecristi) </v>
      </c>
      <c r="H104" s="142" t="str">
        <f>VLOOKUP(E104,VIP!$A$2:$O19231,7,FALSE)</f>
        <v>Si</v>
      </c>
      <c r="I104" s="142" t="str">
        <f>VLOOKUP(E104,VIP!$A$2:$O11196,8,FALSE)</f>
        <v>Si</v>
      </c>
      <c r="J104" s="142" t="str">
        <f>VLOOKUP(E104,VIP!$A$2:$O11146,8,FALSE)</f>
        <v>Si</v>
      </c>
      <c r="K104" s="142" t="str">
        <f>VLOOKUP(E104,VIP!$A$2:$O14720,6,0)</f>
        <v>NO</v>
      </c>
      <c r="L104" s="143" t="s">
        <v>2717</v>
      </c>
      <c r="M104" s="201" t="s">
        <v>2545</v>
      </c>
      <c r="N104" s="201" t="s">
        <v>2680</v>
      </c>
      <c r="O104" s="142" t="s">
        <v>2470</v>
      </c>
      <c r="P104" s="142" t="s">
        <v>2686</v>
      </c>
      <c r="Q104" s="154">
        <v>44389.781030092592</v>
      </c>
    </row>
    <row r="105" spans="1:17" s="115" customFormat="1" ht="17.399999999999999" x14ac:dyDescent="0.3">
      <c r="A105" s="142" t="str">
        <f>VLOOKUP(E105,'LISTADO ATM'!$A$2:$C$898,3,0)</f>
        <v>SUR</v>
      </c>
      <c r="B105" s="139" t="s">
        <v>2714</v>
      </c>
      <c r="C105" s="100">
        <v>44389.80678240741</v>
      </c>
      <c r="D105" s="100" t="s">
        <v>2469</v>
      </c>
      <c r="E105" s="134">
        <v>582</v>
      </c>
      <c r="F105" s="142" t="str">
        <f>VLOOKUP(E105,VIP!$A$2:$O14271,2,0)</f>
        <v xml:space="preserve">DRBR582 </v>
      </c>
      <c r="G105" s="142" t="str">
        <f>VLOOKUP(E105,'LISTADO ATM'!$A$2:$B$897,2,0)</f>
        <v>ATM Estación Sabana Yegua</v>
      </c>
      <c r="H105" s="142" t="str">
        <f>VLOOKUP(E105,VIP!$A$2:$O19232,7,FALSE)</f>
        <v>N/A</v>
      </c>
      <c r="I105" s="142" t="str">
        <f>VLOOKUP(E105,VIP!$A$2:$O11197,8,FALSE)</f>
        <v>N/A</v>
      </c>
      <c r="J105" s="142" t="str">
        <f>VLOOKUP(E105,VIP!$A$2:$O11147,8,FALSE)</f>
        <v>N/A</v>
      </c>
      <c r="K105" s="142" t="str">
        <f>VLOOKUP(E105,VIP!$A$2:$O14721,6,0)</f>
        <v>N/A</v>
      </c>
      <c r="L105" s="143" t="s">
        <v>2717</v>
      </c>
      <c r="M105" s="201" t="s">
        <v>2545</v>
      </c>
      <c r="N105" s="201" t="s">
        <v>2680</v>
      </c>
      <c r="O105" s="142" t="s">
        <v>2470</v>
      </c>
      <c r="P105" s="142" t="s">
        <v>2686</v>
      </c>
      <c r="Q105" s="154">
        <v>44389.781030092592</v>
      </c>
    </row>
    <row r="106" spans="1:17" s="115" customFormat="1" ht="17.399999999999999" x14ac:dyDescent="0.3">
      <c r="A106" s="142" t="str">
        <f>VLOOKUP(E106,'LISTADO ATM'!$A$2:$C$898,3,0)</f>
        <v>ESTE</v>
      </c>
      <c r="B106" s="139" t="s">
        <v>2715</v>
      </c>
      <c r="C106" s="100">
        <v>44389.76326388889</v>
      </c>
      <c r="D106" s="100" t="s">
        <v>2469</v>
      </c>
      <c r="E106" s="134">
        <v>429</v>
      </c>
      <c r="F106" s="142" t="str">
        <f>VLOOKUP(E106,VIP!$A$2:$O14272,2,0)</f>
        <v>DRBR429</v>
      </c>
      <c r="G106" s="142" t="str">
        <f>VLOOKUP(E106,'LISTADO ATM'!$A$2:$B$897,2,0)</f>
        <v xml:space="preserve">ATM Oficina Jumbo La Romana </v>
      </c>
      <c r="H106" s="142" t="str">
        <f>VLOOKUP(E106,VIP!$A$2:$O19233,7,FALSE)</f>
        <v>Si</v>
      </c>
      <c r="I106" s="142" t="str">
        <f>VLOOKUP(E106,VIP!$A$2:$O11198,8,FALSE)</f>
        <v>Si</v>
      </c>
      <c r="J106" s="142" t="str">
        <f>VLOOKUP(E106,VIP!$A$2:$O11148,8,FALSE)</f>
        <v>Si</v>
      </c>
      <c r="K106" s="142" t="str">
        <f>VLOOKUP(E106,VIP!$A$2:$O14722,6,0)</f>
        <v>NO</v>
      </c>
      <c r="L106" s="143" t="s">
        <v>2718</v>
      </c>
      <c r="M106" s="201" t="s">
        <v>2545</v>
      </c>
      <c r="N106" s="201" t="s">
        <v>2680</v>
      </c>
      <c r="O106" s="142" t="s">
        <v>2470</v>
      </c>
      <c r="P106" s="142" t="s">
        <v>2685</v>
      </c>
      <c r="Q106" s="154">
        <v>44389.781030092592</v>
      </c>
    </row>
    <row r="107" spans="1:17" s="115" customFormat="1" ht="17.399999999999999" x14ac:dyDescent="0.3">
      <c r="A107" s="142" t="str">
        <f>VLOOKUP(E107,'LISTADO ATM'!$A$2:$C$898,3,0)</f>
        <v>NORTE</v>
      </c>
      <c r="B107" s="139" t="s">
        <v>2647</v>
      </c>
      <c r="C107" s="100">
        <v>44389.630659722221</v>
      </c>
      <c r="D107" s="100" t="s">
        <v>2181</v>
      </c>
      <c r="E107" s="134">
        <v>756</v>
      </c>
      <c r="F107" s="142" t="str">
        <f>VLOOKUP(E107,VIP!$A$2:$O14229,2,0)</f>
        <v>DRBR756</v>
      </c>
      <c r="G107" s="142" t="str">
        <f>VLOOKUP(E107,'LISTADO ATM'!$A$2:$B$897,2,0)</f>
        <v xml:space="preserve">ATM UNP Villa La Mata (Cotuí) </v>
      </c>
      <c r="H107" s="142" t="str">
        <f>VLOOKUP(E107,VIP!$A$2:$O19190,7,FALSE)</f>
        <v>Si</v>
      </c>
      <c r="I107" s="142" t="str">
        <f>VLOOKUP(E107,VIP!$A$2:$O11155,8,FALSE)</f>
        <v>Si</v>
      </c>
      <c r="J107" s="142" t="str">
        <f>VLOOKUP(E107,VIP!$A$2:$O11105,8,FALSE)</f>
        <v>Si</v>
      </c>
      <c r="K107" s="142" t="str">
        <f>VLOOKUP(E107,VIP!$A$2:$O14679,6,0)</f>
        <v>NO</v>
      </c>
      <c r="L107" s="143" t="s">
        <v>2245</v>
      </c>
      <c r="M107" s="201" t="s">
        <v>2545</v>
      </c>
      <c r="N107" s="99" t="s">
        <v>2452</v>
      </c>
      <c r="O107" s="142" t="s">
        <v>2588</v>
      </c>
      <c r="P107" s="142" t="s">
        <v>2663</v>
      </c>
      <c r="Q107" s="154">
        <v>44389.781030092592</v>
      </c>
    </row>
    <row r="108" spans="1:17" s="115" customFormat="1" ht="17.399999999999999" x14ac:dyDescent="0.3">
      <c r="A108" s="142" t="str">
        <f>VLOOKUP(E108,'LISTADO ATM'!$A$2:$C$898,3,0)</f>
        <v>DISTRITO NACIONAL</v>
      </c>
      <c r="B108" s="139" t="s">
        <v>2612</v>
      </c>
      <c r="C108" s="100">
        <v>44388.686493055553</v>
      </c>
      <c r="D108" s="100" t="s">
        <v>2180</v>
      </c>
      <c r="E108" s="134">
        <v>800</v>
      </c>
      <c r="F108" s="142" t="str">
        <f>VLOOKUP(E108,VIP!$A$2:$O14251,2,0)</f>
        <v>DRBR800</v>
      </c>
      <c r="G108" s="142" t="str">
        <f>VLOOKUP(E108,'LISTADO ATM'!$A$2:$B$897,2,0)</f>
        <v xml:space="preserve">ATM Estación Next Dipsa Pedro Livio Cedeño </v>
      </c>
      <c r="H108" s="142" t="str">
        <f>VLOOKUP(E108,VIP!$A$2:$O19212,7,FALSE)</f>
        <v>Si</v>
      </c>
      <c r="I108" s="142" t="str">
        <f>VLOOKUP(E108,VIP!$A$2:$O11177,8,FALSE)</f>
        <v>Si</v>
      </c>
      <c r="J108" s="142" t="str">
        <f>VLOOKUP(E108,VIP!$A$2:$O11127,8,FALSE)</f>
        <v>Si</v>
      </c>
      <c r="K108" s="142" t="str">
        <f>VLOOKUP(E108,VIP!$A$2:$O14701,6,0)</f>
        <v>NO</v>
      </c>
      <c r="L108" s="143" t="s">
        <v>2245</v>
      </c>
      <c r="M108" s="201" t="s">
        <v>2545</v>
      </c>
      <c r="N108" s="99" t="s">
        <v>2452</v>
      </c>
      <c r="O108" s="142" t="s">
        <v>2454</v>
      </c>
      <c r="P108" s="142"/>
      <c r="Q108" s="154">
        <v>44389.782418981478</v>
      </c>
    </row>
    <row r="109" spans="1:17" s="115" customFormat="1" ht="17.399999999999999" x14ac:dyDescent="0.3">
      <c r="A109" s="142" t="str">
        <f>VLOOKUP(E109,'LISTADO ATM'!$A$2:$C$898,3,0)</f>
        <v>DISTRITO NACIONAL</v>
      </c>
      <c r="B109" s="139">
        <v>3335950082</v>
      </c>
      <c r="C109" s="100">
        <v>44388.525821759256</v>
      </c>
      <c r="D109" s="100" t="s">
        <v>2180</v>
      </c>
      <c r="E109" s="134">
        <v>34</v>
      </c>
      <c r="F109" s="142" t="str">
        <f>VLOOKUP(E109,VIP!$A$2:$O14228,2,0)</f>
        <v>DRBR034</v>
      </c>
      <c r="G109" s="142" t="str">
        <f>VLOOKUP(E109,'LISTADO ATM'!$A$2:$B$897,2,0)</f>
        <v xml:space="preserve">ATM Plaza de la Salud </v>
      </c>
      <c r="H109" s="142" t="str">
        <f>VLOOKUP(E109,VIP!$A$2:$O19189,7,FALSE)</f>
        <v>Si</v>
      </c>
      <c r="I109" s="142" t="str">
        <f>VLOOKUP(E109,VIP!$A$2:$O11154,8,FALSE)</f>
        <v>Si</v>
      </c>
      <c r="J109" s="142" t="str">
        <f>VLOOKUP(E109,VIP!$A$2:$O11104,8,FALSE)</f>
        <v>Si</v>
      </c>
      <c r="K109" s="142" t="str">
        <f>VLOOKUP(E109,VIP!$A$2:$O14678,6,0)</f>
        <v>NO</v>
      </c>
      <c r="L109" s="143" t="s">
        <v>2219</v>
      </c>
      <c r="M109" s="201" t="s">
        <v>2545</v>
      </c>
      <c r="N109" s="99" t="s">
        <v>2452</v>
      </c>
      <c r="O109" s="142" t="s">
        <v>2454</v>
      </c>
      <c r="P109" s="142"/>
      <c r="Q109" s="154">
        <v>44389.790752314817</v>
      </c>
    </row>
    <row r="110" spans="1:17" s="115" customFormat="1" ht="17.399999999999999" x14ac:dyDescent="0.3">
      <c r="A110" s="142" t="str">
        <f>VLOOKUP(E110,'LISTADO ATM'!$A$2:$C$898,3,0)</f>
        <v>DISTRITO NACIONAL</v>
      </c>
      <c r="B110" s="139" t="s">
        <v>2594</v>
      </c>
      <c r="C110" s="100">
        <v>44387.489039351851</v>
      </c>
      <c r="D110" s="100" t="s">
        <v>2180</v>
      </c>
      <c r="E110" s="134">
        <v>37</v>
      </c>
      <c r="F110" s="142" t="str">
        <f>VLOOKUP(E110,VIP!$A$2:$O14226,2,0)</f>
        <v>DRBR037</v>
      </c>
      <c r="G110" s="142" t="str">
        <f>VLOOKUP(E110,'LISTADO ATM'!$A$2:$B$897,2,0)</f>
        <v xml:space="preserve">ATM Oficina Villa Mella </v>
      </c>
      <c r="H110" s="142" t="str">
        <f>VLOOKUP(E110,VIP!$A$2:$O19187,7,FALSE)</f>
        <v>Si</v>
      </c>
      <c r="I110" s="142" t="str">
        <f>VLOOKUP(E110,VIP!$A$2:$O11152,8,FALSE)</f>
        <v>Si</v>
      </c>
      <c r="J110" s="142" t="str">
        <f>VLOOKUP(E110,VIP!$A$2:$O11102,8,FALSE)</f>
        <v>Si</v>
      </c>
      <c r="K110" s="142" t="str">
        <f>VLOOKUP(E110,VIP!$A$2:$O14676,6,0)</f>
        <v>SI</v>
      </c>
      <c r="L110" s="143" t="s">
        <v>2219</v>
      </c>
      <c r="M110" s="201" t="s">
        <v>2545</v>
      </c>
      <c r="N110" s="99" t="s">
        <v>2452</v>
      </c>
      <c r="O110" s="142" t="s">
        <v>2454</v>
      </c>
      <c r="P110" s="142"/>
      <c r="Q110" s="154">
        <v>44389.797002314815</v>
      </c>
    </row>
    <row r="111" spans="1:17" s="115" customFormat="1" ht="17.399999999999999" x14ac:dyDescent="0.3">
      <c r="A111" s="142" t="str">
        <f>VLOOKUP(E111,'LISTADO ATM'!$A$2:$C$898,3,0)</f>
        <v>SUR</v>
      </c>
      <c r="B111" s="139" t="s">
        <v>2651</v>
      </c>
      <c r="C111" s="100">
        <v>44389.613634259258</v>
      </c>
      <c r="D111" s="100" t="s">
        <v>2180</v>
      </c>
      <c r="E111" s="134">
        <v>297</v>
      </c>
      <c r="F111" s="142" t="str">
        <f>VLOOKUP(E111,VIP!$A$2:$O14233,2,0)</f>
        <v>DRBR297</v>
      </c>
      <c r="G111" s="142" t="str">
        <f>VLOOKUP(E111,'LISTADO ATM'!$A$2:$B$897,2,0)</f>
        <v xml:space="preserve">ATM S/M Cadena Ocoa </v>
      </c>
      <c r="H111" s="142" t="str">
        <f>VLOOKUP(E111,VIP!$A$2:$O19194,7,FALSE)</f>
        <v>Si</v>
      </c>
      <c r="I111" s="142" t="str">
        <f>VLOOKUP(E111,VIP!$A$2:$O11159,8,FALSE)</f>
        <v>Si</v>
      </c>
      <c r="J111" s="142" t="str">
        <f>VLOOKUP(E111,VIP!$A$2:$O11109,8,FALSE)</f>
        <v>Si</v>
      </c>
      <c r="K111" s="142" t="str">
        <f>VLOOKUP(E111,VIP!$A$2:$O14683,6,0)</f>
        <v>NO</v>
      </c>
      <c r="L111" s="143" t="s">
        <v>2245</v>
      </c>
      <c r="M111" s="201" t="s">
        <v>2545</v>
      </c>
      <c r="N111" s="99" t="s">
        <v>2452</v>
      </c>
      <c r="O111" s="142" t="s">
        <v>2454</v>
      </c>
      <c r="P111" s="142"/>
      <c r="Q111" s="154">
        <v>44389.797002314815</v>
      </c>
    </row>
    <row r="112" spans="1:17" s="115" customFormat="1" ht="17.399999999999999" x14ac:dyDescent="0.3">
      <c r="A112" s="142" t="str">
        <f>VLOOKUP(E112,'LISTADO ATM'!$A$2:$C$898,3,0)</f>
        <v>NORTE</v>
      </c>
      <c r="B112" s="139">
        <v>3335950036</v>
      </c>
      <c r="C112" s="100">
        <v>44388.242013888892</v>
      </c>
      <c r="D112" s="100" t="s">
        <v>2469</v>
      </c>
      <c r="E112" s="134">
        <v>538</v>
      </c>
      <c r="F112" s="142" t="str">
        <f>VLOOKUP(E112,VIP!$A$2:$O14226,2,0)</f>
        <v>DRBR538</v>
      </c>
      <c r="G112" s="142" t="str">
        <f>VLOOKUP(E112,'LISTADO ATM'!$A$2:$B$897,2,0)</f>
        <v>ATM  Autoservicio San Fco. Macorís</v>
      </c>
      <c r="H112" s="142" t="str">
        <f>VLOOKUP(E112,VIP!$A$2:$O19187,7,FALSE)</f>
        <v>Si</v>
      </c>
      <c r="I112" s="142" t="str">
        <f>VLOOKUP(E112,VIP!$A$2:$O11152,8,FALSE)</f>
        <v>Si</v>
      </c>
      <c r="J112" s="142" t="str">
        <f>VLOOKUP(E112,VIP!$A$2:$O11102,8,FALSE)</f>
        <v>Si</v>
      </c>
      <c r="K112" s="142" t="str">
        <f>VLOOKUP(E112,VIP!$A$2:$O14676,6,0)</f>
        <v>NO</v>
      </c>
      <c r="L112" s="143" t="s">
        <v>2417</v>
      </c>
      <c r="M112" s="201" t="s">
        <v>2545</v>
      </c>
      <c r="N112" s="99" t="s">
        <v>2452</v>
      </c>
      <c r="O112" s="142" t="s">
        <v>2470</v>
      </c>
      <c r="P112" s="142"/>
      <c r="Q112" s="154">
        <v>44389.799085648148</v>
      </c>
    </row>
    <row r="113" spans="1:17" s="115" customFormat="1" ht="17.399999999999999" x14ac:dyDescent="0.3">
      <c r="A113" s="142" t="str">
        <f>VLOOKUP(E113,'LISTADO ATM'!$A$2:$C$898,3,0)</f>
        <v>NORTE</v>
      </c>
      <c r="B113" s="139" t="s">
        <v>2652</v>
      </c>
      <c r="C113" s="100">
        <v>44389.61246527778</v>
      </c>
      <c r="D113" s="100" t="s">
        <v>2181</v>
      </c>
      <c r="E113" s="134">
        <v>105</v>
      </c>
      <c r="F113" s="142" t="str">
        <f>VLOOKUP(E113,VIP!$A$2:$O14234,2,0)</f>
        <v>DRBR105</v>
      </c>
      <c r="G113" s="142" t="str">
        <f>VLOOKUP(E113,'LISTADO ATM'!$A$2:$B$897,2,0)</f>
        <v xml:space="preserve">ATM Autobanco Estancia Nueva (Moca) </v>
      </c>
      <c r="H113" s="142" t="str">
        <f>VLOOKUP(E113,VIP!$A$2:$O19195,7,FALSE)</f>
        <v>Si</v>
      </c>
      <c r="I113" s="142" t="str">
        <f>VLOOKUP(E113,VIP!$A$2:$O11160,8,FALSE)</f>
        <v>Si</v>
      </c>
      <c r="J113" s="142" t="str">
        <f>VLOOKUP(E113,VIP!$A$2:$O11110,8,FALSE)</f>
        <v>Si</v>
      </c>
      <c r="K113" s="142" t="str">
        <f>VLOOKUP(E113,VIP!$A$2:$O14684,6,0)</f>
        <v>NO</v>
      </c>
      <c r="L113" s="143" t="s">
        <v>2245</v>
      </c>
      <c r="M113" s="201" t="s">
        <v>2545</v>
      </c>
      <c r="N113" s="99" t="s">
        <v>2452</v>
      </c>
      <c r="O113" s="142" t="s">
        <v>2661</v>
      </c>
      <c r="P113" s="142"/>
      <c r="Q113" s="154">
        <v>44389.801863425928</v>
      </c>
    </row>
    <row r="114" spans="1:17" s="115" customFormat="1" ht="17.399999999999999" x14ac:dyDescent="0.3">
      <c r="A114" s="142" t="str">
        <f>VLOOKUP(E114,'LISTADO ATM'!$A$2:$C$898,3,0)</f>
        <v>DISTRITO NACIONAL</v>
      </c>
      <c r="B114" s="139">
        <v>3335949649</v>
      </c>
      <c r="C114" s="100">
        <v>44386.896898148145</v>
      </c>
      <c r="D114" s="100" t="s">
        <v>2180</v>
      </c>
      <c r="E114" s="134">
        <v>868</v>
      </c>
      <c r="F114" s="142" t="str">
        <f>VLOOKUP(E114,VIP!$A$2:$O14209,2,0)</f>
        <v>DRBR868</v>
      </c>
      <c r="G114" s="142" t="str">
        <f>VLOOKUP(E114,'LISTADO ATM'!$A$2:$B$897,2,0)</f>
        <v xml:space="preserve">ATM Casino Diamante </v>
      </c>
      <c r="H114" s="142" t="str">
        <f>VLOOKUP(E114,VIP!$A$2:$O19170,7,FALSE)</f>
        <v>Si</v>
      </c>
      <c r="I114" s="142" t="str">
        <f>VLOOKUP(E114,VIP!$A$2:$O11135,8,FALSE)</f>
        <v>Si</v>
      </c>
      <c r="J114" s="142" t="str">
        <f>VLOOKUP(E114,VIP!$A$2:$O11085,8,FALSE)</f>
        <v>Si</v>
      </c>
      <c r="K114" s="142" t="str">
        <f>VLOOKUP(E114,VIP!$A$2:$O14659,6,0)</f>
        <v>NO</v>
      </c>
      <c r="L114" s="143" t="s">
        <v>2465</v>
      </c>
      <c r="M114" s="201" t="s">
        <v>2545</v>
      </c>
      <c r="N114" s="99" t="s">
        <v>2452</v>
      </c>
      <c r="O114" s="142" t="s">
        <v>2454</v>
      </c>
      <c r="P114" s="142"/>
      <c r="Q114" s="154">
        <v>44389.801863425928</v>
      </c>
    </row>
    <row r="115" spans="1:17" s="115" customFormat="1" ht="17.399999999999999" x14ac:dyDescent="0.3">
      <c r="A115" s="142" t="str">
        <f>VLOOKUP(E115,'LISTADO ATM'!$A$2:$C$898,3,0)</f>
        <v>NORTE</v>
      </c>
      <c r="B115" s="139">
        <v>3335949966</v>
      </c>
      <c r="C115" s="100">
        <v>44387.687615740739</v>
      </c>
      <c r="D115" s="100" t="s">
        <v>2469</v>
      </c>
      <c r="E115" s="134">
        <v>290</v>
      </c>
      <c r="F115" s="142" t="str">
        <f>VLOOKUP(E115,VIP!$A$2:$O14234,2,0)</f>
        <v>DRBR290</v>
      </c>
      <c r="G115" s="142" t="str">
        <f>VLOOKUP(E115,'LISTADO ATM'!$A$2:$B$897,2,0)</f>
        <v xml:space="preserve">ATM Oficina San Francisco de Macorís </v>
      </c>
      <c r="H115" s="142" t="str">
        <f>VLOOKUP(E115,VIP!$A$2:$O19195,7,FALSE)</f>
        <v>Si</v>
      </c>
      <c r="I115" s="142" t="str">
        <f>VLOOKUP(E115,VIP!$A$2:$O11160,8,FALSE)</f>
        <v>Si</v>
      </c>
      <c r="J115" s="142" t="str">
        <f>VLOOKUP(E115,VIP!$A$2:$O11110,8,FALSE)</f>
        <v>Si</v>
      </c>
      <c r="K115" s="142" t="str">
        <f>VLOOKUP(E115,VIP!$A$2:$O14684,6,0)</f>
        <v>NO</v>
      </c>
      <c r="L115" s="143" t="s">
        <v>2441</v>
      </c>
      <c r="M115" s="201" t="s">
        <v>2545</v>
      </c>
      <c r="N115" s="99" t="s">
        <v>2452</v>
      </c>
      <c r="O115" s="142" t="s">
        <v>2470</v>
      </c>
      <c r="P115" s="142"/>
      <c r="Q115" s="154">
        <v>44389.802557870367</v>
      </c>
    </row>
    <row r="116" spans="1:17" s="115" customFormat="1" ht="17.399999999999999" x14ac:dyDescent="0.3">
      <c r="A116" s="142" t="str">
        <f>VLOOKUP(E116,'LISTADO ATM'!$A$2:$C$898,3,0)</f>
        <v>SUR</v>
      </c>
      <c r="B116" s="139">
        <v>3335949731</v>
      </c>
      <c r="C116" s="100">
        <v>44387.402129629627</v>
      </c>
      <c r="D116" s="100" t="s">
        <v>2180</v>
      </c>
      <c r="E116" s="134">
        <v>50</v>
      </c>
      <c r="F116" s="142" t="str">
        <f>VLOOKUP(E116,VIP!$A$2:$O14237,2,0)</f>
        <v>DRBR050</v>
      </c>
      <c r="G116" s="142" t="str">
        <f>VLOOKUP(E116,'LISTADO ATM'!$A$2:$B$897,2,0)</f>
        <v xml:space="preserve">ATM Oficina Padre Las Casas (Azua) </v>
      </c>
      <c r="H116" s="142" t="str">
        <f>VLOOKUP(E116,VIP!$A$2:$O19198,7,FALSE)</f>
        <v>Si</v>
      </c>
      <c r="I116" s="142" t="str">
        <f>VLOOKUP(E116,VIP!$A$2:$O11163,8,FALSE)</f>
        <v>Si</v>
      </c>
      <c r="J116" s="142" t="str">
        <f>VLOOKUP(E116,VIP!$A$2:$O11113,8,FALSE)</f>
        <v>Si</v>
      </c>
      <c r="K116" s="142" t="str">
        <f>VLOOKUP(E116,VIP!$A$2:$O14687,6,0)</f>
        <v>NO</v>
      </c>
      <c r="L116" s="143" t="s">
        <v>2596</v>
      </c>
      <c r="M116" s="201" t="s">
        <v>2545</v>
      </c>
      <c r="N116" s="99" t="s">
        <v>2452</v>
      </c>
      <c r="O116" s="142" t="s">
        <v>2454</v>
      </c>
      <c r="P116" s="142"/>
      <c r="Q116" s="154">
        <v>44389.803252314814</v>
      </c>
    </row>
    <row r="117" spans="1:17" s="115" customFormat="1" ht="17.399999999999999" x14ac:dyDescent="0.3">
      <c r="A117" s="142" t="str">
        <f>VLOOKUP(E117,'LISTADO ATM'!$A$2:$C$898,3,0)</f>
        <v>SUR</v>
      </c>
      <c r="B117" s="139" t="s">
        <v>2626</v>
      </c>
      <c r="C117" s="100">
        <v>44388.813310185185</v>
      </c>
      <c r="D117" s="100" t="s">
        <v>2469</v>
      </c>
      <c r="E117" s="134">
        <v>301</v>
      </c>
      <c r="F117" s="142" t="str">
        <f>VLOOKUP(E117,VIP!$A$2:$O14229,2,0)</f>
        <v>DRBR301</v>
      </c>
      <c r="G117" s="142" t="str">
        <f>VLOOKUP(E117,'LISTADO ATM'!$A$2:$B$897,2,0)</f>
        <v xml:space="preserve">ATM UNP Alfa y Omega (Barahona) </v>
      </c>
      <c r="H117" s="142" t="str">
        <f>VLOOKUP(E117,VIP!$A$2:$O19190,7,FALSE)</f>
        <v>Si</v>
      </c>
      <c r="I117" s="142" t="str">
        <f>VLOOKUP(E117,VIP!$A$2:$O11155,8,FALSE)</f>
        <v>Si</v>
      </c>
      <c r="J117" s="142" t="str">
        <f>VLOOKUP(E117,VIP!$A$2:$O11105,8,FALSE)</f>
        <v>Si</v>
      </c>
      <c r="K117" s="142" t="str">
        <f>VLOOKUP(E117,VIP!$A$2:$O14679,6,0)</f>
        <v>NO</v>
      </c>
      <c r="L117" s="143" t="s">
        <v>2561</v>
      </c>
      <c r="M117" s="201" t="s">
        <v>2545</v>
      </c>
      <c r="N117" s="99" t="s">
        <v>2452</v>
      </c>
      <c r="O117" s="142" t="s">
        <v>2470</v>
      </c>
      <c r="P117" s="142"/>
      <c r="Q117" s="154">
        <v>44389.8046412037</v>
      </c>
    </row>
    <row r="118" spans="1:17" s="115" customFormat="1" ht="17.399999999999999" x14ac:dyDescent="0.3">
      <c r="A118" s="142" t="str">
        <f>VLOOKUP(E118,'LISTADO ATM'!$A$2:$C$898,3,0)</f>
        <v>NORTE</v>
      </c>
      <c r="B118" s="139" t="s">
        <v>2650</v>
      </c>
      <c r="C118" s="100">
        <v>44389.615127314813</v>
      </c>
      <c r="D118" s="100" t="s">
        <v>2181</v>
      </c>
      <c r="E118" s="134">
        <v>965</v>
      </c>
      <c r="F118" s="142" t="str">
        <f>VLOOKUP(E118,VIP!$A$2:$O14232,2,0)</f>
        <v>DRBR965</v>
      </c>
      <c r="G118" s="142" t="str">
        <f>VLOOKUP(E118,'LISTADO ATM'!$A$2:$B$897,2,0)</f>
        <v xml:space="preserve">ATM S/M La Fuente FUN (Santiago) </v>
      </c>
      <c r="H118" s="142" t="str">
        <f>VLOOKUP(E118,VIP!$A$2:$O19193,7,FALSE)</f>
        <v>Si</v>
      </c>
      <c r="I118" s="142" t="str">
        <f>VLOOKUP(E118,VIP!$A$2:$O11158,8,FALSE)</f>
        <v>Si</v>
      </c>
      <c r="J118" s="142" t="str">
        <f>VLOOKUP(E118,VIP!$A$2:$O11108,8,FALSE)</f>
        <v>Si</v>
      </c>
      <c r="K118" s="142" t="str">
        <f>VLOOKUP(E118,VIP!$A$2:$O14682,6,0)</f>
        <v>NO</v>
      </c>
      <c r="L118" s="143" t="s">
        <v>2465</v>
      </c>
      <c r="M118" s="201" t="s">
        <v>2545</v>
      </c>
      <c r="N118" s="99" t="s">
        <v>2452</v>
      </c>
      <c r="O118" s="142" t="s">
        <v>2588</v>
      </c>
      <c r="P118" s="142"/>
      <c r="Q118" s="154">
        <v>44389.809502314813</v>
      </c>
    </row>
    <row r="119" spans="1:17" s="115" customFormat="1" ht="17.399999999999999" x14ac:dyDescent="0.3">
      <c r="A119" s="142" t="str">
        <f>VLOOKUP(E119,'LISTADO ATM'!$A$2:$C$898,3,0)</f>
        <v>ESTE</v>
      </c>
      <c r="B119" s="139" t="s">
        <v>2644</v>
      </c>
      <c r="C119" s="100">
        <v>44389.397847222222</v>
      </c>
      <c r="D119" s="100" t="s">
        <v>2180</v>
      </c>
      <c r="E119" s="134">
        <v>399</v>
      </c>
      <c r="F119" s="142" t="str">
        <f>VLOOKUP(E119,VIP!$A$2:$O14230,2,0)</f>
        <v>DRBR399</v>
      </c>
      <c r="G119" s="142" t="str">
        <f>VLOOKUP(E119,'LISTADO ATM'!$A$2:$B$897,2,0)</f>
        <v xml:space="preserve">ATM Oficina La Romana II </v>
      </c>
      <c r="H119" s="142" t="str">
        <f>VLOOKUP(E119,VIP!$A$2:$O19191,7,FALSE)</f>
        <v>Si</v>
      </c>
      <c r="I119" s="142" t="str">
        <f>VLOOKUP(E119,VIP!$A$2:$O11156,8,FALSE)</f>
        <v>Si</v>
      </c>
      <c r="J119" s="142" t="str">
        <f>VLOOKUP(E119,VIP!$A$2:$O11106,8,FALSE)</f>
        <v>Si</v>
      </c>
      <c r="K119" s="142" t="str">
        <f>VLOOKUP(E119,VIP!$A$2:$O14680,6,0)</f>
        <v>NO</v>
      </c>
      <c r="L119" s="143" t="s">
        <v>2465</v>
      </c>
      <c r="M119" s="201" t="s">
        <v>2545</v>
      </c>
      <c r="N119" s="155" t="s">
        <v>2680</v>
      </c>
      <c r="O119" s="142" t="s">
        <v>2454</v>
      </c>
      <c r="P119" s="142"/>
      <c r="Q119" s="154">
        <v>44389.810196759259</v>
      </c>
    </row>
    <row r="120" spans="1:17" s="115" customFormat="1" ht="17.399999999999999" x14ac:dyDescent="0.3">
      <c r="A120" s="142" t="str">
        <f>VLOOKUP(E120,'LISTADO ATM'!$A$2:$C$898,3,0)</f>
        <v>DISTRITO NACIONAL</v>
      </c>
      <c r="B120" s="139">
        <v>3335949989</v>
      </c>
      <c r="C120" s="100">
        <v>44387.700520833336</v>
      </c>
      <c r="D120" s="100" t="s">
        <v>2180</v>
      </c>
      <c r="E120" s="134">
        <v>697</v>
      </c>
      <c r="F120" s="142" t="str">
        <f>VLOOKUP(E120,VIP!$A$2:$O14230,2,0)</f>
        <v>DRBR697</v>
      </c>
      <c r="G120" s="142" t="str">
        <f>VLOOKUP(E120,'LISTADO ATM'!$A$2:$B$897,2,0)</f>
        <v>ATM Hipermercado Olé Ciudad Juan Bosch</v>
      </c>
      <c r="H120" s="142" t="str">
        <f>VLOOKUP(E120,VIP!$A$2:$O19191,7,FALSE)</f>
        <v>Si</v>
      </c>
      <c r="I120" s="142" t="str">
        <f>VLOOKUP(E120,VIP!$A$2:$O11156,8,FALSE)</f>
        <v>Si</v>
      </c>
      <c r="J120" s="142" t="str">
        <f>VLOOKUP(E120,VIP!$A$2:$O11106,8,FALSE)</f>
        <v>Si</v>
      </c>
      <c r="K120" s="142" t="str">
        <f>VLOOKUP(E120,VIP!$A$2:$O14680,6,0)</f>
        <v>NO</v>
      </c>
      <c r="L120" s="143" t="s">
        <v>2465</v>
      </c>
      <c r="M120" s="201" t="s">
        <v>2545</v>
      </c>
      <c r="N120" s="99" t="s">
        <v>2452</v>
      </c>
      <c r="O120" s="142" t="s">
        <v>2454</v>
      </c>
      <c r="P120" s="142"/>
      <c r="Q120" s="154">
        <v>44389.811585648145</v>
      </c>
    </row>
    <row r="121" spans="1:17" s="115" customFormat="1" ht="17.399999999999999" x14ac:dyDescent="0.3">
      <c r="A121" s="142" t="str">
        <f>VLOOKUP(E121,'LISTADO ATM'!$A$2:$C$898,3,0)</f>
        <v>DISTRITO NACIONAL</v>
      </c>
      <c r="B121" s="139" t="s">
        <v>2704</v>
      </c>
      <c r="C121" s="100">
        <v>44389.734803240739</v>
      </c>
      <c r="D121" s="100" t="s">
        <v>2180</v>
      </c>
      <c r="E121" s="134">
        <v>10</v>
      </c>
      <c r="F121" s="142" t="str">
        <f>VLOOKUP(E121,VIP!$A$2:$O14261,2,0)</f>
        <v>DRBR010</v>
      </c>
      <c r="G121" s="142" t="str">
        <f>VLOOKUP(E121,'LISTADO ATM'!$A$2:$B$897,2,0)</f>
        <v xml:space="preserve">ATM Ministerio Salud Pública </v>
      </c>
      <c r="H121" s="142" t="str">
        <f>VLOOKUP(E121,VIP!$A$2:$O19222,7,FALSE)</f>
        <v>Si</v>
      </c>
      <c r="I121" s="142" t="str">
        <f>VLOOKUP(E121,VIP!$A$2:$O11187,8,FALSE)</f>
        <v>Si</v>
      </c>
      <c r="J121" s="142" t="str">
        <f>VLOOKUP(E121,VIP!$A$2:$O11137,8,FALSE)</f>
        <v>Si</v>
      </c>
      <c r="K121" s="142" t="str">
        <f>VLOOKUP(E121,VIP!$A$2:$O14711,6,0)</f>
        <v>NO</v>
      </c>
      <c r="L121" s="143" t="s">
        <v>2219</v>
      </c>
      <c r="M121" s="99" t="s">
        <v>2445</v>
      </c>
      <c r="N121" s="99" t="s">
        <v>2452</v>
      </c>
      <c r="O121" s="142" t="s">
        <v>2454</v>
      </c>
      <c r="P121" s="142"/>
      <c r="Q121" s="99" t="s">
        <v>2219</v>
      </c>
    </row>
    <row r="122" spans="1:17" s="115" customFormat="1" ht="17.399999999999999" x14ac:dyDescent="0.3">
      <c r="A122" s="142" t="str">
        <f>VLOOKUP(E122,'LISTADO ATM'!$A$2:$C$898,3,0)</f>
        <v>DISTRITO NACIONAL</v>
      </c>
      <c r="B122" s="139" t="s">
        <v>2658</v>
      </c>
      <c r="C122" s="100">
        <v>44389.594398148147</v>
      </c>
      <c r="D122" s="100" t="s">
        <v>2180</v>
      </c>
      <c r="E122" s="134">
        <v>149</v>
      </c>
      <c r="F122" s="142" t="str">
        <f>VLOOKUP(E122,VIP!$A$2:$O14240,2,0)</f>
        <v>DRBR149</v>
      </c>
      <c r="G122" s="142" t="str">
        <f>VLOOKUP(E122,'LISTADO ATM'!$A$2:$B$897,2,0)</f>
        <v>ATM Estación Metro Concepción</v>
      </c>
      <c r="H122" s="142" t="str">
        <f>VLOOKUP(E122,VIP!$A$2:$O19201,7,FALSE)</f>
        <v>N/A</v>
      </c>
      <c r="I122" s="142" t="str">
        <f>VLOOKUP(E122,VIP!$A$2:$O11166,8,FALSE)</f>
        <v>N/A</v>
      </c>
      <c r="J122" s="142" t="str">
        <f>VLOOKUP(E122,VIP!$A$2:$O11116,8,FALSE)</f>
        <v>N/A</v>
      </c>
      <c r="K122" s="142" t="str">
        <f>VLOOKUP(E122,VIP!$A$2:$O14690,6,0)</f>
        <v>N/A</v>
      </c>
      <c r="L122" s="143" t="s">
        <v>2219</v>
      </c>
      <c r="M122" s="99" t="s">
        <v>2445</v>
      </c>
      <c r="N122" s="99" t="s">
        <v>2452</v>
      </c>
      <c r="O122" s="142" t="s">
        <v>2454</v>
      </c>
      <c r="P122" s="142"/>
      <c r="Q122" s="99" t="s">
        <v>2219</v>
      </c>
    </row>
    <row r="123" spans="1:17" s="115" customFormat="1" ht="17.399999999999999" x14ac:dyDescent="0.3">
      <c r="A123" s="142" t="str">
        <f>VLOOKUP(E123,'LISTADO ATM'!$A$2:$C$898,3,0)</f>
        <v>NORTE</v>
      </c>
      <c r="B123" s="139" t="s">
        <v>2696</v>
      </c>
      <c r="C123" s="100">
        <v>44389.741655092592</v>
      </c>
      <c r="D123" s="100" t="s">
        <v>2181</v>
      </c>
      <c r="E123" s="134">
        <v>172</v>
      </c>
      <c r="F123" s="142" t="str">
        <f>VLOOKUP(E123,VIP!$A$2:$O14253,2,0)</f>
        <v>DRBR172</v>
      </c>
      <c r="G123" s="142" t="str">
        <f>VLOOKUP(E123,'LISTADO ATM'!$A$2:$B$897,2,0)</f>
        <v xml:space="preserve">ATM UNP Guaucí </v>
      </c>
      <c r="H123" s="142" t="str">
        <f>VLOOKUP(E123,VIP!$A$2:$O19214,7,FALSE)</f>
        <v>Si</v>
      </c>
      <c r="I123" s="142" t="str">
        <f>VLOOKUP(E123,VIP!$A$2:$O11179,8,FALSE)</f>
        <v>Si</v>
      </c>
      <c r="J123" s="142" t="str">
        <f>VLOOKUP(E123,VIP!$A$2:$O11129,8,FALSE)</f>
        <v>Si</v>
      </c>
      <c r="K123" s="142" t="str">
        <f>VLOOKUP(E123,VIP!$A$2:$O14703,6,0)</f>
        <v>NO</v>
      </c>
      <c r="L123" s="143" t="s">
        <v>2219</v>
      </c>
      <c r="M123" s="99" t="s">
        <v>2445</v>
      </c>
      <c r="N123" s="99" t="s">
        <v>2452</v>
      </c>
      <c r="O123" s="142" t="s">
        <v>2588</v>
      </c>
      <c r="P123" s="142"/>
      <c r="Q123" s="99" t="s">
        <v>2219</v>
      </c>
    </row>
    <row r="124" spans="1:17" s="115" customFormat="1" ht="17.399999999999999" x14ac:dyDescent="0.3">
      <c r="A124" s="142" t="str">
        <f>VLOOKUP(E124,'LISTADO ATM'!$A$2:$C$898,3,0)</f>
        <v>DISTRITO NACIONAL</v>
      </c>
      <c r="B124" s="139" t="s">
        <v>2659</v>
      </c>
      <c r="C124" s="100">
        <v>44389.589398148149</v>
      </c>
      <c r="D124" s="100" t="s">
        <v>2180</v>
      </c>
      <c r="E124" s="134">
        <v>175</v>
      </c>
      <c r="F124" s="142" t="str">
        <f>VLOOKUP(E124,VIP!$A$2:$O14241,2,0)</f>
        <v>DRBR175</v>
      </c>
      <c r="G124" s="142" t="str">
        <f>VLOOKUP(E124,'LISTADO ATM'!$A$2:$B$897,2,0)</f>
        <v xml:space="preserve">ATM Dirección de Ingeniería </v>
      </c>
      <c r="H124" s="142" t="str">
        <f>VLOOKUP(E124,VIP!$A$2:$O19202,7,FALSE)</f>
        <v>Si</v>
      </c>
      <c r="I124" s="142" t="str">
        <f>VLOOKUP(E124,VIP!$A$2:$O11167,8,FALSE)</f>
        <v>No</v>
      </c>
      <c r="J124" s="142" t="str">
        <f>VLOOKUP(E124,VIP!$A$2:$O11117,8,FALSE)</f>
        <v>No</v>
      </c>
      <c r="K124" s="142" t="str">
        <f>VLOOKUP(E124,VIP!$A$2:$O14691,6,0)</f>
        <v>NO</v>
      </c>
      <c r="L124" s="143" t="s">
        <v>2219</v>
      </c>
      <c r="M124" s="99" t="s">
        <v>2445</v>
      </c>
      <c r="N124" s="99" t="s">
        <v>2634</v>
      </c>
      <c r="O124" s="142" t="s">
        <v>2454</v>
      </c>
      <c r="P124" s="142"/>
      <c r="Q124" s="99" t="s">
        <v>2219</v>
      </c>
    </row>
    <row r="125" spans="1:17" s="115" customFormat="1" ht="17.399999999999999" x14ac:dyDescent="0.3">
      <c r="A125" s="142" t="str">
        <f>VLOOKUP(E125,'LISTADO ATM'!$A$2:$C$898,3,0)</f>
        <v>DISTRITO NACIONAL</v>
      </c>
      <c r="B125" s="139" t="s">
        <v>2607</v>
      </c>
      <c r="C125" s="100">
        <v>44388.695798611108</v>
      </c>
      <c r="D125" s="100" t="s">
        <v>2180</v>
      </c>
      <c r="E125" s="134">
        <v>224</v>
      </c>
      <c r="F125" s="142" t="str">
        <f>VLOOKUP(E125,VIP!$A$2:$O14245,2,0)</f>
        <v>DRBR224</v>
      </c>
      <c r="G125" s="142" t="str">
        <f>VLOOKUP(E125,'LISTADO ATM'!$A$2:$B$897,2,0)</f>
        <v xml:space="preserve">ATM S/M Nacional El Millón (Núñez de Cáceres) </v>
      </c>
      <c r="H125" s="142" t="str">
        <f>VLOOKUP(E125,VIP!$A$2:$O19206,7,FALSE)</f>
        <v>Si</v>
      </c>
      <c r="I125" s="142" t="str">
        <f>VLOOKUP(E125,VIP!$A$2:$O11171,8,FALSE)</f>
        <v>Si</v>
      </c>
      <c r="J125" s="142" t="str">
        <f>VLOOKUP(E125,VIP!$A$2:$O11121,8,FALSE)</f>
        <v>Si</v>
      </c>
      <c r="K125" s="142" t="str">
        <f>VLOOKUP(E125,VIP!$A$2:$O14695,6,0)</f>
        <v>SI</v>
      </c>
      <c r="L125" s="143" t="s">
        <v>2219</v>
      </c>
      <c r="M125" s="99" t="s">
        <v>2445</v>
      </c>
      <c r="N125" s="99" t="s">
        <v>2452</v>
      </c>
      <c r="O125" s="142" t="s">
        <v>2454</v>
      </c>
      <c r="P125" s="142"/>
      <c r="Q125" s="99" t="s">
        <v>2219</v>
      </c>
    </row>
    <row r="126" spans="1:17" s="115" customFormat="1" ht="17.399999999999999" x14ac:dyDescent="0.3">
      <c r="A126" s="142" t="str">
        <f>VLOOKUP(E126,'LISTADO ATM'!$A$2:$C$898,3,0)</f>
        <v>DISTRITO NACIONAL</v>
      </c>
      <c r="B126" s="139" t="s">
        <v>2703</v>
      </c>
      <c r="C126" s="100">
        <v>44389.735208333332</v>
      </c>
      <c r="D126" s="100" t="s">
        <v>2180</v>
      </c>
      <c r="E126" s="134">
        <v>237</v>
      </c>
      <c r="F126" s="142" t="str">
        <f>VLOOKUP(E126,VIP!$A$2:$O14260,2,0)</f>
        <v>DRBR237</v>
      </c>
      <c r="G126" s="142" t="str">
        <f>VLOOKUP(E126,'LISTADO ATM'!$A$2:$B$897,2,0)</f>
        <v xml:space="preserve">ATM UNP Plaza Vásquez </v>
      </c>
      <c r="H126" s="142" t="str">
        <f>VLOOKUP(E126,VIP!$A$2:$O19221,7,FALSE)</f>
        <v>Si</v>
      </c>
      <c r="I126" s="142" t="str">
        <f>VLOOKUP(E126,VIP!$A$2:$O11186,8,FALSE)</f>
        <v>Si</v>
      </c>
      <c r="J126" s="142" t="str">
        <f>VLOOKUP(E126,VIP!$A$2:$O11136,8,FALSE)</f>
        <v>Si</v>
      </c>
      <c r="K126" s="142" t="str">
        <f>VLOOKUP(E126,VIP!$A$2:$O14710,6,0)</f>
        <v>SI</v>
      </c>
      <c r="L126" s="143" t="s">
        <v>2219</v>
      </c>
      <c r="M126" s="99" t="s">
        <v>2445</v>
      </c>
      <c r="N126" s="99" t="s">
        <v>2452</v>
      </c>
      <c r="O126" s="142" t="s">
        <v>2454</v>
      </c>
      <c r="P126" s="142"/>
      <c r="Q126" s="99" t="s">
        <v>2219</v>
      </c>
    </row>
    <row r="127" spans="1:17" s="115" customFormat="1" ht="17.399999999999999" x14ac:dyDescent="0.3">
      <c r="A127" s="142" t="str">
        <f>VLOOKUP(E127,'LISTADO ATM'!$A$2:$C$898,3,0)</f>
        <v>DISTRITO NACIONAL</v>
      </c>
      <c r="B127" s="139" t="s">
        <v>2701</v>
      </c>
      <c r="C127" s="100">
        <v>44389.736770833333</v>
      </c>
      <c r="D127" s="100" t="s">
        <v>2180</v>
      </c>
      <c r="E127" s="134">
        <v>239</v>
      </c>
      <c r="F127" s="142" t="str">
        <f>VLOOKUP(E127,VIP!$A$2:$O14258,2,0)</f>
        <v>DRBR239</v>
      </c>
      <c r="G127" s="142" t="str">
        <f>VLOOKUP(E127,'LISTADO ATM'!$A$2:$B$897,2,0)</f>
        <v xml:space="preserve">ATM Autobanco Charles de Gaulle </v>
      </c>
      <c r="H127" s="142" t="str">
        <f>VLOOKUP(E127,VIP!$A$2:$O19219,7,FALSE)</f>
        <v>Si</v>
      </c>
      <c r="I127" s="142" t="str">
        <f>VLOOKUP(E127,VIP!$A$2:$O11184,8,FALSE)</f>
        <v>Si</v>
      </c>
      <c r="J127" s="142" t="str">
        <f>VLOOKUP(E127,VIP!$A$2:$O11134,8,FALSE)</f>
        <v>Si</v>
      </c>
      <c r="K127" s="142" t="str">
        <f>VLOOKUP(E127,VIP!$A$2:$O14708,6,0)</f>
        <v>SI</v>
      </c>
      <c r="L127" s="143" t="s">
        <v>2219</v>
      </c>
      <c r="M127" s="99" t="s">
        <v>2445</v>
      </c>
      <c r="N127" s="99" t="s">
        <v>2452</v>
      </c>
      <c r="O127" s="142" t="s">
        <v>2454</v>
      </c>
      <c r="P127" s="142"/>
      <c r="Q127" s="99" t="s">
        <v>2219</v>
      </c>
    </row>
    <row r="128" spans="1:17" s="115" customFormat="1" ht="17.399999999999999" x14ac:dyDescent="0.3">
      <c r="A128" s="142" t="str">
        <f>VLOOKUP(E128,'LISTADO ATM'!$A$2:$C$898,3,0)</f>
        <v>DISTRITO NACIONAL</v>
      </c>
      <c r="B128" s="139" t="s">
        <v>2700</v>
      </c>
      <c r="C128" s="100">
        <v>44389.73710648148</v>
      </c>
      <c r="D128" s="100" t="s">
        <v>2180</v>
      </c>
      <c r="E128" s="134">
        <v>244</v>
      </c>
      <c r="F128" s="142" t="str">
        <f>VLOOKUP(E128,VIP!$A$2:$O14257,2,0)</f>
        <v>DRBR244</v>
      </c>
      <c r="G128" s="142" t="str">
        <f>VLOOKUP(E128,'LISTADO ATM'!$A$2:$B$897,2,0)</f>
        <v xml:space="preserve">ATM Ministerio de Hacienda (antiguo Finanzas) </v>
      </c>
      <c r="H128" s="142" t="str">
        <f>VLOOKUP(E128,VIP!$A$2:$O19218,7,FALSE)</f>
        <v>Si</v>
      </c>
      <c r="I128" s="142" t="str">
        <f>VLOOKUP(E128,VIP!$A$2:$O11183,8,FALSE)</f>
        <v>Si</v>
      </c>
      <c r="J128" s="142" t="str">
        <f>VLOOKUP(E128,VIP!$A$2:$O11133,8,FALSE)</f>
        <v>Si</v>
      </c>
      <c r="K128" s="142" t="str">
        <f>VLOOKUP(E128,VIP!$A$2:$O14707,6,0)</f>
        <v>NO</v>
      </c>
      <c r="L128" s="143" t="s">
        <v>2219</v>
      </c>
      <c r="M128" s="99" t="s">
        <v>2445</v>
      </c>
      <c r="N128" s="99" t="s">
        <v>2452</v>
      </c>
      <c r="O128" s="142" t="s">
        <v>2454</v>
      </c>
      <c r="P128" s="142"/>
      <c r="Q128" s="99" t="s">
        <v>2219</v>
      </c>
    </row>
    <row r="129" spans="1:17" s="115" customFormat="1" ht="17.399999999999999" x14ac:dyDescent="0.3">
      <c r="A129" s="142" t="str">
        <f>VLOOKUP(E129,'LISTADO ATM'!$A$2:$C$898,3,0)</f>
        <v>NORTE</v>
      </c>
      <c r="B129" s="139">
        <v>3335950098</v>
      </c>
      <c r="C129" s="100">
        <v>44388.598611111112</v>
      </c>
      <c r="D129" s="100" t="s">
        <v>2180</v>
      </c>
      <c r="E129" s="134">
        <v>257</v>
      </c>
      <c r="F129" s="142" t="str">
        <f>VLOOKUP(E129,VIP!$A$2:$O14224,2,0)</f>
        <v>DRBR257</v>
      </c>
      <c r="G129" s="142" t="str">
        <f>VLOOKUP(E129,'LISTADO ATM'!$A$2:$B$897,2,0)</f>
        <v xml:space="preserve">ATM S/M Pola (Santiago) </v>
      </c>
      <c r="H129" s="142" t="str">
        <f>VLOOKUP(E129,VIP!$A$2:$O19185,7,FALSE)</f>
        <v>Si</v>
      </c>
      <c r="I129" s="142" t="str">
        <f>VLOOKUP(E129,VIP!$A$2:$O11150,8,FALSE)</f>
        <v>Si</v>
      </c>
      <c r="J129" s="142" t="str">
        <f>VLOOKUP(E129,VIP!$A$2:$O11100,8,FALSE)</f>
        <v>Si</v>
      </c>
      <c r="K129" s="142" t="str">
        <f>VLOOKUP(E129,VIP!$A$2:$O14674,6,0)</f>
        <v>NO</v>
      </c>
      <c r="L129" s="143" t="s">
        <v>2219</v>
      </c>
      <c r="M129" s="99" t="s">
        <v>2445</v>
      </c>
      <c r="N129" s="99" t="s">
        <v>2452</v>
      </c>
      <c r="O129" s="142" t="s">
        <v>2454</v>
      </c>
      <c r="P129" s="142"/>
      <c r="Q129" s="99" t="s">
        <v>2219</v>
      </c>
    </row>
    <row r="130" spans="1:17" s="115" customFormat="1" ht="17.399999999999999" x14ac:dyDescent="0.3">
      <c r="A130" s="142" t="str">
        <f>VLOOKUP(E130,'LISTADO ATM'!$A$2:$C$898,3,0)</f>
        <v>NORTE</v>
      </c>
      <c r="B130" s="139" t="s">
        <v>2688</v>
      </c>
      <c r="C130" s="100">
        <v>44389.794664351852</v>
      </c>
      <c r="D130" s="100" t="s">
        <v>2181</v>
      </c>
      <c r="E130" s="134">
        <v>310</v>
      </c>
      <c r="F130" s="142" t="str">
        <f>VLOOKUP(E130,VIP!$A$2:$O14245,2,0)</f>
        <v>DRBR310</v>
      </c>
      <c r="G130" s="142" t="str">
        <f>VLOOKUP(E130,'LISTADO ATM'!$A$2:$B$897,2,0)</f>
        <v xml:space="preserve">ATM Farmacia San Judas Tadeo Jarabacoa </v>
      </c>
      <c r="H130" s="142" t="str">
        <f>VLOOKUP(E130,VIP!$A$2:$O19206,7,FALSE)</f>
        <v>Si</v>
      </c>
      <c r="I130" s="142" t="str">
        <f>VLOOKUP(E130,VIP!$A$2:$O11171,8,FALSE)</f>
        <v>Si</v>
      </c>
      <c r="J130" s="142" t="str">
        <f>VLOOKUP(E130,VIP!$A$2:$O11121,8,FALSE)</f>
        <v>Si</v>
      </c>
      <c r="K130" s="142" t="str">
        <f>VLOOKUP(E130,VIP!$A$2:$O14695,6,0)</f>
        <v>NO</v>
      </c>
      <c r="L130" s="143" t="s">
        <v>2219</v>
      </c>
      <c r="M130" s="99" t="s">
        <v>2445</v>
      </c>
      <c r="N130" s="99" t="s">
        <v>2452</v>
      </c>
      <c r="O130" s="142" t="s">
        <v>2586</v>
      </c>
      <c r="P130" s="142"/>
      <c r="Q130" s="99" t="s">
        <v>2219</v>
      </c>
    </row>
    <row r="131" spans="1:17" s="115" customFormat="1" ht="17.399999999999999" x14ac:dyDescent="0.3">
      <c r="A131" s="142" t="str">
        <f>VLOOKUP(E131,'LISTADO ATM'!$A$2:$C$898,3,0)</f>
        <v>ESTE</v>
      </c>
      <c r="B131" s="139" t="s">
        <v>2707</v>
      </c>
      <c r="C131" s="100">
        <v>44389.691793981481</v>
      </c>
      <c r="D131" s="100" t="s">
        <v>2180</v>
      </c>
      <c r="E131" s="134">
        <v>368</v>
      </c>
      <c r="F131" s="142" t="str">
        <f>VLOOKUP(E131,VIP!$A$2:$O14264,2,0)</f>
        <v xml:space="preserve">DRBR368 </v>
      </c>
      <c r="G131" s="142" t="str">
        <f>VLOOKUP(E131,'LISTADO ATM'!$A$2:$B$897,2,0)</f>
        <v>ATM Ayuntamiento Peralvillo</v>
      </c>
      <c r="H131" s="142" t="str">
        <f>VLOOKUP(E131,VIP!$A$2:$O19225,7,FALSE)</f>
        <v>N/A</v>
      </c>
      <c r="I131" s="142" t="str">
        <f>VLOOKUP(E131,VIP!$A$2:$O11190,8,FALSE)</f>
        <v>N/A</v>
      </c>
      <c r="J131" s="142" t="str">
        <f>VLOOKUP(E131,VIP!$A$2:$O11140,8,FALSE)</f>
        <v>N/A</v>
      </c>
      <c r="K131" s="142" t="str">
        <f>VLOOKUP(E131,VIP!$A$2:$O14714,6,0)</f>
        <v>N/A</v>
      </c>
      <c r="L131" s="143" t="s">
        <v>2219</v>
      </c>
      <c r="M131" s="99" t="s">
        <v>2445</v>
      </c>
      <c r="N131" s="99" t="s">
        <v>2452</v>
      </c>
      <c r="O131" s="142" t="s">
        <v>2454</v>
      </c>
      <c r="P131" s="142"/>
      <c r="Q131" s="99" t="s">
        <v>2219</v>
      </c>
    </row>
    <row r="132" spans="1:17" s="115" customFormat="1" ht="17.399999999999999" x14ac:dyDescent="0.3">
      <c r="A132" s="142" t="str">
        <f>VLOOKUP(E132,'LISTADO ATM'!$A$2:$C$898,3,0)</f>
        <v>DISTRITO NACIONAL</v>
      </c>
      <c r="B132" s="139" t="s">
        <v>2656</v>
      </c>
      <c r="C132" s="100">
        <v>44389.601226851853</v>
      </c>
      <c r="D132" s="100" t="s">
        <v>2180</v>
      </c>
      <c r="E132" s="134">
        <v>435</v>
      </c>
      <c r="F132" s="142" t="str">
        <f>VLOOKUP(E132,VIP!$A$2:$O14238,2,0)</f>
        <v>DRBR435</v>
      </c>
      <c r="G132" s="142" t="str">
        <f>VLOOKUP(E132,'LISTADO ATM'!$A$2:$B$897,2,0)</f>
        <v xml:space="preserve">ATM Autobanco Torre I </v>
      </c>
      <c r="H132" s="142" t="str">
        <f>VLOOKUP(E132,VIP!$A$2:$O19199,7,FALSE)</f>
        <v>Si</v>
      </c>
      <c r="I132" s="142" t="str">
        <f>VLOOKUP(E132,VIP!$A$2:$O11164,8,FALSE)</f>
        <v>Si</v>
      </c>
      <c r="J132" s="142" t="str">
        <f>VLOOKUP(E132,VIP!$A$2:$O11114,8,FALSE)</f>
        <v>Si</v>
      </c>
      <c r="K132" s="142" t="str">
        <f>VLOOKUP(E132,VIP!$A$2:$O14688,6,0)</f>
        <v>SI</v>
      </c>
      <c r="L132" s="143" t="s">
        <v>2219</v>
      </c>
      <c r="M132" s="99" t="s">
        <v>2445</v>
      </c>
      <c r="N132" s="99" t="s">
        <v>2452</v>
      </c>
      <c r="O132" s="142" t="s">
        <v>2454</v>
      </c>
      <c r="P132" s="142"/>
      <c r="Q132" s="99" t="s">
        <v>2219</v>
      </c>
    </row>
    <row r="133" spans="1:17" s="115" customFormat="1" ht="17.399999999999999" x14ac:dyDescent="0.3">
      <c r="A133" s="142" t="str">
        <f>VLOOKUP(E133,'LISTADO ATM'!$A$2:$C$898,3,0)</f>
        <v>DISTRITO NACIONAL</v>
      </c>
      <c r="B133" s="139" t="s">
        <v>2702</v>
      </c>
      <c r="C133" s="100">
        <v>44389.735590277778</v>
      </c>
      <c r="D133" s="100" t="s">
        <v>2180</v>
      </c>
      <c r="E133" s="134">
        <v>473</v>
      </c>
      <c r="F133" s="142" t="str">
        <f>VLOOKUP(E133,VIP!$A$2:$O14259,2,0)</f>
        <v>DRBR473</v>
      </c>
      <c r="G133" s="142" t="str">
        <f>VLOOKUP(E133,'LISTADO ATM'!$A$2:$B$897,2,0)</f>
        <v xml:space="preserve">ATM Oficina Carrefour II </v>
      </c>
      <c r="H133" s="142" t="str">
        <f>VLOOKUP(E133,VIP!$A$2:$O19220,7,FALSE)</f>
        <v>Si</v>
      </c>
      <c r="I133" s="142" t="str">
        <f>VLOOKUP(E133,VIP!$A$2:$O11185,8,FALSE)</f>
        <v>Si</v>
      </c>
      <c r="J133" s="142" t="str">
        <f>VLOOKUP(E133,VIP!$A$2:$O11135,8,FALSE)</f>
        <v>Si</v>
      </c>
      <c r="K133" s="142" t="str">
        <f>VLOOKUP(E133,VIP!$A$2:$O14709,6,0)</f>
        <v>NO</v>
      </c>
      <c r="L133" s="143" t="s">
        <v>2219</v>
      </c>
      <c r="M133" s="99" t="s">
        <v>2445</v>
      </c>
      <c r="N133" s="99" t="s">
        <v>2452</v>
      </c>
      <c r="O133" s="142" t="s">
        <v>2454</v>
      </c>
      <c r="P133" s="142"/>
      <c r="Q133" s="99" t="s">
        <v>2219</v>
      </c>
    </row>
    <row r="134" spans="1:17" s="115" customFormat="1" ht="17.399999999999999" x14ac:dyDescent="0.3">
      <c r="A134" s="142" t="str">
        <f>VLOOKUP(E134,'LISTADO ATM'!$A$2:$C$898,3,0)</f>
        <v>DISTRITO NACIONAL</v>
      </c>
      <c r="B134" s="139" t="s">
        <v>2698</v>
      </c>
      <c r="C134" s="100">
        <v>44389.737800925926</v>
      </c>
      <c r="D134" s="100" t="s">
        <v>2180</v>
      </c>
      <c r="E134" s="134">
        <v>487</v>
      </c>
      <c r="F134" s="142" t="str">
        <f>VLOOKUP(E134,VIP!$A$2:$O14255,2,0)</f>
        <v>DRBR487</v>
      </c>
      <c r="G134" s="142" t="str">
        <f>VLOOKUP(E134,'LISTADO ATM'!$A$2:$B$897,2,0)</f>
        <v xml:space="preserve">ATM Olé Hainamosa </v>
      </c>
      <c r="H134" s="142" t="str">
        <f>VLOOKUP(E134,VIP!$A$2:$O19216,7,FALSE)</f>
        <v>Si</v>
      </c>
      <c r="I134" s="142" t="str">
        <f>VLOOKUP(E134,VIP!$A$2:$O11181,8,FALSE)</f>
        <v>Si</v>
      </c>
      <c r="J134" s="142" t="str">
        <f>VLOOKUP(E134,VIP!$A$2:$O11131,8,FALSE)</f>
        <v>Si</v>
      </c>
      <c r="K134" s="142" t="str">
        <f>VLOOKUP(E134,VIP!$A$2:$O14705,6,0)</f>
        <v>SI</v>
      </c>
      <c r="L134" s="143" t="s">
        <v>2219</v>
      </c>
      <c r="M134" s="99" t="s">
        <v>2445</v>
      </c>
      <c r="N134" s="99" t="s">
        <v>2452</v>
      </c>
      <c r="O134" s="142" t="s">
        <v>2454</v>
      </c>
      <c r="P134" s="142"/>
      <c r="Q134" s="99" t="s">
        <v>2219</v>
      </c>
    </row>
    <row r="135" spans="1:17" s="115" customFormat="1" ht="17.399999999999999" x14ac:dyDescent="0.3">
      <c r="A135" s="142" t="str">
        <f>VLOOKUP(E135,'LISTADO ATM'!$A$2:$C$898,3,0)</f>
        <v>DISTRITO NACIONAL</v>
      </c>
      <c r="B135" s="139" t="s">
        <v>2687</v>
      </c>
      <c r="C135" s="100">
        <v>44389.801111111112</v>
      </c>
      <c r="D135" s="100" t="s">
        <v>2180</v>
      </c>
      <c r="E135" s="134">
        <v>522</v>
      </c>
      <c r="F135" s="142" t="str">
        <f>VLOOKUP(E135,VIP!$A$2:$O14244,2,0)</f>
        <v>DRBR522</v>
      </c>
      <c r="G135" s="142" t="str">
        <f>VLOOKUP(E135,'LISTADO ATM'!$A$2:$B$897,2,0)</f>
        <v xml:space="preserve">ATM Oficina Galería 360 </v>
      </c>
      <c r="H135" s="142" t="str">
        <f>VLOOKUP(E135,VIP!$A$2:$O19205,7,FALSE)</f>
        <v>Si</v>
      </c>
      <c r="I135" s="142" t="str">
        <f>VLOOKUP(E135,VIP!$A$2:$O11170,8,FALSE)</f>
        <v>Si</v>
      </c>
      <c r="J135" s="142" t="str">
        <f>VLOOKUP(E135,VIP!$A$2:$O11120,8,FALSE)</f>
        <v>Si</v>
      </c>
      <c r="K135" s="142" t="str">
        <f>VLOOKUP(E135,VIP!$A$2:$O14694,6,0)</f>
        <v>SI</v>
      </c>
      <c r="L135" s="143" t="s">
        <v>2219</v>
      </c>
      <c r="M135" s="99" t="s">
        <v>2445</v>
      </c>
      <c r="N135" s="99" t="s">
        <v>2452</v>
      </c>
      <c r="O135" s="142" t="s">
        <v>2454</v>
      </c>
      <c r="P135" s="142"/>
      <c r="Q135" s="99" t="s">
        <v>2219</v>
      </c>
    </row>
    <row r="136" spans="1:17" ht="17.399999999999999" x14ac:dyDescent="0.3">
      <c r="A136" s="142" t="str">
        <f>VLOOKUP(E136,'LISTADO ATM'!$A$2:$C$898,3,0)</f>
        <v>DISTRITO NACIONAL</v>
      </c>
      <c r="B136" s="139" t="s">
        <v>2699</v>
      </c>
      <c r="C136" s="100">
        <v>44389.73715277778</v>
      </c>
      <c r="D136" s="100" t="s">
        <v>2180</v>
      </c>
      <c r="E136" s="134">
        <v>623</v>
      </c>
      <c r="F136" s="142" t="str">
        <f>VLOOKUP(E136,VIP!$A$2:$O14256,2,0)</f>
        <v>DRBR623</v>
      </c>
      <c r="G136" s="142" t="str">
        <f>VLOOKUP(E136,'LISTADO ATM'!$A$2:$B$897,2,0)</f>
        <v xml:space="preserve">ATM Operaciones Especiales (Manoguayabo) </v>
      </c>
      <c r="H136" s="142" t="str">
        <f>VLOOKUP(E136,VIP!$A$2:$O19217,7,FALSE)</f>
        <v>Si</v>
      </c>
      <c r="I136" s="142" t="str">
        <f>VLOOKUP(E136,VIP!$A$2:$O11182,8,FALSE)</f>
        <v>Si</v>
      </c>
      <c r="J136" s="142" t="str">
        <f>VLOOKUP(E136,VIP!$A$2:$O11132,8,FALSE)</f>
        <v>Si</v>
      </c>
      <c r="K136" s="142" t="str">
        <f>VLOOKUP(E136,VIP!$A$2:$O14706,6,0)</f>
        <v>No</v>
      </c>
      <c r="L136" s="143" t="s">
        <v>2219</v>
      </c>
      <c r="M136" s="99" t="s">
        <v>2445</v>
      </c>
      <c r="N136" s="99" t="s">
        <v>2452</v>
      </c>
      <c r="O136" s="142" t="s">
        <v>2454</v>
      </c>
      <c r="P136" s="142"/>
      <c r="Q136" s="99" t="s">
        <v>2219</v>
      </c>
    </row>
    <row r="137" spans="1:17" ht="17.399999999999999" x14ac:dyDescent="0.3">
      <c r="A137" s="142" t="str">
        <f>VLOOKUP(E137,'LISTADO ATM'!$A$2:$C$898,3,0)</f>
        <v>DISTRITO NACIONAL</v>
      </c>
      <c r="B137" s="139" t="s">
        <v>2691</v>
      </c>
      <c r="C137" s="100">
        <v>44389.779733796298</v>
      </c>
      <c r="D137" s="100" t="s">
        <v>2180</v>
      </c>
      <c r="E137" s="134">
        <v>685</v>
      </c>
      <c r="F137" s="142" t="str">
        <f>VLOOKUP(E137,VIP!$A$2:$O14248,2,0)</f>
        <v>DRBR685</v>
      </c>
      <c r="G137" s="142" t="str">
        <f>VLOOKUP(E137,'LISTADO ATM'!$A$2:$B$897,2,0)</f>
        <v>ATM Autoservicio UASD</v>
      </c>
      <c r="H137" s="142" t="str">
        <f>VLOOKUP(E137,VIP!$A$2:$O19209,7,FALSE)</f>
        <v>NO</v>
      </c>
      <c r="I137" s="142" t="str">
        <f>VLOOKUP(E137,VIP!$A$2:$O11174,8,FALSE)</f>
        <v>SI</v>
      </c>
      <c r="J137" s="142" t="str">
        <f>VLOOKUP(E137,VIP!$A$2:$O11124,8,FALSE)</f>
        <v>SI</v>
      </c>
      <c r="K137" s="142" t="str">
        <f>VLOOKUP(E137,VIP!$A$2:$O14698,6,0)</f>
        <v>NO</v>
      </c>
      <c r="L137" s="143" t="s">
        <v>2219</v>
      </c>
      <c r="M137" s="99" t="s">
        <v>2445</v>
      </c>
      <c r="N137" s="99" t="s">
        <v>2452</v>
      </c>
      <c r="O137" s="142" t="s">
        <v>2454</v>
      </c>
      <c r="P137" s="142"/>
      <c r="Q137" s="99" t="s">
        <v>2219</v>
      </c>
    </row>
    <row r="138" spans="1:17" ht="17.399999999999999" x14ac:dyDescent="0.3">
      <c r="A138" s="142" t="str">
        <f>VLOOKUP(E138,'LISTADO ATM'!$A$2:$C$898,3,0)</f>
        <v>DISTRITO NACIONAL</v>
      </c>
      <c r="B138" s="139" t="s">
        <v>2593</v>
      </c>
      <c r="C138" s="100">
        <v>44387.578159722223</v>
      </c>
      <c r="D138" s="100" t="s">
        <v>2180</v>
      </c>
      <c r="E138" s="134">
        <v>686</v>
      </c>
      <c r="F138" s="142" t="str">
        <f>VLOOKUP(E138,VIP!$A$2:$O14222,2,0)</f>
        <v>DRBR686</v>
      </c>
      <c r="G138" s="142" t="str">
        <f>VLOOKUP(E138,'LISTADO ATM'!$A$2:$B$897,2,0)</f>
        <v>ATM Autoservicio Oficina Máximo Gómez</v>
      </c>
      <c r="H138" s="142" t="str">
        <f>VLOOKUP(E138,VIP!$A$2:$O19183,7,FALSE)</f>
        <v>Si</v>
      </c>
      <c r="I138" s="142" t="str">
        <f>VLOOKUP(E138,VIP!$A$2:$O11148,8,FALSE)</f>
        <v>Si</v>
      </c>
      <c r="J138" s="142" t="str">
        <f>VLOOKUP(E138,VIP!$A$2:$O11098,8,FALSE)</f>
        <v>Si</v>
      </c>
      <c r="K138" s="142" t="str">
        <f>VLOOKUP(E138,VIP!$A$2:$O14672,6,0)</f>
        <v>NO</v>
      </c>
      <c r="L138" s="143" t="s">
        <v>2219</v>
      </c>
      <c r="M138" s="99" t="s">
        <v>2445</v>
      </c>
      <c r="N138" s="99" t="s">
        <v>2452</v>
      </c>
      <c r="O138" s="142" t="s">
        <v>2454</v>
      </c>
      <c r="P138" s="142"/>
      <c r="Q138" s="99" t="s">
        <v>2219</v>
      </c>
    </row>
    <row r="139" spans="1:17" ht="17.399999999999999" x14ac:dyDescent="0.3">
      <c r="A139" s="142" t="str">
        <f>VLOOKUP(E139,'LISTADO ATM'!$A$2:$C$898,3,0)</f>
        <v>NORTE</v>
      </c>
      <c r="B139" s="139" t="s">
        <v>2645</v>
      </c>
      <c r="C139" s="100">
        <v>44389.387569444443</v>
      </c>
      <c r="D139" s="100" t="s">
        <v>2181</v>
      </c>
      <c r="E139" s="134">
        <v>727</v>
      </c>
      <c r="F139" s="142" t="str">
        <f>VLOOKUP(E139,VIP!$A$2:$O14231,2,0)</f>
        <v>DRBR286</v>
      </c>
      <c r="G139" s="142" t="str">
        <f>VLOOKUP(E139,'LISTADO ATM'!$A$2:$B$897,2,0)</f>
        <v xml:space="preserve">ATM UNP Pisano </v>
      </c>
      <c r="H139" s="142" t="str">
        <f>VLOOKUP(E139,VIP!$A$2:$O19192,7,FALSE)</f>
        <v>Si</v>
      </c>
      <c r="I139" s="142" t="str">
        <f>VLOOKUP(E139,VIP!$A$2:$O11157,8,FALSE)</f>
        <v>Si</v>
      </c>
      <c r="J139" s="142" t="str">
        <f>VLOOKUP(E139,VIP!$A$2:$O11107,8,FALSE)</f>
        <v>Si</v>
      </c>
      <c r="K139" s="142" t="str">
        <f>VLOOKUP(E139,VIP!$A$2:$O14681,6,0)</f>
        <v>NO</v>
      </c>
      <c r="L139" s="143" t="s">
        <v>2219</v>
      </c>
      <c r="M139" s="99" t="s">
        <v>2445</v>
      </c>
      <c r="N139" s="99" t="s">
        <v>2452</v>
      </c>
      <c r="O139" s="142" t="s">
        <v>2588</v>
      </c>
      <c r="P139" s="142"/>
      <c r="Q139" s="99" t="s">
        <v>2219</v>
      </c>
    </row>
    <row r="140" spans="1:17" ht="17.399999999999999" x14ac:dyDescent="0.3">
      <c r="A140" s="142" t="str">
        <f>VLOOKUP(E140,'LISTADO ATM'!$A$2:$C$898,3,0)</f>
        <v>DISTRITO NACIONAL</v>
      </c>
      <c r="B140" s="139" t="s">
        <v>2592</v>
      </c>
      <c r="C140" s="100">
        <v>44387.58216435185</v>
      </c>
      <c r="D140" s="100" t="s">
        <v>2180</v>
      </c>
      <c r="E140" s="134">
        <v>952</v>
      </c>
      <c r="F140" s="142" t="str">
        <f>VLOOKUP(E140,VIP!$A$2:$O14221,2,0)</f>
        <v>DRBR16L</v>
      </c>
      <c r="G140" s="142" t="str">
        <f>VLOOKUP(E140,'LISTADO ATM'!$A$2:$B$897,2,0)</f>
        <v xml:space="preserve">ATM Alvarez Rivas </v>
      </c>
      <c r="H140" s="142" t="str">
        <f>VLOOKUP(E140,VIP!$A$2:$O19182,7,FALSE)</f>
        <v>Si</v>
      </c>
      <c r="I140" s="142" t="str">
        <f>VLOOKUP(E140,VIP!$A$2:$O11147,8,FALSE)</f>
        <v>Si</v>
      </c>
      <c r="J140" s="142" t="str">
        <f>VLOOKUP(E140,VIP!$A$2:$O11097,8,FALSE)</f>
        <v>Si</v>
      </c>
      <c r="K140" s="142" t="str">
        <f>VLOOKUP(E140,VIP!$A$2:$O14671,6,0)</f>
        <v>NO</v>
      </c>
      <c r="L140" s="143" t="s">
        <v>2219</v>
      </c>
      <c r="M140" s="99" t="s">
        <v>2445</v>
      </c>
      <c r="N140" s="99" t="s">
        <v>2452</v>
      </c>
      <c r="O140" s="142" t="s">
        <v>2454</v>
      </c>
      <c r="P140" s="142"/>
      <c r="Q140" s="99" t="s">
        <v>2219</v>
      </c>
    </row>
    <row r="141" spans="1:17" ht="17.399999999999999" x14ac:dyDescent="0.3">
      <c r="A141" s="142" t="str">
        <f>VLOOKUP(E141,'LISTADO ATM'!$A$2:$C$898,3,0)</f>
        <v>DISTRITO NACIONAL</v>
      </c>
      <c r="B141" s="139" t="s">
        <v>2697</v>
      </c>
      <c r="C141" s="100">
        <v>44389.738888888889</v>
      </c>
      <c r="D141" s="100" t="s">
        <v>2180</v>
      </c>
      <c r="E141" s="134">
        <v>961</v>
      </c>
      <c r="F141" s="142" t="str">
        <f>VLOOKUP(E141,VIP!$A$2:$O14254,2,0)</f>
        <v>DRBR03H</v>
      </c>
      <c r="G141" s="142" t="str">
        <f>VLOOKUP(E141,'LISTADO ATM'!$A$2:$B$897,2,0)</f>
        <v xml:space="preserve">ATM Listín Diario </v>
      </c>
      <c r="H141" s="142" t="str">
        <f>VLOOKUP(E141,VIP!$A$2:$O19215,7,FALSE)</f>
        <v>Si</v>
      </c>
      <c r="I141" s="142" t="str">
        <f>VLOOKUP(E141,VIP!$A$2:$O11180,8,FALSE)</f>
        <v>Si</v>
      </c>
      <c r="J141" s="142" t="str">
        <f>VLOOKUP(E141,VIP!$A$2:$O11130,8,FALSE)</f>
        <v>Si</v>
      </c>
      <c r="K141" s="142" t="str">
        <f>VLOOKUP(E141,VIP!$A$2:$O14704,6,0)</f>
        <v>NO</v>
      </c>
      <c r="L141" s="143" t="s">
        <v>2219</v>
      </c>
      <c r="M141" s="99" t="s">
        <v>2445</v>
      </c>
      <c r="N141" s="99" t="s">
        <v>2452</v>
      </c>
      <c r="O141" s="142" t="s">
        <v>2454</v>
      </c>
      <c r="P141" s="142"/>
      <c r="Q141" s="99" t="s">
        <v>2219</v>
      </c>
    </row>
    <row r="142" spans="1:17" ht="17.399999999999999" x14ac:dyDescent="0.3">
      <c r="A142" s="142" t="str">
        <f>VLOOKUP(E142,'LISTADO ATM'!$A$2:$C$898,3,0)</f>
        <v>DISTRITO NACIONAL</v>
      </c>
      <c r="B142" s="139" t="s">
        <v>2654</v>
      </c>
      <c r="C142" s="100">
        <v>44389.607754629629</v>
      </c>
      <c r="D142" s="100" t="s">
        <v>2180</v>
      </c>
      <c r="E142" s="134">
        <v>199</v>
      </c>
      <c r="F142" s="142" t="str">
        <f>VLOOKUP(E142,VIP!$A$2:$O14236,2,0)</f>
        <v>DRBR199</v>
      </c>
      <c r="G142" s="142" t="str">
        <f>VLOOKUP(E142,'LISTADO ATM'!$A$2:$B$897,2,0)</f>
        <v xml:space="preserve">ATM S/M Amigo </v>
      </c>
      <c r="H142" s="142" t="str">
        <f>VLOOKUP(E142,VIP!$A$2:$O19197,7,FALSE)</f>
        <v>Si</v>
      </c>
      <c r="I142" s="142" t="str">
        <f>VLOOKUP(E142,VIP!$A$2:$O11162,8,FALSE)</f>
        <v>Si</v>
      </c>
      <c r="J142" s="142" t="str">
        <f>VLOOKUP(E142,VIP!$A$2:$O11112,8,FALSE)</f>
        <v>Si</v>
      </c>
      <c r="K142" s="142" t="str">
        <f>VLOOKUP(E142,VIP!$A$2:$O14686,6,0)</f>
        <v>NO</v>
      </c>
      <c r="L142" s="143" t="s">
        <v>2245</v>
      </c>
      <c r="M142" s="99" t="s">
        <v>2445</v>
      </c>
      <c r="N142" s="99" t="s">
        <v>2452</v>
      </c>
      <c r="O142" s="142" t="s">
        <v>2454</v>
      </c>
      <c r="P142" s="142"/>
      <c r="Q142" s="99" t="s">
        <v>2245</v>
      </c>
    </row>
    <row r="143" spans="1:17" ht="17.399999999999999" x14ac:dyDescent="0.3">
      <c r="A143" s="142" t="str">
        <f>VLOOKUP(E143,'LISTADO ATM'!$A$2:$C$898,3,0)</f>
        <v>ESTE</v>
      </c>
      <c r="B143" s="139" t="s">
        <v>2655</v>
      </c>
      <c r="C143" s="100">
        <v>44389.606585648151</v>
      </c>
      <c r="D143" s="100" t="s">
        <v>2180</v>
      </c>
      <c r="E143" s="134">
        <v>218</v>
      </c>
      <c r="F143" s="142" t="str">
        <f>VLOOKUP(E143,VIP!$A$2:$O14237,2,0)</f>
        <v>DRBR218</v>
      </c>
      <c r="G143" s="142" t="str">
        <f>VLOOKUP(E143,'LISTADO ATM'!$A$2:$B$897,2,0)</f>
        <v xml:space="preserve">ATM Hotel Secrets Cap Cana II </v>
      </c>
      <c r="H143" s="142" t="str">
        <f>VLOOKUP(E143,VIP!$A$2:$O19198,7,FALSE)</f>
        <v>Si</v>
      </c>
      <c r="I143" s="142" t="str">
        <f>VLOOKUP(E143,VIP!$A$2:$O11163,8,FALSE)</f>
        <v>Si</v>
      </c>
      <c r="J143" s="142" t="str">
        <f>VLOOKUP(E143,VIP!$A$2:$O11113,8,FALSE)</f>
        <v>Si</v>
      </c>
      <c r="K143" s="142" t="str">
        <f>VLOOKUP(E143,VIP!$A$2:$O14687,6,0)</f>
        <v>NO</v>
      </c>
      <c r="L143" s="143" t="s">
        <v>2245</v>
      </c>
      <c r="M143" s="99" t="s">
        <v>2445</v>
      </c>
      <c r="N143" s="99" t="s">
        <v>2452</v>
      </c>
      <c r="O143" s="142" t="s">
        <v>2454</v>
      </c>
      <c r="P143" s="142"/>
      <c r="Q143" s="99" t="s">
        <v>2245</v>
      </c>
    </row>
    <row r="144" spans="1:17" ht="17.399999999999999" x14ac:dyDescent="0.3">
      <c r="A144" s="142" t="str">
        <f>VLOOKUP(E144,'LISTADO ATM'!$A$2:$C$898,3,0)</f>
        <v>DISTRITO NACIONAL</v>
      </c>
      <c r="B144" s="139" t="s">
        <v>2653</v>
      </c>
      <c r="C144" s="100">
        <v>44389.608668981484</v>
      </c>
      <c r="D144" s="100" t="s">
        <v>2180</v>
      </c>
      <c r="E144" s="134">
        <v>408</v>
      </c>
      <c r="F144" s="142" t="str">
        <f>VLOOKUP(E144,VIP!$A$2:$O14235,2,0)</f>
        <v>DRBR408</v>
      </c>
      <c r="G144" s="142" t="str">
        <f>VLOOKUP(E144,'LISTADO ATM'!$A$2:$B$897,2,0)</f>
        <v xml:space="preserve">ATM Autobanco Las Palmas de Herrera </v>
      </c>
      <c r="H144" s="142" t="str">
        <f>VLOOKUP(E144,VIP!$A$2:$O19196,7,FALSE)</f>
        <v>Si</v>
      </c>
      <c r="I144" s="142" t="str">
        <f>VLOOKUP(E144,VIP!$A$2:$O11161,8,FALSE)</f>
        <v>Si</v>
      </c>
      <c r="J144" s="142" t="str">
        <f>VLOOKUP(E144,VIP!$A$2:$O11111,8,FALSE)</f>
        <v>Si</v>
      </c>
      <c r="K144" s="142" t="str">
        <f>VLOOKUP(E144,VIP!$A$2:$O14685,6,0)</f>
        <v>NO</v>
      </c>
      <c r="L144" s="143" t="s">
        <v>2245</v>
      </c>
      <c r="M144" s="99" t="s">
        <v>2445</v>
      </c>
      <c r="N144" s="99" t="s">
        <v>2452</v>
      </c>
      <c r="O144" s="142" t="s">
        <v>2454</v>
      </c>
      <c r="P144" s="142"/>
      <c r="Q144" s="99" t="s">
        <v>2245</v>
      </c>
    </row>
    <row r="145" spans="1:17" ht="17.399999999999999" x14ac:dyDescent="0.3">
      <c r="A145" s="142" t="str">
        <f>VLOOKUP(E145,'LISTADO ATM'!$A$2:$C$898,3,0)</f>
        <v>ESTE</v>
      </c>
      <c r="B145" s="139" t="s">
        <v>2692</v>
      </c>
      <c r="C145" s="100">
        <v>44389.779143518521</v>
      </c>
      <c r="D145" s="100" t="s">
        <v>2180</v>
      </c>
      <c r="E145" s="134">
        <v>519</v>
      </c>
      <c r="F145" s="142" t="str">
        <f>VLOOKUP(E145,VIP!$A$2:$O14249,2,0)</f>
        <v>DRBR519</v>
      </c>
      <c r="G145" s="142" t="str">
        <f>VLOOKUP(E145,'LISTADO ATM'!$A$2:$B$897,2,0)</f>
        <v xml:space="preserve">ATM Plaza Estrella (Bávaro) </v>
      </c>
      <c r="H145" s="142" t="str">
        <f>VLOOKUP(E145,VIP!$A$2:$O19210,7,FALSE)</f>
        <v>Si</v>
      </c>
      <c r="I145" s="142" t="str">
        <f>VLOOKUP(E145,VIP!$A$2:$O11175,8,FALSE)</f>
        <v>Si</v>
      </c>
      <c r="J145" s="142" t="str">
        <f>VLOOKUP(E145,VIP!$A$2:$O11125,8,FALSE)</f>
        <v>Si</v>
      </c>
      <c r="K145" s="142" t="str">
        <f>VLOOKUP(E145,VIP!$A$2:$O14699,6,0)</f>
        <v>NO</v>
      </c>
      <c r="L145" s="143" t="s">
        <v>2245</v>
      </c>
      <c r="M145" s="99" t="s">
        <v>2445</v>
      </c>
      <c r="N145" s="99" t="s">
        <v>2452</v>
      </c>
      <c r="O145" s="142" t="s">
        <v>2454</v>
      </c>
      <c r="P145" s="142"/>
      <c r="Q145" s="99" t="s">
        <v>2245</v>
      </c>
    </row>
    <row r="146" spans="1:17" ht="17.399999999999999" x14ac:dyDescent="0.3">
      <c r="A146" s="142" t="str">
        <f>VLOOKUP(E146,'LISTADO ATM'!$A$2:$C$898,3,0)</f>
        <v>SUR</v>
      </c>
      <c r="B146" s="139">
        <v>3335947792</v>
      </c>
      <c r="C146" s="100">
        <v>44387.551550925928</v>
      </c>
      <c r="D146" s="100" t="s">
        <v>2469</v>
      </c>
      <c r="E146" s="134">
        <v>880</v>
      </c>
      <c r="F146" s="142" t="str">
        <f>VLOOKUP(E146,VIP!$A$2:$O14224,2,0)</f>
        <v>DRBR880</v>
      </c>
      <c r="G146" s="142" t="str">
        <f>VLOOKUP(E146,'LISTADO ATM'!$A$2:$B$897,2,0)</f>
        <v xml:space="preserve">ATM Autoservicio Barahona II </v>
      </c>
      <c r="H146" s="142" t="str">
        <f>VLOOKUP(E146,VIP!$A$2:$O19185,7,FALSE)</f>
        <v>Si</v>
      </c>
      <c r="I146" s="142" t="str">
        <f>VLOOKUP(E146,VIP!$A$2:$O11150,8,FALSE)</f>
        <v>Si</v>
      </c>
      <c r="J146" s="142" t="str">
        <f>VLOOKUP(E146,VIP!$A$2:$O11100,8,FALSE)</f>
        <v>Si</v>
      </c>
      <c r="K146" s="142" t="str">
        <f>VLOOKUP(E146,VIP!$A$2:$O14674,6,0)</f>
        <v>SI</v>
      </c>
      <c r="L146" s="143" t="s">
        <v>2561</v>
      </c>
      <c r="M146" s="99" t="s">
        <v>2445</v>
      </c>
      <c r="N146" s="99" t="s">
        <v>2452</v>
      </c>
      <c r="O146" s="142" t="s">
        <v>2470</v>
      </c>
      <c r="P146" s="142"/>
      <c r="Q146" s="99" t="s">
        <v>2561</v>
      </c>
    </row>
    <row r="147" spans="1:17" ht="17.399999999999999" x14ac:dyDescent="0.3">
      <c r="A147" s="142" t="str">
        <f>VLOOKUP(E147,'LISTADO ATM'!$A$2:$C$898,3,0)</f>
        <v>DISTRITO NACIONAL</v>
      </c>
      <c r="B147" s="139">
        <v>3335949614</v>
      </c>
      <c r="C147" s="100">
        <v>44386.786423611113</v>
      </c>
      <c r="D147" s="100" t="s">
        <v>2469</v>
      </c>
      <c r="E147" s="134">
        <v>701</v>
      </c>
      <c r="F147" s="142" t="str">
        <f>VLOOKUP(E147,VIP!$A$2:$O14207,2,0)</f>
        <v>DRBR701</v>
      </c>
      <c r="G147" s="142" t="str">
        <f>VLOOKUP(E147,'LISTADO ATM'!$A$2:$B$897,2,0)</f>
        <v>ATM Autoservicio Los Alcarrizos</v>
      </c>
      <c r="H147" s="142" t="str">
        <f>VLOOKUP(E147,VIP!$A$2:$O19168,7,FALSE)</f>
        <v>Si</v>
      </c>
      <c r="I147" s="142" t="str">
        <f>VLOOKUP(E147,VIP!$A$2:$O11133,8,FALSE)</f>
        <v>Si</v>
      </c>
      <c r="J147" s="142" t="str">
        <f>VLOOKUP(E147,VIP!$A$2:$O11083,8,FALSE)</f>
        <v>Si</v>
      </c>
      <c r="K147" s="142" t="str">
        <f>VLOOKUP(E147,VIP!$A$2:$O14657,6,0)</f>
        <v>NO</v>
      </c>
      <c r="L147" s="143" t="s">
        <v>2560</v>
      </c>
      <c r="M147" s="99" t="s">
        <v>2445</v>
      </c>
      <c r="N147" s="99" t="s">
        <v>2452</v>
      </c>
      <c r="O147" s="142" t="s">
        <v>2470</v>
      </c>
      <c r="P147" s="142"/>
      <c r="Q147" s="99" t="s">
        <v>2560</v>
      </c>
    </row>
    <row r="148" spans="1:17" ht="17.399999999999999" x14ac:dyDescent="0.3">
      <c r="A148" s="142" t="str">
        <f>VLOOKUP(E148,'LISTADO ATM'!$A$2:$C$898,3,0)</f>
        <v>DISTRITO NACIONAL</v>
      </c>
      <c r="B148" s="139" t="s">
        <v>2706</v>
      </c>
      <c r="C148" s="100">
        <v>44389.712141203701</v>
      </c>
      <c r="D148" s="100" t="s">
        <v>2448</v>
      </c>
      <c r="E148" s="134">
        <v>180</v>
      </c>
      <c r="F148" s="142" t="str">
        <f>VLOOKUP(E148,VIP!$A$2:$O14263,2,0)</f>
        <v>DRBR180</v>
      </c>
      <c r="G148" s="142" t="str">
        <f>VLOOKUP(E148,'LISTADO ATM'!$A$2:$B$897,2,0)</f>
        <v xml:space="preserve">ATM Megacentro II </v>
      </c>
      <c r="H148" s="142" t="str">
        <f>VLOOKUP(E148,VIP!$A$2:$O19224,7,FALSE)</f>
        <v>Si</v>
      </c>
      <c r="I148" s="142" t="str">
        <f>VLOOKUP(E148,VIP!$A$2:$O11189,8,FALSE)</f>
        <v>Si</v>
      </c>
      <c r="J148" s="142" t="str">
        <f>VLOOKUP(E148,VIP!$A$2:$O11139,8,FALSE)</f>
        <v>Si</v>
      </c>
      <c r="K148" s="142" t="str">
        <f>VLOOKUP(E148,VIP!$A$2:$O14713,6,0)</f>
        <v>SI</v>
      </c>
      <c r="L148" s="143" t="s">
        <v>2441</v>
      </c>
      <c r="M148" s="99" t="s">
        <v>2445</v>
      </c>
      <c r="N148" s="99" t="s">
        <v>2452</v>
      </c>
      <c r="O148" s="142" t="s">
        <v>2453</v>
      </c>
      <c r="P148" s="142"/>
      <c r="Q148" s="99" t="s">
        <v>2441</v>
      </c>
    </row>
    <row r="149" spans="1:17" ht="17.399999999999999" x14ac:dyDescent="0.3">
      <c r="A149" s="142" t="str">
        <f>VLOOKUP(E149,'LISTADO ATM'!$A$2:$C$898,3,0)</f>
        <v>DISTRITO NACIONAL</v>
      </c>
      <c r="B149" s="139" t="s">
        <v>2694</v>
      </c>
      <c r="C149" s="100">
        <v>44389.747349537036</v>
      </c>
      <c r="D149" s="100" t="s">
        <v>2448</v>
      </c>
      <c r="E149" s="134">
        <v>542</v>
      </c>
      <c r="F149" s="142" t="str">
        <f>VLOOKUP(E149,VIP!$A$2:$O14251,2,0)</f>
        <v>DRBR542</v>
      </c>
      <c r="G149" s="142" t="str">
        <f>VLOOKUP(E149,'LISTADO ATM'!$A$2:$B$897,2,0)</f>
        <v>ATM S/M la Cadena Carretera Mella</v>
      </c>
      <c r="H149" s="142" t="str">
        <f>VLOOKUP(E149,VIP!$A$2:$O19212,7,FALSE)</f>
        <v>NO</v>
      </c>
      <c r="I149" s="142" t="str">
        <f>VLOOKUP(E149,VIP!$A$2:$O11177,8,FALSE)</f>
        <v>SI</v>
      </c>
      <c r="J149" s="142" t="str">
        <f>VLOOKUP(E149,VIP!$A$2:$O11127,8,FALSE)</f>
        <v>SI</v>
      </c>
      <c r="K149" s="142" t="str">
        <f>VLOOKUP(E149,VIP!$A$2:$O14701,6,0)</f>
        <v>NO</v>
      </c>
      <c r="L149" s="143" t="s">
        <v>2441</v>
      </c>
      <c r="M149" s="99" t="s">
        <v>2445</v>
      </c>
      <c r="N149" s="99" t="s">
        <v>2452</v>
      </c>
      <c r="O149" s="142" t="s">
        <v>2453</v>
      </c>
      <c r="P149" s="142"/>
      <c r="Q149" s="99" t="s">
        <v>2441</v>
      </c>
    </row>
    <row r="150" spans="1:17" ht="17.399999999999999" x14ac:dyDescent="0.3">
      <c r="A150" s="142" t="str">
        <f>VLOOKUP(E150,'LISTADO ATM'!$A$2:$C$898,3,0)</f>
        <v>DISTRITO NACIONAL</v>
      </c>
      <c r="B150" s="139" t="s">
        <v>2710</v>
      </c>
      <c r="C150" s="100">
        <v>44389.679895833331</v>
      </c>
      <c r="D150" s="100" t="s">
        <v>2469</v>
      </c>
      <c r="E150" s="134">
        <v>745</v>
      </c>
      <c r="F150" s="142" t="str">
        <f>VLOOKUP(E150,VIP!$A$2:$O14267,2,0)</f>
        <v>DRBR027</v>
      </c>
      <c r="G150" s="142" t="str">
        <f>VLOOKUP(E150,'LISTADO ATM'!$A$2:$B$897,2,0)</f>
        <v xml:space="preserve">ATM Oficina Ave. Duarte </v>
      </c>
      <c r="H150" s="142" t="str">
        <f>VLOOKUP(E150,VIP!$A$2:$O19228,7,FALSE)</f>
        <v>No</v>
      </c>
      <c r="I150" s="142" t="str">
        <f>VLOOKUP(E150,VIP!$A$2:$O11193,8,FALSE)</f>
        <v>No</v>
      </c>
      <c r="J150" s="142" t="str">
        <f>VLOOKUP(E150,VIP!$A$2:$O11143,8,FALSE)</f>
        <v>No</v>
      </c>
      <c r="K150" s="142" t="str">
        <f>VLOOKUP(E150,VIP!$A$2:$O14717,6,0)</f>
        <v>NO</v>
      </c>
      <c r="L150" s="143" t="s">
        <v>2441</v>
      </c>
      <c r="M150" s="99" t="s">
        <v>2445</v>
      </c>
      <c r="N150" s="99" t="s">
        <v>2452</v>
      </c>
      <c r="O150" s="142" t="s">
        <v>2470</v>
      </c>
      <c r="P150" s="142"/>
      <c r="Q150" s="99" t="s">
        <v>2441</v>
      </c>
    </row>
    <row r="151" spans="1:17" ht="17.399999999999999" x14ac:dyDescent="0.3">
      <c r="A151" s="142" t="str">
        <f>VLOOKUP(E151,'LISTADO ATM'!$A$2:$C$898,3,0)</f>
        <v>NORTE</v>
      </c>
      <c r="B151" s="139" t="s">
        <v>2695</v>
      </c>
      <c r="C151" s="100">
        <v>44389.744513888887</v>
      </c>
      <c r="D151" s="100" t="s">
        <v>2589</v>
      </c>
      <c r="E151" s="134">
        <v>926</v>
      </c>
      <c r="F151" s="142" t="str">
        <f>VLOOKUP(E151,VIP!$A$2:$O14252,2,0)</f>
        <v>DRBR926</v>
      </c>
      <c r="G151" s="142" t="str">
        <f>VLOOKUP(E151,'LISTADO ATM'!$A$2:$B$897,2,0)</f>
        <v>ATM S/M Juan Cepin</v>
      </c>
      <c r="H151" s="142" t="str">
        <f>VLOOKUP(E151,VIP!$A$2:$O19213,7,FALSE)</f>
        <v>N/A</v>
      </c>
      <c r="I151" s="142" t="str">
        <f>VLOOKUP(E151,VIP!$A$2:$O11178,8,FALSE)</f>
        <v>N/A</v>
      </c>
      <c r="J151" s="142" t="str">
        <f>VLOOKUP(E151,VIP!$A$2:$O11128,8,FALSE)</f>
        <v>N/A</v>
      </c>
      <c r="K151" s="142" t="str">
        <f>VLOOKUP(E151,VIP!$A$2:$O14702,6,0)</f>
        <v>N/A</v>
      </c>
      <c r="L151" s="143" t="s">
        <v>2441</v>
      </c>
      <c r="M151" s="99" t="s">
        <v>2445</v>
      </c>
      <c r="N151" s="99" t="s">
        <v>2452</v>
      </c>
      <c r="O151" s="142" t="s">
        <v>2590</v>
      </c>
      <c r="P151" s="142"/>
      <c r="Q151" s="99" t="s">
        <v>2441</v>
      </c>
    </row>
    <row r="152" spans="1:17" ht="17.399999999999999" x14ac:dyDescent="0.3">
      <c r="A152" s="142" t="str">
        <f>VLOOKUP(E152,'LISTADO ATM'!$A$2:$C$898,3,0)</f>
        <v>SUR</v>
      </c>
      <c r="B152" s="139" t="s">
        <v>2646</v>
      </c>
      <c r="C152" s="100">
        <v>44389.634664351855</v>
      </c>
      <c r="D152" s="100" t="s">
        <v>2180</v>
      </c>
      <c r="E152" s="134">
        <v>311</v>
      </c>
      <c r="F152" s="142" t="str">
        <f>VLOOKUP(E152,VIP!$A$2:$O14228,2,0)</f>
        <v>DRBR381</v>
      </c>
      <c r="G152" s="142" t="str">
        <f>VLOOKUP(E152,'LISTADO ATM'!$A$2:$B$897,2,0)</f>
        <v>ATM Plaza Eroski</v>
      </c>
      <c r="H152" s="142" t="str">
        <f>VLOOKUP(E152,VIP!$A$2:$O19189,7,FALSE)</f>
        <v>Si</v>
      </c>
      <c r="I152" s="142" t="str">
        <f>VLOOKUP(E152,VIP!$A$2:$O11154,8,FALSE)</f>
        <v>Si</v>
      </c>
      <c r="J152" s="142" t="str">
        <f>VLOOKUP(E152,VIP!$A$2:$O11104,8,FALSE)</f>
        <v>Si</v>
      </c>
      <c r="K152" s="142" t="str">
        <f>VLOOKUP(E152,VIP!$A$2:$O14678,6,0)</f>
        <v>NO</v>
      </c>
      <c r="L152" s="143" t="s">
        <v>2596</v>
      </c>
      <c r="M152" s="99" t="s">
        <v>2445</v>
      </c>
      <c r="N152" s="99" t="s">
        <v>2452</v>
      </c>
      <c r="O152" s="142" t="s">
        <v>2454</v>
      </c>
      <c r="P152" s="142" t="s">
        <v>2663</v>
      </c>
      <c r="Q152" s="99" t="s">
        <v>2596</v>
      </c>
    </row>
    <row r="153" spans="1:17" ht="17.399999999999999" x14ac:dyDescent="0.3">
      <c r="A153" s="142" t="str">
        <f>VLOOKUP(E153,'LISTADO ATM'!$A$2:$C$898,3,0)</f>
        <v>SUR</v>
      </c>
      <c r="B153" s="139" t="s">
        <v>2689</v>
      </c>
      <c r="C153" s="100">
        <v>44389.781840277778</v>
      </c>
      <c r="D153" s="100" t="s">
        <v>2180</v>
      </c>
      <c r="E153" s="134">
        <v>829</v>
      </c>
      <c r="F153" s="142" t="str">
        <f>VLOOKUP(E153,VIP!$A$2:$O14246,2,0)</f>
        <v>DRBR829</v>
      </c>
      <c r="G153" s="142" t="str">
        <f>VLOOKUP(E153,'LISTADO ATM'!$A$2:$B$897,2,0)</f>
        <v xml:space="preserve">ATM UNP Multicentro Sirena Baní </v>
      </c>
      <c r="H153" s="142" t="str">
        <f>VLOOKUP(E153,VIP!$A$2:$O19207,7,FALSE)</f>
        <v>Si</v>
      </c>
      <c r="I153" s="142" t="str">
        <f>VLOOKUP(E153,VIP!$A$2:$O11172,8,FALSE)</f>
        <v>Si</v>
      </c>
      <c r="J153" s="142" t="str">
        <f>VLOOKUP(E153,VIP!$A$2:$O11122,8,FALSE)</f>
        <v>Si</v>
      </c>
      <c r="K153" s="142" t="str">
        <f>VLOOKUP(E153,VIP!$A$2:$O14696,6,0)</f>
        <v>NO</v>
      </c>
      <c r="L153" s="143" t="s">
        <v>2600</v>
      </c>
      <c r="M153" s="99" t="s">
        <v>2445</v>
      </c>
      <c r="N153" s="99" t="s">
        <v>2452</v>
      </c>
      <c r="O153" s="142" t="s">
        <v>2454</v>
      </c>
      <c r="P153" s="142"/>
      <c r="Q153" s="99" t="s">
        <v>2600</v>
      </c>
    </row>
    <row r="154" spans="1:17" ht="17.399999999999999" x14ac:dyDescent="0.3">
      <c r="A154" s="142" t="str">
        <f>VLOOKUP(E154,'LISTADO ATM'!$A$2:$C$898,3,0)</f>
        <v>DISTRITO NACIONAL</v>
      </c>
      <c r="B154" s="139" t="s">
        <v>2712</v>
      </c>
      <c r="C154" s="100">
        <v>44389.676655092589</v>
      </c>
      <c r="D154" s="100" t="s">
        <v>2448</v>
      </c>
      <c r="E154" s="134">
        <v>240</v>
      </c>
      <c r="F154" s="142" t="str">
        <f>VLOOKUP(E154,VIP!$A$2:$O14269,2,0)</f>
        <v>DRBR24D</v>
      </c>
      <c r="G154" s="142" t="str">
        <f>VLOOKUP(E154,'LISTADO ATM'!$A$2:$B$897,2,0)</f>
        <v xml:space="preserve">ATM Oficina Carrefour I </v>
      </c>
      <c r="H154" s="142" t="str">
        <f>VLOOKUP(E154,VIP!$A$2:$O19230,7,FALSE)</f>
        <v>Si</v>
      </c>
      <c r="I154" s="142" t="str">
        <f>VLOOKUP(E154,VIP!$A$2:$O11195,8,FALSE)</f>
        <v>Si</v>
      </c>
      <c r="J154" s="142" t="str">
        <f>VLOOKUP(E154,VIP!$A$2:$O11145,8,FALSE)</f>
        <v>Si</v>
      </c>
      <c r="K154" s="142" t="str">
        <f>VLOOKUP(E154,VIP!$A$2:$O14719,6,0)</f>
        <v>SI</v>
      </c>
      <c r="L154" s="143" t="s">
        <v>2417</v>
      </c>
      <c r="M154" s="99" t="s">
        <v>2445</v>
      </c>
      <c r="N154" s="99" t="s">
        <v>2452</v>
      </c>
      <c r="O154" s="142" t="s">
        <v>2453</v>
      </c>
      <c r="P154" s="142"/>
      <c r="Q154" s="99" t="s">
        <v>2417</v>
      </c>
    </row>
    <row r="155" spans="1:17" ht="17.399999999999999" x14ac:dyDescent="0.3">
      <c r="A155" s="142" t="str">
        <f>VLOOKUP(E155,'LISTADO ATM'!$A$2:$C$898,3,0)</f>
        <v>SUR</v>
      </c>
      <c r="B155" s="139" t="s">
        <v>2621</v>
      </c>
      <c r="C155" s="100">
        <v>44388.677685185183</v>
      </c>
      <c r="D155" s="100" t="s">
        <v>2469</v>
      </c>
      <c r="E155" s="134">
        <v>249</v>
      </c>
      <c r="F155" s="142" t="str">
        <f>VLOOKUP(E155,VIP!$A$2:$O14260,2,0)</f>
        <v>DRBR249</v>
      </c>
      <c r="G155" s="142" t="str">
        <f>VLOOKUP(E155,'LISTADO ATM'!$A$2:$B$897,2,0)</f>
        <v xml:space="preserve">ATM Banco Agrícola Neiba </v>
      </c>
      <c r="H155" s="142" t="str">
        <f>VLOOKUP(E155,VIP!$A$2:$O19221,7,FALSE)</f>
        <v>Si</v>
      </c>
      <c r="I155" s="142" t="str">
        <f>VLOOKUP(E155,VIP!$A$2:$O11186,8,FALSE)</f>
        <v>Si</v>
      </c>
      <c r="J155" s="142" t="str">
        <f>VLOOKUP(E155,VIP!$A$2:$O11136,8,FALSE)</f>
        <v>Si</v>
      </c>
      <c r="K155" s="142" t="str">
        <f>VLOOKUP(E155,VIP!$A$2:$O14710,6,0)</f>
        <v>NO</v>
      </c>
      <c r="L155" s="143" t="s">
        <v>2417</v>
      </c>
      <c r="M155" s="99" t="s">
        <v>2445</v>
      </c>
      <c r="N155" s="99" t="s">
        <v>2452</v>
      </c>
      <c r="O155" s="142" t="s">
        <v>2470</v>
      </c>
      <c r="P155" s="142"/>
      <c r="Q155" s="99" t="s">
        <v>2417</v>
      </c>
    </row>
    <row r="156" spans="1:17" ht="17.399999999999999" x14ac:dyDescent="0.3">
      <c r="A156" s="142" t="str">
        <f>VLOOKUP(E156,'LISTADO ATM'!$A$2:$C$898,3,0)</f>
        <v>ESTE</v>
      </c>
      <c r="B156" s="139" t="s">
        <v>2711</v>
      </c>
      <c r="C156" s="100">
        <v>44389.678599537037</v>
      </c>
      <c r="D156" s="100" t="s">
        <v>2448</v>
      </c>
      <c r="E156" s="134">
        <v>651</v>
      </c>
      <c r="F156" s="142" t="str">
        <f>VLOOKUP(E156,VIP!$A$2:$O14268,2,0)</f>
        <v>DRBR651</v>
      </c>
      <c r="G156" s="142" t="str">
        <f>VLOOKUP(E156,'LISTADO ATM'!$A$2:$B$897,2,0)</f>
        <v>ATM Eco Petroleo Romana</v>
      </c>
      <c r="H156" s="142" t="str">
        <f>VLOOKUP(E156,VIP!$A$2:$O19229,7,FALSE)</f>
        <v>Si</v>
      </c>
      <c r="I156" s="142" t="str">
        <f>VLOOKUP(E156,VIP!$A$2:$O11194,8,FALSE)</f>
        <v>Si</v>
      </c>
      <c r="J156" s="142" t="str">
        <f>VLOOKUP(E156,VIP!$A$2:$O11144,8,FALSE)</f>
        <v>Si</v>
      </c>
      <c r="K156" s="142" t="str">
        <f>VLOOKUP(E156,VIP!$A$2:$O14718,6,0)</f>
        <v>NO</v>
      </c>
      <c r="L156" s="143" t="s">
        <v>2417</v>
      </c>
      <c r="M156" s="99" t="s">
        <v>2445</v>
      </c>
      <c r="N156" s="99" t="s">
        <v>2452</v>
      </c>
      <c r="O156" s="142" t="s">
        <v>2453</v>
      </c>
      <c r="P156" s="142"/>
      <c r="Q156" s="99" t="s">
        <v>2417</v>
      </c>
    </row>
    <row r="157" spans="1:17" ht="17.399999999999999" x14ac:dyDescent="0.3">
      <c r="A157" s="142" t="str">
        <f>VLOOKUP(E157,'LISTADO ATM'!$A$2:$C$898,3,0)</f>
        <v>SUR</v>
      </c>
      <c r="B157" s="139">
        <v>3335950072</v>
      </c>
      <c r="C157" s="100">
        <v>44388.469548611109</v>
      </c>
      <c r="D157" s="100" t="s">
        <v>2469</v>
      </c>
      <c r="E157" s="134">
        <v>829</v>
      </c>
      <c r="F157" s="142" t="str">
        <f>VLOOKUP(E157,VIP!$A$2:$O14237,2,0)</f>
        <v>DRBR829</v>
      </c>
      <c r="G157" s="142" t="str">
        <f>VLOOKUP(E157,'LISTADO ATM'!$A$2:$B$897,2,0)</f>
        <v xml:space="preserve">ATM UNP Multicentro Sirena Baní </v>
      </c>
      <c r="H157" s="142" t="str">
        <f>VLOOKUP(E157,VIP!$A$2:$O19198,7,FALSE)</f>
        <v>Si</v>
      </c>
      <c r="I157" s="142" t="str">
        <f>VLOOKUP(E157,VIP!$A$2:$O11163,8,FALSE)</f>
        <v>Si</v>
      </c>
      <c r="J157" s="142" t="str">
        <f>VLOOKUP(E157,VIP!$A$2:$O11113,8,FALSE)</f>
        <v>Si</v>
      </c>
      <c r="K157" s="142" t="str">
        <f>VLOOKUP(E157,VIP!$A$2:$O14687,6,0)</f>
        <v>NO</v>
      </c>
      <c r="L157" s="143" t="s">
        <v>2417</v>
      </c>
      <c r="M157" s="99" t="s">
        <v>2445</v>
      </c>
      <c r="N157" s="99" t="s">
        <v>2452</v>
      </c>
      <c r="O157" s="142" t="s">
        <v>2470</v>
      </c>
      <c r="P157" s="142"/>
      <c r="Q157" s="99" t="s">
        <v>2417</v>
      </c>
    </row>
    <row r="158" spans="1:17" ht="17.399999999999999" x14ac:dyDescent="0.3">
      <c r="A158" s="142" t="str">
        <f>VLOOKUP(E158,'LISTADO ATM'!$A$2:$C$898,3,0)</f>
        <v>DISTRITO NACIONAL</v>
      </c>
      <c r="B158" s="139" t="s">
        <v>2709</v>
      </c>
      <c r="C158" s="100">
        <v>44389.690370370372</v>
      </c>
      <c r="D158" s="100" t="s">
        <v>2180</v>
      </c>
      <c r="E158" s="134">
        <v>23</v>
      </c>
      <c r="F158" s="142" t="str">
        <f>VLOOKUP(E158,VIP!$A$2:$O14266,2,0)</f>
        <v>DRBR023</v>
      </c>
      <c r="G158" s="142" t="str">
        <f>VLOOKUP(E158,'LISTADO ATM'!$A$2:$B$897,2,0)</f>
        <v xml:space="preserve">ATM Oficina México </v>
      </c>
      <c r="H158" s="142" t="str">
        <f>VLOOKUP(E158,VIP!$A$2:$O19227,7,FALSE)</f>
        <v>Si</v>
      </c>
      <c r="I158" s="142" t="str">
        <f>VLOOKUP(E158,VIP!$A$2:$O11192,8,FALSE)</f>
        <v>Si</v>
      </c>
      <c r="J158" s="142" t="str">
        <f>VLOOKUP(E158,VIP!$A$2:$O11142,8,FALSE)</f>
        <v>Si</v>
      </c>
      <c r="K158" s="142" t="str">
        <f>VLOOKUP(E158,VIP!$A$2:$O14716,6,0)</f>
        <v>NO</v>
      </c>
      <c r="L158" s="143" t="s">
        <v>2465</v>
      </c>
      <c r="M158" s="99" t="s">
        <v>2445</v>
      </c>
      <c r="N158" s="99" t="s">
        <v>2452</v>
      </c>
      <c r="O158" s="142" t="s">
        <v>2454</v>
      </c>
      <c r="P158" s="142"/>
      <c r="Q158" s="99" t="s">
        <v>2465</v>
      </c>
    </row>
    <row r="159" spans="1:17" ht="17.399999999999999" x14ac:dyDescent="0.3">
      <c r="A159" s="142" t="str">
        <f>VLOOKUP(E159,'LISTADO ATM'!$A$2:$C$898,3,0)</f>
        <v>DISTRITO NACIONAL</v>
      </c>
      <c r="B159" s="139" t="s">
        <v>2693</v>
      </c>
      <c r="C159" s="100">
        <v>44389.753240740742</v>
      </c>
      <c r="D159" s="100" t="s">
        <v>2180</v>
      </c>
      <c r="E159" s="134">
        <v>280</v>
      </c>
      <c r="F159" s="142" t="str">
        <f>VLOOKUP(E159,VIP!$A$2:$O14250,2,0)</f>
        <v>DRBR752</v>
      </c>
      <c r="G159" s="142" t="str">
        <f>VLOOKUP(E159,'LISTADO ATM'!$A$2:$B$897,2,0)</f>
        <v xml:space="preserve">ATM Cooperativa BR </v>
      </c>
      <c r="H159" s="142" t="str">
        <f>VLOOKUP(E159,VIP!$A$2:$O19211,7,FALSE)</f>
        <v>Si</v>
      </c>
      <c r="I159" s="142" t="str">
        <f>VLOOKUP(E159,VIP!$A$2:$O11176,8,FALSE)</f>
        <v>Si</v>
      </c>
      <c r="J159" s="142" t="str">
        <f>VLOOKUP(E159,VIP!$A$2:$O11126,8,FALSE)</f>
        <v>Si</v>
      </c>
      <c r="K159" s="142" t="str">
        <f>VLOOKUP(E159,VIP!$A$2:$O14700,6,0)</f>
        <v>NO</v>
      </c>
      <c r="L159" s="143" t="s">
        <v>2465</v>
      </c>
      <c r="M159" s="99" t="s">
        <v>2445</v>
      </c>
      <c r="N159" s="99" t="s">
        <v>2452</v>
      </c>
      <c r="O159" s="142" t="s">
        <v>2454</v>
      </c>
      <c r="P159" s="142"/>
      <c r="Q159" s="99" t="s">
        <v>2465</v>
      </c>
    </row>
    <row r="160" spans="1:17" ht="17.399999999999999" x14ac:dyDescent="0.3">
      <c r="A160" s="142" t="str">
        <f>VLOOKUP(E160,'LISTADO ATM'!$A$2:$C$898,3,0)</f>
        <v>DISTRITO NACIONAL</v>
      </c>
      <c r="B160" s="139" t="s">
        <v>2619</v>
      </c>
      <c r="C160" s="100">
        <v>44388.678391203706</v>
      </c>
      <c r="D160" s="100" t="s">
        <v>2180</v>
      </c>
      <c r="E160" s="134">
        <v>527</v>
      </c>
      <c r="F160" s="142" t="str">
        <f>VLOOKUP(E160,VIP!$A$2:$O14258,2,0)</f>
        <v>DRBR527</v>
      </c>
      <c r="G160" s="142" t="str">
        <f>VLOOKUP(E160,'LISTADO ATM'!$A$2:$B$897,2,0)</f>
        <v>ATM Oficina Zona Oriental II</v>
      </c>
      <c r="H160" s="142" t="str">
        <f>VLOOKUP(E160,VIP!$A$2:$O19219,7,FALSE)</f>
        <v>Si</v>
      </c>
      <c r="I160" s="142" t="str">
        <f>VLOOKUP(E160,VIP!$A$2:$O11184,8,FALSE)</f>
        <v>Si</v>
      </c>
      <c r="J160" s="142" t="str">
        <f>VLOOKUP(E160,VIP!$A$2:$O11134,8,FALSE)</f>
        <v>Si</v>
      </c>
      <c r="K160" s="142" t="str">
        <f>VLOOKUP(E160,VIP!$A$2:$O14708,6,0)</f>
        <v>SI</v>
      </c>
      <c r="L160" s="143" t="s">
        <v>2465</v>
      </c>
      <c r="M160" s="99" t="s">
        <v>2445</v>
      </c>
      <c r="N160" s="99" t="s">
        <v>2452</v>
      </c>
      <c r="O160" s="142" t="s">
        <v>2454</v>
      </c>
      <c r="P160" s="142"/>
      <c r="Q160" s="99" t="s">
        <v>2465</v>
      </c>
    </row>
    <row r="161" spans="1:17" ht="17.399999999999999" x14ac:dyDescent="0.3">
      <c r="A161" s="142" t="str">
        <f>VLOOKUP(E161,'LISTADO ATM'!$A$2:$C$898,3,0)</f>
        <v>DISTRITO NACIONAL</v>
      </c>
      <c r="B161" s="139" t="s">
        <v>2705</v>
      </c>
      <c r="C161" s="100">
        <v>44389.717094907406</v>
      </c>
      <c r="D161" s="100" t="s">
        <v>2180</v>
      </c>
      <c r="E161" s="134">
        <v>536</v>
      </c>
      <c r="F161" s="142" t="str">
        <f>VLOOKUP(E161,VIP!$A$2:$O14262,2,0)</f>
        <v>DRBR509</v>
      </c>
      <c r="G161" s="142" t="str">
        <f>VLOOKUP(E161,'LISTADO ATM'!$A$2:$B$897,2,0)</f>
        <v xml:space="preserve">ATM Super Lama San Isidro </v>
      </c>
      <c r="H161" s="142" t="str">
        <f>VLOOKUP(E161,VIP!$A$2:$O19223,7,FALSE)</f>
        <v>Si</v>
      </c>
      <c r="I161" s="142" t="str">
        <f>VLOOKUP(E161,VIP!$A$2:$O11188,8,FALSE)</f>
        <v>Si</v>
      </c>
      <c r="J161" s="142" t="str">
        <f>VLOOKUP(E161,VIP!$A$2:$O11138,8,FALSE)</f>
        <v>Si</v>
      </c>
      <c r="K161" s="142" t="str">
        <f>VLOOKUP(E161,VIP!$A$2:$O14712,6,0)</f>
        <v>NO</v>
      </c>
      <c r="L161" s="143" t="s">
        <v>2465</v>
      </c>
      <c r="M161" s="99" t="s">
        <v>2445</v>
      </c>
      <c r="N161" s="99" t="s">
        <v>2452</v>
      </c>
      <c r="O161" s="142" t="s">
        <v>2454</v>
      </c>
      <c r="P161" s="142"/>
      <c r="Q161" s="99" t="s">
        <v>2465</v>
      </c>
    </row>
    <row r="162" spans="1:17" ht="17.399999999999999" x14ac:dyDescent="0.3">
      <c r="A162" s="142" t="str">
        <f>VLOOKUP(E162,'LISTADO ATM'!$A$2:$C$898,3,0)</f>
        <v>DISTRITO NACIONAL</v>
      </c>
      <c r="B162" s="139" t="s">
        <v>2649</v>
      </c>
      <c r="C162" s="100">
        <v>44389.618831018517</v>
      </c>
      <c r="D162" s="100" t="s">
        <v>2180</v>
      </c>
      <c r="E162" s="134">
        <v>676</v>
      </c>
      <c r="F162" s="142" t="str">
        <f>VLOOKUP(E162,VIP!$A$2:$O14231,2,0)</f>
        <v>DRBR676</v>
      </c>
      <c r="G162" s="142" t="str">
        <f>VLOOKUP(E162,'LISTADO ATM'!$A$2:$B$897,2,0)</f>
        <v>ATM S/M Bravo Colina Del Oeste</v>
      </c>
      <c r="H162" s="142" t="str">
        <f>VLOOKUP(E162,VIP!$A$2:$O19192,7,FALSE)</f>
        <v>Si</v>
      </c>
      <c r="I162" s="142" t="str">
        <f>VLOOKUP(E162,VIP!$A$2:$O11157,8,FALSE)</f>
        <v>Si</v>
      </c>
      <c r="J162" s="142" t="str">
        <f>VLOOKUP(E162,VIP!$A$2:$O11107,8,FALSE)</f>
        <v>Si</v>
      </c>
      <c r="K162" s="142" t="str">
        <f>VLOOKUP(E162,VIP!$A$2:$O14681,6,0)</f>
        <v>NO</v>
      </c>
      <c r="L162" s="143" t="s">
        <v>2465</v>
      </c>
      <c r="M162" s="99" t="s">
        <v>2445</v>
      </c>
      <c r="N162" s="99" t="s">
        <v>2452</v>
      </c>
      <c r="O162" s="142" t="s">
        <v>2454</v>
      </c>
      <c r="P162" s="142"/>
      <c r="Q162" s="99" t="s">
        <v>2465</v>
      </c>
    </row>
    <row r="163" spans="1:17" ht="17.399999999999999" x14ac:dyDescent="0.3">
      <c r="A163" s="142" t="str">
        <f>VLOOKUP(E163,'LISTADO ATM'!$A$2:$C$898,3,0)</f>
        <v>DISTRITO NACIONAL</v>
      </c>
      <c r="B163" s="139" t="s">
        <v>2617</v>
      </c>
      <c r="C163" s="100">
        <v>44388.679062499999</v>
      </c>
      <c r="D163" s="100" t="s">
        <v>2180</v>
      </c>
      <c r="E163" s="134">
        <v>707</v>
      </c>
      <c r="F163" s="142" t="str">
        <f>VLOOKUP(E163,VIP!$A$2:$O14256,2,0)</f>
        <v>DRBR707</v>
      </c>
      <c r="G163" s="142" t="str">
        <f>VLOOKUP(E163,'LISTADO ATM'!$A$2:$B$897,2,0)</f>
        <v xml:space="preserve">ATM IAD </v>
      </c>
      <c r="H163" s="142" t="str">
        <f>VLOOKUP(E163,VIP!$A$2:$O19217,7,FALSE)</f>
        <v>No</v>
      </c>
      <c r="I163" s="142" t="str">
        <f>VLOOKUP(E163,VIP!$A$2:$O11182,8,FALSE)</f>
        <v>No</v>
      </c>
      <c r="J163" s="142" t="str">
        <f>VLOOKUP(E163,VIP!$A$2:$O11132,8,FALSE)</f>
        <v>No</v>
      </c>
      <c r="K163" s="142" t="str">
        <f>VLOOKUP(E163,VIP!$A$2:$O14706,6,0)</f>
        <v>NO</v>
      </c>
      <c r="L163" s="143" t="s">
        <v>2465</v>
      </c>
      <c r="M163" s="99" t="s">
        <v>2445</v>
      </c>
      <c r="N163" s="99" t="s">
        <v>2452</v>
      </c>
      <c r="O163" s="142" t="s">
        <v>2454</v>
      </c>
      <c r="P163" s="142"/>
      <c r="Q163" s="99" t="s">
        <v>2465</v>
      </c>
    </row>
    <row r="164" spans="1:17" ht="17.399999999999999" x14ac:dyDescent="0.3">
      <c r="A164" s="142" t="str">
        <f>VLOOKUP(E164,'LISTADO ATM'!$A$2:$C$898,3,0)</f>
        <v>DISTRITO NACIONAL</v>
      </c>
      <c r="B164" s="139" t="s">
        <v>2690</v>
      </c>
      <c r="C164" s="100">
        <v>44389.78020833333</v>
      </c>
      <c r="D164" s="100" t="s">
        <v>2180</v>
      </c>
      <c r="E164" s="134">
        <v>836</v>
      </c>
      <c r="F164" s="142" t="str">
        <f>VLOOKUP(E164,VIP!$A$2:$O14247,2,0)</f>
        <v>DRBR836</v>
      </c>
      <c r="G164" s="142" t="str">
        <f>VLOOKUP(E164,'LISTADO ATM'!$A$2:$B$897,2,0)</f>
        <v xml:space="preserve">ATM UNP Plaza Luperón </v>
      </c>
      <c r="H164" s="142" t="str">
        <f>VLOOKUP(E164,VIP!$A$2:$O19208,7,FALSE)</f>
        <v>Si</v>
      </c>
      <c r="I164" s="142" t="str">
        <f>VLOOKUP(E164,VIP!$A$2:$O11173,8,FALSE)</f>
        <v>Si</v>
      </c>
      <c r="J164" s="142" t="str">
        <f>VLOOKUP(E164,VIP!$A$2:$O11123,8,FALSE)</f>
        <v>Si</v>
      </c>
      <c r="K164" s="142" t="str">
        <f>VLOOKUP(E164,VIP!$A$2:$O14697,6,0)</f>
        <v>NO</v>
      </c>
      <c r="L164" s="143" t="s">
        <v>2465</v>
      </c>
      <c r="M164" s="99" t="s">
        <v>2445</v>
      </c>
      <c r="N164" s="99" t="s">
        <v>2452</v>
      </c>
      <c r="O164" s="142" t="s">
        <v>2454</v>
      </c>
      <c r="P164" s="142"/>
      <c r="Q164" s="99" t="s">
        <v>2465</v>
      </c>
    </row>
    <row r="165" spans="1:17" ht="17.399999999999999" x14ac:dyDescent="0.3">
      <c r="A165" s="142" t="str">
        <f>VLOOKUP(E165,'LISTADO ATM'!$A$2:$C$898,3,0)</f>
        <v>DISTRITO NACIONAL</v>
      </c>
      <c r="B165" s="139" t="s">
        <v>2708</v>
      </c>
      <c r="C165" s="100">
        <v>44389.690810185188</v>
      </c>
      <c r="D165" s="100" t="s">
        <v>2180</v>
      </c>
      <c r="E165" s="134">
        <v>930</v>
      </c>
      <c r="F165" s="142" t="str">
        <f>VLOOKUP(E165,VIP!$A$2:$O14265,2,0)</f>
        <v>DRBR930</v>
      </c>
      <c r="G165" s="142" t="str">
        <f>VLOOKUP(E165,'LISTADO ATM'!$A$2:$B$897,2,0)</f>
        <v>ATM Oficina Plaza Spring Center</v>
      </c>
      <c r="H165" s="142" t="str">
        <f>VLOOKUP(E165,VIP!$A$2:$O19226,7,FALSE)</f>
        <v>Si</v>
      </c>
      <c r="I165" s="142" t="str">
        <f>VLOOKUP(E165,VIP!$A$2:$O11191,8,FALSE)</f>
        <v>Si</v>
      </c>
      <c r="J165" s="142" t="str">
        <f>VLOOKUP(E165,VIP!$A$2:$O11141,8,FALSE)</f>
        <v>Si</v>
      </c>
      <c r="K165" s="142" t="str">
        <f>VLOOKUP(E165,VIP!$A$2:$O14715,6,0)</f>
        <v>NO</v>
      </c>
      <c r="L165" s="143" t="s">
        <v>2465</v>
      </c>
      <c r="M165" s="99" t="s">
        <v>2445</v>
      </c>
      <c r="N165" s="99" t="s">
        <v>2452</v>
      </c>
      <c r="O165" s="142" t="s">
        <v>2454</v>
      </c>
      <c r="P165" s="142"/>
      <c r="Q165" s="99" t="s">
        <v>2465</v>
      </c>
    </row>
    <row r="166" spans="1:17" x14ac:dyDescent="0.3">
      <c r="C166" s="115"/>
      <c r="D166" s="115"/>
    </row>
  </sheetData>
  <autoFilter ref="A4:Q4">
    <sortState ref="A5:Q165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95 B1:B12 B136:B1048576">
    <cfRule type="duplicateValues" dxfId="496" priority="158989"/>
  </conditionalFormatting>
  <conditionalFormatting sqref="B85:B95 B5:B12 B136:B1048576">
    <cfRule type="duplicateValues" dxfId="495" priority="158993"/>
  </conditionalFormatting>
  <conditionalFormatting sqref="B85:B95 B1:B12 B136:B1048576">
    <cfRule type="duplicateValues" dxfId="494" priority="158996"/>
    <cfRule type="duplicateValues" dxfId="493" priority="158997"/>
    <cfRule type="duplicateValues" dxfId="492" priority="158998"/>
  </conditionalFormatting>
  <conditionalFormatting sqref="E85:E95 E5:E11 E136:E1048576">
    <cfRule type="duplicateValues" dxfId="491" priority="159008"/>
  </conditionalFormatting>
  <conditionalFormatting sqref="E85:E95 E1:E11 E136:E1048576">
    <cfRule type="duplicateValues" dxfId="490" priority="159011"/>
  </conditionalFormatting>
  <conditionalFormatting sqref="E85:E95 E1:E11 E136:E1048576">
    <cfRule type="duplicateValues" dxfId="489" priority="159015"/>
    <cfRule type="duplicateValues" dxfId="488" priority="159016"/>
  </conditionalFormatting>
  <conditionalFormatting sqref="E85:E95 E1:E11 E136:E1048576">
    <cfRule type="duplicateValues" dxfId="487" priority="159023"/>
    <cfRule type="duplicateValues" dxfId="486" priority="159024"/>
    <cfRule type="duplicateValues" dxfId="485" priority="159025"/>
  </conditionalFormatting>
  <conditionalFormatting sqref="E85:E95 E1:E11 E136:E1048576">
    <cfRule type="duplicateValues" dxfId="484" priority="159035"/>
    <cfRule type="duplicateValues" dxfId="483" priority="159036"/>
    <cfRule type="duplicateValues" dxfId="482" priority="159037"/>
    <cfRule type="duplicateValues" dxfId="481" priority="159038"/>
  </conditionalFormatting>
  <conditionalFormatting sqref="E85:E95 E136:E1048576">
    <cfRule type="duplicateValues" dxfId="480" priority="159051"/>
  </conditionalFormatting>
  <conditionalFormatting sqref="B85:B95 B136:B1048576">
    <cfRule type="duplicateValues" dxfId="479" priority="159053"/>
  </conditionalFormatting>
  <conditionalFormatting sqref="B85:B95 B1:B12 B136:B1048576">
    <cfRule type="duplicateValues" dxfId="478" priority="159055"/>
    <cfRule type="duplicateValues" dxfId="477" priority="159056"/>
  </conditionalFormatting>
  <conditionalFormatting sqref="B85:B95 B5:B12 B136:B1048576">
    <cfRule type="duplicateValues" dxfId="476" priority="159063"/>
    <cfRule type="duplicateValues" dxfId="475" priority="159064"/>
    <cfRule type="duplicateValues" dxfId="474" priority="159065"/>
  </conditionalFormatting>
  <conditionalFormatting sqref="B12">
    <cfRule type="duplicateValues" dxfId="473" priority="409"/>
  </conditionalFormatting>
  <conditionalFormatting sqref="B12">
    <cfRule type="duplicateValues" dxfId="472" priority="406"/>
    <cfRule type="duplicateValues" dxfId="471" priority="407"/>
    <cfRule type="duplicateValues" dxfId="470" priority="408"/>
  </conditionalFormatting>
  <conditionalFormatting sqref="B12">
    <cfRule type="duplicateValues" dxfId="469" priority="404"/>
    <cfRule type="duplicateValues" dxfId="468" priority="405"/>
  </conditionalFormatting>
  <conditionalFormatting sqref="B13:B23">
    <cfRule type="duplicateValues" dxfId="467" priority="403"/>
  </conditionalFormatting>
  <conditionalFormatting sqref="B13:B23">
    <cfRule type="duplicateValues" dxfId="466" priority="402"/>
  </conditionalFormatting>
  <conditionalFormatting sqref="B13:B23">
    <cfRule type="duplicateValues" dxfId="465" priority="399"/>
    <cfRule type="duplicateValues" dxfId="464" priority="400"/>
    <cfRule type="duplicateValues" dxfId="463" priority="401"/>
  </conditionalFormatting>
  <conditionalFormatting sqref="B13:B23">
    <cfRule type="duplicateValues" dxfId="462" priority="386"/>
  </conditionalFormatting>
  <conditionalFormatting sqref="B13:B23">
    <cfRule type="duplicateValues" dxfId="461" priority="384"/>
    <cfRule type="duplicateValues" dxfId="460" priority="385"/>
  </conditionalFormatting>
  <conditionalFormatting sqref="B13:B23">
    <cfRule type="duplicateValues" dxfId="459" priority="381"/>
    <cfRule type="duplicateValues" dxfId="458" priority="382"/>
    <cfRule type="duplicateValues" dxfId="457" priority="383"/>
  </conditionalFormatting>
  <conditionalFormatting sqref="B13:B23">
    <cfRule type="duplicateValues" dxfId="456" priority="379"/>
  </conditionalFormatting>
  <conditionalFormatting sqref="B13:B23">
    <cfRule type="duplicateValues" dxfId="455" priority="376"/>
    <cfRule type="duplicateValues" dxfId="454" priority="377"/>
    <cfRule type="duplicateValues" dxfId="453" priority="378"/>
  </conditionalFormatting>
  <conditionalFormatting sqref="B13:B23">
    <cfRule type="duplicateValues" dxfId="452" priority="374"/>
    <cfRule type="duplicateValues" dxfId="451" priority="375"/>
  </conditionalFormatting>
  <conditionalFormatting sqref="E12:E23">
    <cfRule type="duplicateValues" dxfId="450" priority="373"/>
  </conditionalFormatting>
  <conditionalFormatting sqref="E12:E23">
    <cfRule type="duplicateValues" dxfId="449" priority="372"/>
  </conditionalFormatting>
  <conditionalFormatting sqref="E12:E23">
    <cfRule type="duplicateValues" dxfId="448" priority="370"/>
    <cfRule type="duplicateValues" dxfId="447" priority="371"/>
  </conditionalFormatting>
  <conditionalFormatting sqref="E12:E23">
    <cfRule type="duplicateValues" dxfId="446" priority="367"/>
    <cfRule type="duplicateValues" dxfId="445" priority="368"/>
    <cfRule type="duplicateValues" dxfId="444" priority="369"/>
  </conditionalFormatting>
  <conditionalFormatting sqref="E12:E23">
    <cfRule type="duplicateValues" dxfId="443" priority="363"/>
    <cfRule type="duplicateValues" dxfId="442" priority="364"/>
    <cfRule type="duplicateValues" dxfId="441" priority="365"/>
    <cfRule type="duplicateValues" dxfId="440" priority="366"/>
  </conditionalFormatting>
  <conditionalFormatting sqref="E12:E23">
    <cfRule type="duplicateValues" dxfId="439" priority="362"/>
  </conditionalFormatting>
  <conditionalFormatting sqref="E12:E23">
    <cfRule type="duplicateValues" dxfId="438" priority="361"/>
  </conditionalFormatting>
  <conditionalFormatting sqref="E12:E23">
    <cfRule type="duplicateValues" dxfId="437" priority="360"/>
  </conditionalFormatting>
  <conditionalFormatting sqref="E12:E23">
    <cfRule type="duplicateValues" dxfId="436" priority="358"/>
    <cfRule type="duplicateValues" dxfId="435" priority="359"/>
  </conditionalFormatting>
  <conditionalFormatting sqref="E12:E23">
    <cfRule type="duplicateValues" dxfId="434" priority="355"/>
    <cfRule type="duplicateValues" dxfId="433" priority="356"/>
    <cfRule type="duplicateValues" dxfId="432" priority="357"/>
  </conditionalFormatting>
  <conditionalFormatting sqref="E12:E23">
    <cfRule type="duplicateValues" dxfId="431" priority="351"/>
    <cfRule type="duplicateValues" dxfId="430" priority="352"/>
    <cfRule type="duplicateValues" dxfId="429" priority="353"/>
    <cfRule type="duplicateValues" dxfId="428" priority="354"/>
  </conditionalFormatting>
  <conditionalFormatting sqref="E85:E95 E1:E38 E136:E1048576">
    <cfRule type="duplicateValues" dxfId="427" priority="310"/>
  </conditionalFormatting>
  <conditionalFormatting sqref="B24:B38">
    <cfRule type="duplicateValues" dxfId="426" priority="160773"/>
  </conditionalFormatting>
  <conditionalFormatting sqref="B24:B38">
    <cfRule type="duplicateValues" dxfId="425" priority="160774"/>
    <cfRule type="duplicateValues" dxfId="424" priority="160775"/>
    <cfRule type="duplicateValues" dxfId="423" priority="160776"/>
  </conditionalFormatting>
  <conditionalFormatting sqref="B24:B38">
    <cfRule type="duplicateValues" dxfId="422" priority="160777"/>
    <cfRule type="duplicateValues" dxfId="421" priority="160778"/>
  </conditionalFormatting>
  <conditionalFormatting sqref="E24:E38">
    <cfRule type="duplicateValues" dxfId="420" priority="160779"/>
  </conditionalFormatting>
  <conditionalFormatting sqref="E24:E38">
    <cfRule type="duplicateValues" dxfId="419" priority="160780"/>
    <cfRule type="duplicateValues" dxfId="418" priority="160781"/>
  </conditionalFormatting>
  <conditionalFormatting sqref="E24:E38">
    <cfRule type="duplicateValues" dxfId="417" priority="160782"/>
    <cfRule type="duplicateValues" dxfId="416" priority="160783"/>
    <cfRule type="duplicateValues" dxfId="415" priority="160784"/>
  </conditionalFormatting>
  <conditionalFormatting sqref="E24:E38">
    <cfRule type="duplicateValues" dxfId="414" priority="160785"/>
    <cfRule type="duplicateValues" dxfId="413" priority="160786"/>
    <cfRule type="duplicateValues" dxfId="412" priority="160787"/>
    <cfRule type="duplicateValues" dxfId="411" priority="160788"/>
  </conditionalFormatting>
  <conditionalFormatting sqref="E39:E80">
    <cfRule type="duplicateValues" dxfId="410" priority="160827"/>
  </conditionalFormatting>
  <conditionalFormatting sqref="B39:B79">
    <cfRule type="duplicateValues" dxfId="409" priority="160828"/>
  </conditionalFormatting>
  <conditionalFormatting sqref="B39:B79">
    <cfRule type="duplicateValues" dxfId="408" priority="160829"/>
    <cfRule type="duplicateValues" dxfId="407" priority="160830"/>
    <cfRule type="duplicateValues" dxfId="406" priority="160831"/>
  </conditionalFormatting>
  <conditionalFormatting sqref="B39:B79">
    <cfRule type="duplicateValues" dxfId="405" priority="160832"/>
    <cfRule type="duplicateValues" dxfId="404" priority="160833"/>
  </conditionalFormatting>
  <conditionalFormatting sqref="E39:E80">
    <cfRule type="duplicateValues" dxfId="403" priority="160835"/>
    <cfRule type="duplicateValues" dxfId="402" priority="160836"/>
  </conditionalFormatting>
  <conditionalFormatting sqref="E39:E80">
    <cfRule type="duplicateValues" dxfId="401" priority="160837"/>
    <cfRule type="duplicateValues" dxfId="400" priority="160838"/>
    <cfRule type="duplicateValues" dxfId="399" priority="160839"/>
  </conditionalFormatting>
  <conditionalFormatting sqref="E39:E80">
    <cfRule type="duplicateValues" dxfId="398" priority="160840"/>
    <cfRule type="duplicateValues" dxfId="397" priority="160841"/>
    <cfRule type="duplicateValues" dxfId="396" priority="160842"/>
    <cfRule type="duplicateValues" dxfId="395" priority="160843"/>
  </conditionalFormatting>
  <conditionalFormatting sqref="B80:B82">
    <cfRule type="duplicateValues" dxfId="394" priority="292"/>
  </conditionalFormatting>
  <conditionalFormatting sqref="B80:B82">
    <cfRule type="duplicateValues" dxfId="393" priority="289"/>
    <cfRule type="duplicateValues" dxfId="392" priority="290"/>
    <cfRule type="duplicateValues" dxfId="391" priority="291"/>
  </conditionalFormatting>
  <conditionalFormatting sqref="B80:B82">
    <cfRule type="duplicateValues" dxfId="390" priority="287"/>
    <cfRule type="duplicateValues" dxfId="389" priority="288"/>
  </conditionalFormatting>
  <conditionalFormatting sqref="E81:E82">
    <cfRule type="duplicateValues" dxfId="388" priority="286"/>
  </conditionalFormatting>
  <conditionalFormatting sqref="E81:E82">
    <cfRule type="duplicateValues" dxfId="387" priority="284"/>
    <cfRule type="duplicateValues" dxfId="386" priority="285"/>
  </conditionalFormatting>
  <conditionalFormatting sqref="E81:E82">
    <cfRule type="duplicateValues" dxfId="385" priority="281"/>
    <cfRule type="duplicateValues" dxfId="384" priority="282"/>
    <cfRule type="duplicateValues" dxfId="383" priority="283"/>
  </conditionalFormatting>
  <conditionalFormatting sqref="E81:E82">
    <cfRule type="duplicateValues" dxfId="382" priority="277"/>
    <cfRule type="duplicateValues" dxfId="381" priority="278"/>
    <cfRule type="duplicateValues" dxfId="380" priority="279"/>
    <cfRule type="duplicateValues" dxfId="379" priority="280"/>
  </conditionalFormatting>
  <conditionalFormatting sqref="E83">
    <cfRule type="duplicateValues" dxfId="378" priority="276"/>
  </conditionalFormatting>
  <conditionalFormatting sqref="E83">
    <cfRule type="duplicateValues" dxfId="377" priority="274"/>
    <cfRule type="duplicateValues" dxfId="376" priority="275"/>
  </conditionalFormatting>
  <conditionalFormatting sqref="E83">
    <cfRule type="duplicateValues" dxfId="375" priority="271"/>
    <cfRule type="duplicateValues" dxfId="374" priority="272"/>
    <cfRule type="duplicateValues" dxfId="373" priority="273"/>
  </conditionalFormatting>
  <conditionalFormatting sqref="E83">
    <cfRule type="duplicateValues" dxfId="372" priority="267"/>
    <cfRule type="duplicateValues" dxfId="371" priority="268"/>
    <cfRule type="duplicateValues" dxfId="370" priority="269"/>
    <cfRule type="duplicateValues" dxfId="369" priority="270"/>
  </conditionalFormatting>
  <conditionalFormatting sqref="B83">
    <cfRule type="duplicateValues" dxfId="368" priority="266"/>
  </conditionalFormatting>
  <conditionalFormatting sqref="B83">
    <cfRule type="duplicateValues" dxfId="367" priority="263"/>
    <cfRule type="duplicateValues" dxfId="366" priority="264"/>
    <cfRule type="duplicateValues" dxfId="365" priority="265"/>
  </conditionalFormatting>
  <conditionalFormatting sqref="B83">
    <cfRule type="duplicateValues" dxfId="364" priority="261"/>
    <cfRule type="duplicateValues" dxfId="363" priority="262"/>
  </conditionalFormatting>
  <conditionalFormatting sqref="B84:B93">
    <cfRule type="duplicateValues" dxfId="362" priority="260"/>
  </conditionalFormatting>
  <conditionalFormatting sqref="B84:B93">
    <cfRule type="duplicateValues" dxfId="361" priority="257"/>
    <cfRule type="duplicateValues" dxfId="360" priority="258"/>
    <cfRule type="duplicateValues" dxfId="359" priority="259"/>
  </conditionalFormatting>
  <conditionalFormatting sqref="B84:B93">
    <cfRule type="duplicateValues" dxfId="358" priority="255"/>
    <cfRule type="duplicateValues" dxfId="357" priority="256"/>
  </conditionalFormatting>
  <conditionalFormatting sqref="E84:E93">
    <cfRule type="duplicateValues" dxfId="356" priority="254"/>
  </conditionalFormatting>
  <conditionalFormatting sqref="E84:E93">
    <cfRule type="duplicateValues" dxfId="355" priority="252"/>
    <cfRule type="duplicateValues" dxfId="354" priority="253"/>
  </conditionalFormatting>
  <conditionalFormatting sqref="E84:E93">
    <cfRule type="duplicateValues" dxfId="353" priority="249"/>
    <cfRule type="duplicateValues" dxfId="352" priority="250"/>
    <cfRule type="duplicateValues" dxfId="351" priority="251"/>
  </conditionalFormatting>
  <conditionalFormatting sqref="E84:E93">
    <cfRule type="duplicateValues" dxfId="350" priority="245"/>
    <cfRule type="duplicateValues" dxfId="349" priority="246"/>
    <cfRule type="duplicateValues" dxfId="348" priority="247"/>
    <cfRule type="duplicateValues" dxfId="347" priority="248"/>
  </conditionalFormatting>
  <conditionalFormatting sqref="B94">
    <cfRule type="duplicateValues" dxfId="346" priority="244"/>
  </conditionalFormatting>
  <conditionalFormatting sqref="B94">
    <cfRule type="duplicateValues" dxfId="345" priority="241"/>
    <cfRule type="duplicateValues" dxfId="344" priority="242"/>
    <cfRule type="duplicateValues" dxfId="343" priority="243"/>
  </conditionalFormatting>
  <conditionalFormatting sqref="B94">
    <cfRule type="duplicateValues" dxfId="342" priority="239"/>
    <cfRule type="duplicateValues" dxfId="341" priority="240"/>
  </conditionalFormatting>
  <conditionalFormatting sqref="E94">
    <cfRule type="duplicateValues" dxfId="340" priority="238"/>
  </conditionalFormatting>
  <conditionalFormatting sqref="E94">
    <cfRule type="duplicateValues" dxfId="339" priority="236"/>
    <cfRule type="duplicateValues" dxfId="338" priority="237"/>
  </conditionalFormatting>
  <conditionalFormatting sqref="E94">
    <cfRule type="duplicateValues" dxfId="337" priority="233"/>
    <cfRule type="duplicateValues" dxfId="336" priority="234"/>
    <cfRule type="duplicateValues" dxfId="335" priority="235"/>
  </conditionalFormatting>
  <conditionalFormatting sqref="E94">
    <cfRule type="duplicateValues" dxfId="334" priority="229"/>
    <cfRule type="duplicateValues" dxfId="333" priority="230"/>
    <cfRule type="duplicateValues" dxfId="332" priority="231"/>
    <cfRule type="duplicateValues" dxfId="331" priority="232"/>
  </conditionalFormatting>
  <conditionalFormatting sqref="B95">
    <cfRule type="duplicateValues" dxfId="330" priority="228"/>
  </conditionalFormatting>
  <conditionalFormatting sqref="B95">
    <cfRule type="duplicateValues" dxfId="329" priority="225"/>
    <cfRule type="duplicateValues" dxfId="328" priority="226"/>
    <cfRule type="duplicateValues" dxfId="327" priority="227"/>
  </conditionalFormatting>
  <conditionalFormatting sqref="B95">
    <cfRule type="duplicateValues" dxfId="326" priority="223"/>
    <cfRule type="duplicateValues" dxfId="325" priority="224"/>
  </conditionalFormatting>
  <conditionalFormatting sqref="E95">
    <cfRule type="duplicateValues" dxfId="324" priority="222"/>
  </conditionalFormatting>
  <conditionalFormatting sqref="E95">
    <cfRule type="duplicateValues" dxfId="323" priority="220"/>
    <cfRule type="duplicateValues" dxfId="322" priority="221"/>
  </conditionalFormatting>
  <conditionalFormatting sqref="E95">
    <cfRule type="duplicateValues" dxfId="321" priority="217"/>
    <cfRule type="duplicateValues" dxfId="320" priority="218"/>
    <cfRule type="duplicateValues" dxfId="319" priority="219"/>
  </conditionalFormatting>
  <conditionalFormatting sqref="E95">
    <cfRule type="duplicateValues" dxfId="318" priority="213"/>
    <cfRule type="duplicateValues" dxfId="317" priority="214"/>
    <cfRule type="duplicateValues" dxfId="316" priority="215"/>
    <cfRule type="duplicateValues" dxfId="315" priority="216"/>
  </conditionalFormatting>
  <conditionalFormatting sqref="B5:B11">
    <cfRule type="duplicateValues" dxfId="314" priority="160881"/>
  </conditionalFormatting>
  <conditionalFormatting sqref="B5:B11">
    <cfRule type="duplicateValues" dxfId="313" priority="160882"/>
    <cfRule type="duplicateValues" dxfId="312" priority="160883"/>
    <cfRule type="duplicateValues" dxfId="311" priority="160884"/>
  </conditionalFormatting>
  <conditionalFormatting sqref="B5:B11">
    <cfRule type="duplicateValues" dxfId="310" priority="160885"/>
    <cfRule type="duplicateValues" dxfId="309" priority="160886"/>
  </conditionalFormatting>
  <conditionalFormatting sqref="E5:E11">
    <cfRule type="duplicateValues" dxfId="308" priority="160887"/>
  </conditionalFormatting>
  <conditionalFormatting sqref="E5:E11">
    <cfRule type="duplicateValues" dxfId="307" priority="160888"/>
    <cfRule type="duplicateValues" dxfId="306" priority="160889"/>
  </conditionalFormatting>
  <conditionalFormatting sqref="E5:E11">
    <cfRule type="duplicateValues" dxfId="305" priority="160890"/>
    <cfRule type="duplicateValues" dxfId="304" priority="160891"/>
    <cfRule type="duplicateValues" dxfId="303" priority="160892"/>
  </conditionalFormatting>
  <conditionalFormatting sqref="E5:E11">
    <cfRule type="duplicateValues" dxfId="302" priority="160893"/>
    <cfRule type="duplicateValues" dxfId="301" priority="160894"/>
    <cfRule type="duplicateValues" dxfId="300" priority="160895"/>
    <cfRule type="duplicateValues" dxfId="299" priority="160896"/>
  </conditionalFormatting>
  <conditionalFormatting sqref="B96">
    <cfRule type="duplicateValues" dxfId="298" priority="212"/>
  </conditionalFormatting>
  <conditionalFormatting sqref="B96">
    <cfRule type="duplicateValues" dxfId="297" priority="211"/>
  </conditionalFormatting>
  <conditionalFormatting sqref="B96">
    <cfRule type="duplicateValues" dxfId="296" priority="208"/>
    <cfRule type="duplicateValues" dxfId="295" priority="209"/>
    <cfRule type="duplicateValues" dxfId="294" priority="210"/>
  </conditionalFormatting>
  <conditionalFormatting sqref="E96">
    <cfRule type="duplicateValues" dxfId="293" priority="207"/>
  </conditionalFormatting>
  <conditionalFormatting sqref="E96">
    <cfRule type="duplicateValues" dxfId="292" priority="206"/>
  </conditionalFormatting>
  <conditionalFormatting sqref="E96">
    <cfRule type="duplicateValues" dxfId="291" priority="204"/>
    <cfRule type="duplicateValues" dxfId="290" priority="205"/>
  </conditionalFormatting>
  <conditionalFormatting sqref="E96">
    <cfRule type="duplicateValues" dxfId="289" priority="201"/>
    <cfRule type="duplicateValues" dxfId="288" priority="202"/>
    <cfRule type="duplicateValues" dxfId="287" priority="203"/>
  </conditionalFormatting>
  <conditionalFormatting sqref="E96">
    <cfRule type="duplicateValues" dxfId="286" priority="197"/>
    <cfRule type="duplicateValues" dxfId="285" priority="198"/>
    <cfRule type="duplicateValues" dxfId="284" priority="199"/>
    <cfRule type="duplicateValues" dxfId="283" priority="200"/>
  </conditionalFormatting>
  <conditionalFormatting sqref="E96">
    <cfRule type="duplicateValues" dxfId="282" priority="196"/>
  </conditionalFormatting>
  <conditionalFormatting sqref="B96">
    <cfRule type="duplicateValues" dxfId="281" priority="195"/>
  </conditionalFormatting>
  <conditionalFormatting sqref="B96">
    <cfRule type="duplicateValues" dxfId="280" priority="193"/>
    <cfRule type="duplicateValues" dxfId="279" priority="194"/>
  </conditionalFormatting>
  <conditionalFormatting sqref="B96">
    <cfRule type="duplicateValues" dxfId="278" priority="190"/>
    <cfRule type="duplicateValues" dxfId="277" priority="191"/>
    <cfRule type="duplicateValues" dxfId="276" priority="192"/>
  </conditionalFormatting>
  <conditionalFormatting sqref="E96">
    <cfRule type="duplicateValues" dxfId="275" priority="189"/>
  </conditionalFormatting>
  <conditionalFormatting sqref="B96">
    <cfRule type="duplicateValues" dxfId="274" priority="188"/>
  </conditionalFormatting>
  <conditionalFormatting sqref="B96">
    <cfRule type="duplicateValues" dxfId="273" priority="185"/>
    <cfRule type="duplicateValues" dxfId="272" priority="186"/>
    <cfRule type="duplicateValues" dxfId="271" priority="187"/>
  </conditionalFormatting>
  <conditionalFormatting sqref="B96">
    <cfRule type="duplicateValues" dxfId="270" priority="183"/>
    <cfRule type="duplicateValues" dxfId="269" priority="184"/>
  </conditionalFormatting>
  <conditionalFormatting sqref="E96">
    <cfRule type="duplicateValues" dxfId="268" priority="182"/>
  </conditionalFormatting>
  <conditionalFormatting sqref="E96">
    <cfRule type="duplicateValues" dxfId="267" priority="180"/>
    <cfRule type="duplicateValues" dxfId="266" priority="181"/>
  </conditionalFormatting>
  <conditionalFormatting sqref="E96">
    <cfRule type="duplicateValues" dxfId="265" priority="177"/>
    <cfRule type="duplicateValues" dxfId="264" priority="178"/>
    <cfRule type="duplicateValues" dxfId="263" priority="179"/>
  </conditionalFormatting>
  <conditionalFormatting sqref="E96">
    <cfRule type="duplicateValues" dxfId="262" priority="173"/>
    <cfRule type="duplicateValues" dxfId="261" priority="174"/>
    <cfRule type="duplicateValues" dxfId="260" priority="175"/>
    <cfRule type="duplicateValues" dxfId="259" priority="176"/>
  </conditionalFormatting>
  <conditionalFormatting sqref="B97:B99">
    <cfRule type="duplicateValues" dxfId="258" priority="172"/>
  </conditionalFormatting>
  <conditionalFormatting sqref="B97:B99">
    <cfRule type="duplicateValues" dxfId="257" priority="171"/>
  </conditionalFormatting>
  <conditionalFormatting sqref="B97:B99">
    <cfRule type="duplicateValues" dxfId="256" priority="168"/>
    <cfRule type="duplicateValues" dxfId="255" priority="169"/>
    <cfRule type="duplicateValues" dxfId="254" priority="170"/>
  </conditionalFormatting>
  <conditionalFormatting sqref="E97:E99">
    <cfRule type="duplicateValues" dxfId="253" priority="167"/>
  </conditionalFormatting>
  <conditionalFormatting sqref="E97:E99">
    <cfRule type="duplicateValues" dxfId="252" priority="166"/>
  </conditionalFormatting>
  <conditionalFormatting sqref="E97:E99">
    <cfRule type="duplicateValues" dxfId="251" priority="164"/>
    <cfRule type="duplicateValues" dxfId="250" priority="165"/>
  </conditionalFormatting>
  <conditionalFormatting sqref="E97:E99">
    <cfRule type="duplicateValues" dxfId="249" priority="161"/>
    <cfRule type="duplicateValues" dxfId="248" priority="162"/>
    <cfRule type="duplicateValues" dxfId="247" priority="163"/>
  </conditionalFormatting>
  <conditionalFormatting sqref="E97:E99">
    <cfRule type="duplicateValues" dxfId="246" priority="157"/>
    <cfRule type="duplicateValues" dxfId="245" priority="158"/>
    <cfRule type="duplicateValues" dxfId="244" priority="159"/>
    <cfRule type="duplicateValues" dxfId="243" priority="160"/>
  </conditionalFormatting>
  <conditionalFormatting sqref="E97:E99">
    <cfRule type="duplicateValues" dxfId="242" priority="156"/>
  </conditionalFormatting>
  <conditionalFormatting sqref="B97:B99">
    <cfRule type="duplicateValues" dxfId="241" priority="155"/>
  </conditionalFormatting>
  <conditionalFormatting sqref="B97:B99">
    <cfRule type="duplicateValues" dxfId="240" priority="153"/>
    <cfRule type="duplicateValues" dxfId="239" priority="154"/>
  </conditionalFormatting>
  <conditionalFormatting sqref="B97:B99">
    <cfRule type="duplicateValues" dxfId="238" priority="150"/>
    <cfRule type="duplicateValues" dxfId="237" priority="151"/>
    <cfRule type="duplicateValues" dxfId="236" priority="152"/>
  </conditionalFormatting>
  <conditionalFormatting sqref="E97:E99">
    <cfRule type="duplicateValues" dxfId="235" priority="149"/>
  </conditionalFormatting>
  <conditionalFormatting sqref="B97:B99">
    <cfRule type="duplicateValues" dxfId="234" priority="148"/>
  </conditionalFormatting>
  <conditionalFormatting sqref="B97:B99">
    <cfRule type="duplicateValues" dxfId="233" priority="145"/>
    <cfRule type="duplicateValues" dxfId="232" priority="146"/>
    <cfRule type="duplicateValues" dxfId="231" priority="147"/>
  </conditionalFormatting>
  <conditionalFormatting sqref="B97:B99">
    <cfRule type="duplicateValues" dxfId="230" priority="143"/>
    <cfRule type="duplicateValues" dxfId="229" priority="144"/>
  </conditionalFormatting>
  <conditionalFormatting sqref="E97:E99">
    <cfRule type="duplicateValues" dxfId="228" priority="142"/>
  </conditionalFormatting>
  <conditionalFormatting sqref="E97:E99">
    <cfRule type="duplicateValues" dxfId="227" priority="140"/>
    <cfRule type="duplicateValues" dxfId="226" priority="141"/>
  </conditionalFormatting>
  <conditionalFormatting sqref="E97:E99">
    <cfRule type="duplicateValues" dxfId="225" priority="137"/>
    <cfRule type="duplicateValues" dxfId="224" priority="138"/>
    <cfRule type="duplicateValues" dxfId="223" priority="139"/>
  </conditionalFormatting>
  <conditionalFormatting sqref="E97:E99">
    <cfRule type="duplicateValues" dxfId="222" priority="133"/>
    <cfRule type="duplicateValues" dxfId="221" priority="134"/>
    <cfRule type="duplicateValues" dxfId="220" priority="135"/>
    <cfRule type="duplicateValues" dxfId="219" priority="136"/>
  </conditionalFormatting>
  <conditionalFormatting sqref="B100:B104">
    <cfRule type="duplicateValues" dxfId="218" priority="132"/>
  </conditionalFormatting>
  <conditionalFormatting sqref="B100:B104">
    <cfRule type="duplicateValues" dxfId="217" priority="131"/>
  </conditionalFormatting>
  <conditionalFormatting sqref="B100:B104">
    <cfRule type="duplicateValues" dxfId="216" priority="128"/>
    <cfRule type="duplicateValues" dxfId="215" priority="129"/>
    <cfRule type="duplicateValues" dxfId="214" priority="130"/>
  </conditionalFormatting>
  <conditionalFormatting sqref="E100:E104">
    <cfRule type="duplicateValues" dxfId="213" priority="127"/>
  </conditionalFormatting>
  <conditionalFormatting sqref="E100:E104">
    <cfRule type="duplicateValues" dxfId="212" priority="126"/>
  </conditionalFormatting>
  <conditionalFormatting sqref="E100:E104">
    <cfRule type="duplicateValues" dxfId="211" priority="124"/>
    <cfRule type="duplicateValues" dxfId="210" priority="125"/>
  </conditionalFormatting>
  <conditionalFormatting sqref="E100:E104">
    <cfRule type="duplicateValues" dxfId="209" priority="121"/>
    <cfRule type="duplicateValues" dxfId="208" priority="122"/>
    <cfRule type="duplicateValues" dxfId="207" priority="123"/>
  </conditionalFormatting>
  <conditionalFormatting sqref="E100:E104">
    <cfRule type="duplicateValues" dxfId="206" priority="117"/>
    <cfRule type="duplicateValues" dxfId="205" priority="118"/>
    <cfRule type="duplicateValues" dxfId="204" priority="119"/>
    <cfRule type="duplicateValues" dxfId="203" priority="120"/>
  </conditionalFormatting>
  <conditionalFormatting sqref="E100:E104">
    <cfRule type="duplicateValues" dxfId="202" priority="116"/>
  </conditionalFormatting>
  <conditionalFormatting sqref="B100:B104">
    <cfRule type="duplicateValues" dxfId="201" priority="115"/>
  </conditionalFormatting>
  <conditionalFormatting sqref="B100:B104">
    <cfRule type="duplicateValues" dxfId="200" priority="113"/>
    <cfRule type="duplicateValues" dxfId="199" priority="114"/>
  </conditionalFormatting>
  <conditionalFormatting sqref="B100:B104">
    <cfRule type="duplicateValues" dxfId="198" priority="110"/>
    <cfRule type="duplicateValues" dxfId="197" priority="111"/>
    <cfRule type="duplicateValues" dxfId="196" priority="112"/>
  </conditionalFormatting>
  <conditionalFormatting sqref="E100:E104">
    <cfRule type="duplicateValues" dxfId="195" priority="109"/>
  </conditionalFormatting>
  <conditionalFormatting sqref="B100:B104">
    <cfRule type="duplicateValues" dxfId="194" priority="108"/>
  </conditionalFormatting>
  <conditionalFormatting sqref="B100:B104">
    <cfRule type="duplicateValues" dxfId="193" priority="105"/>
    <cfRule type="duplicateValues" dxfId="192" priority="106"/>
    <cfRule type="duplicateValues" dxfId="191" priority="107"/>
  </conditionalFormatting>
  <conditionalFormatting sqref="B100:B104">
    <cfRule type="duplicateValues" dxfId="190" priority="103"/>
    <cfRule type="duplicateValues" dxfId="189" priority="104"/>
  </conditionalFormatting>
  <conditionalFormatting sqref="E100:E104">
    <cfRule type="duplicateValues" dxfId="188" priority="102"/>
  </conditionalFormatting>
  <conditionalFormatting sqref="E100:E104">
    <cfRule type="duplicateValues" dxfId="187" priority="100"/>
    <cfRule type="duplicateValues" dxfId="186" priority="101"/>
  </conditionalFormatting>
  <conditionalFormatting sqref="E100:E104">
    <cfRule type="duplicateValues" dxfId="185" priority="97"/>
    <cfRule type="duplicateValues" dxfId="184" priority="98"/>
    <cfRule type="duplicateValues" dxfId="183" priority="99"/>
  </conditionalFormatting>
  <conditionalFormatting sqref="E100:E104">
    <cfRule type="duplicateValues" dxfId="182" priority="93"/>
    <cfRule type="duplicateValues" dxfId="181" priority="94"/>
    <cfRule type="duplicateValues" dxfId="180" priority="95"/>
    <cfRule type="duplicateValues" dxfId="179" priority="96"/>
  </conditionalFormatting>
  <conditionalFormatting sqref="E1:E104 E136:E1048576">
    <cfRule type="duplicateValues" dxfId="178" priority="91"/>
    <cfRule type="duplicateValues" dxfId="177" priority="92"/>
  </conditionalFormatting>
  <conditionalFormatting sqref="B1:B104 B136:B1048576">
    <cfRule type="duplicateValues" dxfId="176" priority="90"/>
  </conditionalFormatting>
  <conditionalFormatting sqref="B105:B119">
    <cfRule type="duplicateValues" dxfId="175" priority="89"/>
  </conditionalFormatting>
  <conditionalFormatting sqref="B105:B119">
    <cfRule type="duplicateValues" dxfId="174" priority="88"/>
  </conditionalFormatting>
  <conditionalFormatting sqref="B105:B119">
    <cfRule type="duplicateValues" dxfId="173" priority="85"/>
    <cfRule type="duplicateValues" dxfId="172" priority="86"/>
    <cfRule type="duplicateValues" dxfId="171" priority="87"/>
  </conditionalFormatting>
  <conditionalFormatting sqref="E105:E119">
    <cfRule type="duplicateValues" dxfId="170" priority="84"/>
  </conditionalFormatting>
  <conditionalFormatting sqref="E105:E119">
    <cfRule type="duplicateValues" dxfId="169" priority="83"/>
  </conditionalFormatting>
  <conditionalFormatting sqref="E105:E119">
    <cfRule type="duplicateValues" dxfId="168" priority="81"/>
    <cfRule type="duplicateValues" dxfId="167" priority="82"/>
  </conditionalFormatting>
  <conditionalFormatting sqref="E105:E119">
    <cfRule type="duplicateValues" dxfId="166" priority="78"/>
    <cfRule type="duplicateValues" dxfId="165" priority="79"/>
    <cfRule type="duplicateValues" dxfId="164" priority="80"/>
  </conditionalFormatting>
  <conditionalFormatting sqref="E105:E119">
    <cfRule type="duplicateValues" dxfId="163" priority="74"/>
    <cfRule type="duplicateValues" dxfId="162" priority="75"/>
    <cfRule type="duplicateValues" dxfId="161" priority="76"/>
    <cfRule type="duplicateValues" dxfId="160" priority="77"/>
  </conditionalFormatting>
  <conditionalFormatting sqref="E105:E119">
    <cfRule type="duplicateValues" dxfId="159" priority="73"/>
  </conditionalFormatting>
  <conditionalFormatting sqref="B105:B119">
    <cfRule type="duplicateValues" dxfId="158" priority="72"/>
  </conditionalFormatting>
  <conditionalFormatting sqref="B105:B119">
    <cfRule type="duplicateValues" dxfId="157" priority="70"/>
    <cfRule type="duplicateValues" dxfId="156" priority="71"/>
  </conditionalFormatting>
  <conditionalFormatting sqref="B105:B119">
    <cfRule type="duplicateValues" dxfId="155" priority="67"/>
    <cfRule type="duplicateValues" dxfId="154" priority="68"/>
    <cfRule type="duplicateValues" dxfId="153" priority="69"/>
  </conditionalFormatting>
  <conditionalFormatting sqref="E105:E119">
    <cfRule type="duplicateValues" dxfId="152" priority="66"/>
  </conditionalFormatting>
  <conditionalFormatting sqref="B105:B119">
    <cfRule type="duplicateValues" dxfId="151" priority="65"/>
  </conditionalFormatting>
  <conditionalFormatting sqref="B105:B119">
    <cfRule type="duplicateValues" dxfId="150" priority="62"/>
    <cfRule type="duplicateValues" dxfId="149" priority="63"/>
    <cfRule type="duplicateValues" dxfId="148" priority="64"/>
  </conditionalFormatting>
  <conditionalFormatting sqref="B105:B119">
    <cfRule type="duplicateValues" dxfId="147" priority="60"/>
    <cfRule type="duplicateValues" dxfId="146" priority="61"/>
  </conditionalFormatting>
  <conditionalFormatting sqref="E105:E119">
    <cfRule type="duplicateValues" dxfId="145" priority="59"/>
  </conditionalFormatting>
  <conditionalFormatting sqref="E105:E119">
    <cfRule type="duplicateValues" dxfId="144" priority="57"/>
    <cfRule type="duplicateValues" dxfId="143" priority="58"/>
  </conditionalFormatting>
  <conditionalFormatting sqref="E105:E119">
    <cfRule type="duplicateValues" dxfId="142" priority="54"/>
    <cfRule type="duplicateValues" dxfId="141" priority="55"/>
    <cfRule type="duplicateValues" dxfId="140" priority="56"/>
  </conditionalFormatting>
  <conditionalFormatting sqref="E105:E119">
    <cfRule type="duplicateValues" dxfId="139" priority="50"/>
    <cfRule type="duplicateValues" dxfId="138" priority="51"/>
    <cfRule type="duplicateValues" dxfId="137" priority="52"/>
    <cfRule type="duplicateValues" dxfId="136" priority="53"/>
  </conditionalFormatting>
  <conditionalFormatting sqref="E105:E119">
    <cfRule type="duplicateValues" dxfId="135" priority="48"/>
    <cfRule type="duplicateValues" dxfId="134" priority="49"/>
  </conditionalFormatting>
  <conditionalFormatting sqref="B105:B119">
    <cfRule type="duplicateValues" dxfId="133" priority="47"/>
  </conditionalFormatting>
  <conditionalFormatting sqref="B1:B119 B136:B1048576">
    <cfRule type="duplicateValues" dxfId="132" priority="46"/>
  </conditionalFormatting>
  <conditionalFormatting sqref="B120:B165">
    <cfRule type="duplicateValues" dxfId="131" priority="45"/>
  </conditionalFormatting>
  <conditionalFormatting sqref="B120:B165">
    <cfRule type="duplicateValues" dxfId="130" priority="44"/>
  </conditionalFormatting>
  <conditionalFormatting sqref="B120:B165">
    <cfRule type="duplicateValues" dxfId="129" priority="41"/>
    <cfRule type="duplicateValues" dxfId="128" priority="42"/>
    <cfRule type="duplicateValues" dxfId="127" priority="43"/>
  </conditionalFormatting>
  <conditionalFormatting sqref="E120:E165">
    <cfRule type="duplicateValues" dxfId="126" priority="40"/>
  </conditionalFormatting>
  <conditionalFormatting sqref="E120:E165">
    <cfRule type="duplicateValues" dxfId="125" priority="39"/>
  </conditionalFormatting>
  <conditionalFormatting sqref="E120:E165">
    <cfRule type="duplicateValues" dxfId="124" priority="37"/>
    <cfRule type="duplicateValues" dxfId="123" priority="38"/>
  </conditionalFormatting>
  <conditionalFormatting sqref="E120:E165">
    <cfRule type="duplicateValues" dxfId="122" priority="34"/>
    <cfRule type="duplicateValues" dxfId="121" priority="35"/>
    <cfRule type="duplicateValues" dxfId="120" priority="36"/>
  </conditionalFormatting>
  <conditionalFormatting sqref="E120:E165">
    <cfRule type="duplicateValues" dxfId="119" priority="30"/>
    <cfRule type="duplicateValues" dxfId="118" priority="31"/>
    <cfRule type="duplicateValues" dxfId="117" priority="32"/>
    <cfRule type="duplicateValues" dxfId="116" priority="33"/>
  </conditionalFormatting>
  <conditionalFormatting sqref="E120:E165">
    <cfRule type="duplicateValues" dxfId="115" priority="29"/>
  </conditionalFormatting>
  <conditionalFormatting sqref="B120:B165">
    <cfRule type="duplicateValues" dxfId="114" priority="28"/>
  </conditionalFormatting>
  <conditionalFormatting sqref="B120:B165">
    <cfRule type="duplicateValues" dxfId="113" priority="26"/>
    <cfRule type="duplicateValues" dxfId="112" priority="27"/>
  </conditionalFormatting>
  <conditionalFormatting sqref="B120:B165">
    <cfRule type="duplicateValues" dxfId="111" priority="23"/>
    <cfRule type="duplicateValues" dxfId="110" priority="24"/>
    <cfRule type="duplicateValues" dxfId="109" priority="25"/>
  </conditionalFormatting>
  <conditionalFormatting sqref="E120:E165">
    <cfRule type="duplicateValues" dxfId="108" priority="22"/>
  </conditionalFormatting>
  <conditionalFormatting sqref="B120:B165">
    <cfRule type="duplicateValues" dxfId="107" priority="21"/>
  </conditionalFormatting>
  <conditionalFormatting sqref="B120:B165">
    <cfRule type="duplicateValues" dxfId="106" priority="18"/>
    <cfRule type="duplicateValues" dxfId="105" priority="19"/>
    <cfRule type="duplicateValues" dxfId="104" priority="20"/>
  </conditionalFormatting>
  <conditionalFormatting sqref="B120:B165">
    <cfRule type="duplicateValues" dxfId="103" priority="16"/>
    <cfRule type="duplicateValues" dxfId="102" priority="17"/>
  </conditionalFormatting>
  <conditionalFormatting sqref="E120:E165">
    <cfRule type="duplicateValues" dxfId="101" priority="15"/>
  </conditionalFormatting>
  <conditionalFormatting sqref="E120:E165">
    <cfRule type="duplicateValues" dxfId="100" priority="13"/>
    <cfRule type="duplicateValues" dxfId="99" priority="14"/>
  </conditionalFormatting>
  <conditionalFormatting sqref="E120:E165">
    <cfRule type="duplicateValues" dxfId="98" priority="10"/>
    <cfRule type="duplicateValues" dxfId="97" priority="11"/>
    <cfRule type="duplicateValues" dxfId="96" priority="12"/>
  </conditionalFormatting>
  <conditionalFormatting sqref="E120:E165">
    <cfRule type="duplicateValues" dxfId="95" priority="6"/>
    <cfRule type="duplicateValues" dxfId="94" priority="7"/>
    <cfRule type="duplicateValues" dxfId="93" priority="8"/>
    <cfRule type="duplicateValues" dxfId="92" priority="9"/>
  </conditionalFormatting>
  <conditionalFormatting sqref="E120:E165">
    <cfRule type="duplicateValues" dxfId="91" priority="4"/>
    <cfRule type="duplicateValues" dxfId="90" priority="5"/>
  </conditionalFormatting>
  <conditionalFormatting sqref="B120:B165">
    <cfRule type="duplicateValues" dxfId="89" priority="3"/>
  </conditionalFormatting>
  <conditionalFormatting sqref="B120:B165">
    <cfRule type="duplicateValues" dxfId="88" priority="2"/>
  </conditionalFormatting>
  <conditionalFormatting sqref="E1:E1048576">
    <cfRule type="duplicateValues" dxfId="87" priority="1"/>
  </conditionalFormatting>
  <hyperlinks>
    <hyperlink ref="B112" r:id="rId7" display="http://s460-helpdesk/CAisd/pdmweb.exe?OP=SEARCH+FACTORY=in+SKIPLIST=1+QBE.EQ.id=3658529"/>
    <hyperlink ref="B32" r:id="rId8" display="http://s460-helpdesk/CAisd/pdmweb.exe?OP=SEARCH+FACTORY=in+SKIPLIST=1+QBE.EQ.id=3658527"/>
    <hyperlink ref="B8" r:id="rId9" display="http://s460-helpdesk/CAisd/pdmweb.exe?OP=SEARCH+FACTORY=in+SKIPLIST=1+QBE.EQ.id=3658525"/>
    <hyperlink ref="B34" r:id="rId10" display="http://s460-helpdesk/CAisd/pdmweb.exe?OP=SEARCH+FACTORY=in+SKIPLIST=1+QBE.EQ.id=3658523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2" zoomScale="55" zoomScaleNormal="55" workbookViewId="0">
      <selection activeCell="B106" sqref="B106"/>
    </sheetView>
  </sheetViews>
  <sheetFormatPr baseColWidth="10" defaultColWidth="23.44140625" defaultRowHeight="14.4" x14ac:dyDescent="0.3"/>
  <cols>
    <col min="1" max="1" width="26.44140625" style="115" bestFit="1" customWidth="1"/>
    <col min="2" max="2" width="23" style="153" customWidth="1"/>
    <col min="3" max="3" width="63.33203125" style="115" customWidth="1"/>
    <col min="4" max="4" width="39.33203125" style="115" bestFit="1" customWidth="1"/>
    <col min="5" max="5" width="22" style="115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67" t="s">
        <v>2150</v>
      </c>
      <c r="B1" s="168"/>
      <c r="C1" s="168"/>
      <c r="D1" s="168"/>
      <c r="E1" s="169"/>
      <c r="F1" s="165" t="s">
        <v>2550</v>
      </c>
      <c r="G1" s="166"/>
      <c r="H1" s="105">
        <f>COUNTIF(A:E,"2 Gavetas Vacias y  Gaveta Fallando")</f>
        <v>0</v>
      </c>
      <c r="I1" s="105">
        <f>COUNTIF(A:E,("3 Gavetas Vacias"))</f>
        <v>17</v>
      </c>
      <c r="J1" s="83">
        <f>COUNTIF(A:E,"2 Gavetas Fallando y 1 Vacias")</f>
        <v>0</v>
      </c>
    </row>
    <row r="2" spans="1:11" ht="25.5" customHeight="1" x14ac:dyDescent="0.3">
      <c r="A2" s="170" t="s">
        <v>2450</v>
      </c>
      <c r="B2" s="171"/>
      <c r="C2" s="171"/>
      <c r="D2" s="171"/>
      <c r="E2" s="172"/>
      <c r="F2" s="104" t="s">
        <v>2549</v>
      </c>
      <c r="G2" s="103">
        <f>G3+G4</f>
        <v>164</v>
      </c>
      <c r="H2" s="104" t="s">
        <v>2559</v>
      </c>
      <c r="I2" s="103">
        <f>COUNTIF(A:E,"Abastecido")</f>
        <v>18</v>
      </c>
      <c r="J2" s="104" t="s">
        <v>2577</v>
      </c>
      <c r="K2" s="103">
        <f>COUNTIF(REPORTE!P4:P4,"REINICIO FALLIDO")</f>
        <v>0</v>
      </c>
    </row>
    <row r="3" spans="1:11" ht="17.399999999999999" x14ac:dyDescent="0.3">
      <c r="B3" s="147"/>
      <c r="C3" s="116"/>
      <c r="D3" s="116"/>
      <c r="E3" s="124"/>
      <c r="F3" s="104" t="s">
        <v>2548</v>
      </c>
      <c r="G3" s="103">
        <f>COUNTIF(REPORTE!A:Q,"fuera de Servicio")</f>
        <v>48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0</v>
      </c>
    </row>
    <row r="4" spans="1:11" ht="18" thickBot="1" x14ac:dyDescent="0.35">
      <c r="A4" s="122" t="s">
        <v>2413</v>
      </c>
      <c r="B4" s="141">
        <v>44388.708333333336</v>
      </c>
      <c r="C4" s="116"/>
      <c r="D4" s="116"/>
      <c r="E4" s="125"/>
      <c r="F4" s="104" t="s">
        <v>2545</v>
      </c>
      <c r="G4" s="103">
        <f>COUNTIF(REPORTE!A:Q,"En Servicio")</f>
        <v>116</v>
      </c>
      <c r="H4" s="104" t="s">
        <v>2558</v>
      </c>
      <c r="I4" s="103">
        <f>COUNTIF(A:E,"Solucionado")</f>
        <v>5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2" t="s">
        <v>2414</v>
      </c>
      <c r="B5" s="141">
        <v>44389.25</v>
      </c>
      <c r="C5" s="123"/>
      <c r="D5" s="116"/>
      <c r="E5" s="125"/>
      <c r="F5" s="104" t="s">
        <v>2546</v>
      </c>
      <c r="G5" s="103">
        <f>COUNTIF(REPORTE!A:Q,"reinicio exitoso")</f>
        <v>5</v>
      </c>
      <c r="H5" s="104" t="s">
        <v>2552</v>
      </c>
      <c r="I5" s="103">
        <f>I1+H1+J1</f>
        <v>17</v>
      </c>
    </row>
    <row r="6" spans="1:11" ht="17.399999999999999" x14ac:dyDescent="0.3">
      <c r="B6" s="147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customHeight="1" x14ac:dyDescent="0.3">
      <c r="A7" s="173" t="s">
        <v>2581</v>
      </c>
      <c r="B7" s="174"/>
      <c r="C7" s="174"/>
      <c r="D7" s="174"/>
      <c r="E7" s="175"/>
      <c r="F7" s="104" t="s">
        <v>2551</v>
      </c>
      <c r="G7" s="103">
        <f>COUNTIF(A:E,"Sin Efectivo")</f>
        <v>6</v>
      </c>
      <c r="H7" s="104" t="s">
        <v>2557</v>
      </c>
      <c r="I7" s="103">
        <f>COUNTIF(A:E,"GAVETA DE DEPOSITO LLENA")</f>
        <v>2</v>
      </c>
    </row>
    <row r="8" spans="1:11" ht="17.399999999999999" x14ac:dyDescent="0.3">
      <c r="A8" s="117" t="s">
        <v>15</v>
      </c>
      <c r="B8" s="148" t="s">
        <v>2415</v>
      </c>
      <c r="C8" s="117" t="s">
        <v>46</v>
      </c>
      <c r="D8" s="126" t="s">
        <v>2418</v>
      </c>
      <c r="E8" s="126" t="s">
        <v>2416</v>
      </c>
    </row>
    <row r="9" spans="1:11" ht="17.399999999999999" x14ac:dyDescent="0.3">
      <c r="A9" s="134" t="str">
        <f>VLOOKUP(B9,'[1]LISTADO ATM'!$A$2:$C$822,3,0)</f>
        <v>DISTRITO NACIONAL</v>
      </c>
      <c r="B9" s="142">
        <v>947</v>
      </c>
      <c r="C9" s="137" t="str">
        <f>VLOOKUP(B9,'[1]LISTADO ATM'!$A$2:$B$822,2,0)</f>
        <v xml:space="preserve">ATM Superintendencia de Bancos </v>
      </c>
      <c r="D9" s="130" t="s">
        <v>2544</v>
      </c>
      <c r="E9" s="139">
        <v>3335949259</v>
      </c>
    </row>
    <row r="10" spans="1:11" ht="17.399999999999999" x14ac:dyDescent="0.3">
      <c r="A10" s="134" t="str">
        <f>VLOOKUP(B10,'[1]LISTADO ATM'!$A$2:$C$822,3,0)</f>
        <v>ESTE</v>
      </c>
      <c r="B10" s="142">
        <v>211</v>
      </c>
      <c r="C10" s="137" t="str">
        <f>VLOOKUP(B10,'[1]LISTADO ATM'!$A$2:$B$822,2,0)</f>
        <v xml:space="preserve">ATM Oficina La Romana I </v>
      </c>
      <c r="D10" s="130" t="s">
        <v>2544</v>
      </c>
      <c r="E10" s="139" t="s">
        <v>2638</v>
      </c>
    </row>
    <row r="11" spans="1:11" s="110" customFormat="1" ht="17.399999999999999" x14ac:dyDescent="0.3">
      <c r="A11" s="134" t="str">
        <f>VLOOKUP(B11,'[1]LISTADO ATM'!$A$2:$C$822,3,0)</f>
        <v>ESTE</v>
      </c>
      <c r="B11" s="142">
        <v>612</v>
      </c>
      <c r="C11" s="137" t="str">
        <f>VLOOKUP(B11,'[1]LISTADO ATM'!$A$2:$B$822,2,0)</f>
        <v xml:space="preserve">ATM Plaza Orense (La Romana) </v>
      </c>
      <c r="D11" s="130" t="s">
        <v>2544</v>
      </c>
      <c r="E11" s="139">
        <v>3335949525</v>
      </c>
    </row>
    <row r="12" spans="1:11" s="110" customFormat="1" ht="17.399999999999999" x14ac:dyDescent="0.3">
      <c r="A12" s="134" t="str">
        <f>VLOOKUP(B12,'[1]LISTADO ATM'!$A$2:$C$822,3,0)</f>
        <v>ESTE</v>
      </c>
      <c r="B12" s="142">
        <v>399</v>
      </c>
      <c r="C12" s="137" t="str">
        <f>VLOOKUP(B12,'[1]LISTADO ATM'!$A$2:$B$822,2,0)</f>
        <v xml:space="preserve">ATM Oficina La Romana II </v>
      </c>
      <c r="D12" s="130" t="s">
        <v>2544</v>
      </c>
      <c r="E12" s="139">
        <v>3335950063</v>
      </c>
    </row>
    <row r="13" spans="1:11" s="110" customFormat="1" ht="17.399999999999999" x14ac:dyDescent="0.3">
      <c r="A13" s="134" t="str">
        <f>VLOOKUP(B13,'[1]LISTADO ATM'!$A$2:$C$822,3,0)</f>
        <v>DISTRITO NACIONAL</v>
      </c>
      <c r="B13" s="142">
        <v>911</v>
      </c>
      <c r="C13" s="137" t="str">
        <f>VLOOKUP(B13,'[1]LISTADO ATM'!$A$2:$B$822,2,0)</f>
        <v xml:space="preserve">ATM Oficina Venezuela II </v>
      </c>
      <c r="D13" s="130" t="s">
        <v>2544</v>
      </c>
      <c r="E13" s="139">
        <v>3335950077</v>
      </c>
    </row>
    <row r="14" spans="1:11" s="110" customFormat="1" ht="17.399999999999999" x14ac:dyDescent="0.3">
      <c r="A14" s="134" t="str">
        <f>VLOOKUP(B14,'[1]LISTADO ATM'!$A$2:$C$822,3,0)</f>
        <v>NORTE</v>
      </c>
      <c r="B14" s="142">
        <v>142</v>
      </c>
      <c r="C14" s="137" t="str">
        <f>VLOOKUP(B14,'[1]LISTADO ATM'!$A$2:$B$822,2,0)</f>
        <v xml:space="preserve">ATM Centro de Caja Galerías Bonao </v>
      </c>
      <c r="D14" s="130" t="s">
        <v>2544</v>
      </c>
      <c r="E14" s="139">
        <v>3335949987</v>
      </c>
    </row>
    <row r="15" spans="1:11" s="110" customFormat="1" ht="17.399999999999999" x14ac:dyDescent="0.3">
      <c r="A15" s="134" t="str">
        <f>VLOOKUP(B15,'[1]LISTADO ATM'!$A$2:$C$822,3,0)</f>
        <v>DISTRITO NACIONAL</v>
      </c>
      <c r="B15" s="142">
        <v>684</v>
      </c>
      <c r="C15" s="137" t="str">
        <f>VLOOKUP(B15,'[1]LISTADO ATM'!$A$2:$B$822,2,0)</f>
        <v>ATM Estación Texaco Prolongación 27 Febrero</v>
      </c>
      <c r="D15" s="130" t="s">
        <v>2544</v>
      </c>
      <c r="E15" s="139">
        <v>3335950024</v>
      </c>
    </row>
    <row r="16" spans="1:11" s="110" customFormat="1" ht="18" customHeight="1" x14ac:dyDescent="0.3">
      <c r="A16" s="134" t="str">
        <f>VLOOKUP(B16,'[1]LISTADO ATM'!$A$2:$C$822,3,0)</f>
        <v>ESTE</v>
      </c>
      <c r="B16" s="142">
        <v>385</v>
      </c>
      <c r="C16" s="137" t="str">
        <f>VLOOKUP(B16,'[1]LISTADO ATM'!$A$2:$B$822,2,0)</f>
        <v xml:space="preserve">ATM Plaza Verón I </v>
      </c>
      <c r="D16" s="130" t="s">
        <v>2544</v>
      </c>
      <c r="E16" s="139">
        <v>3335950062</v>
      </c>
    </row>
    <row r="17" spans="1:6" s="110" customFormat="1" ht="18" customHeight="1" x14ac:dyDescent="0.3">
      <c r="A17" s="134" t="str">
        <f>VLOOKUP(B17,'[1]LISTADO ATM'!$A$2:$C$822,3,0)</f>
        <v>DISTRITO NACIONAL</v>
      </c>
      <c r="B17" s="142">
        <v>577</v>
      </c>
      <c r="C17" s="137" t="str">
        <f>VLOOKUP(B17,'[1]LISTADO ATM'!$A$2:$B$822,2,0)</f>
        <v xml:space="preserve">ATM Olé Ave. Duarte </v>
      </c>
      <c r="D17" s="130" t="s">
        <v>2544</v>
      </c>
      <c r="E17" s="139">
        <v>3335950080</v>
      </c>
    </row>
    <row r="18" spans="1:6" s="110" customFormat="1" ht="17.399999999999999" x14ac:dyDescent="0.3">
      <c r="A18" s="134" t="str">
        <f>VLOOKUP(B18,'[1]LISTADO ATM'!$A$2:$C$822,3,0)</f>
        <v>DISTRITO NACIONAL</v>
      </c>
      <c r="B18" s="142">
        <v>620</v>
      </c>
      <c r="C18" s="137" t="str">
        <f>VLOOKUP(B18,'[1]LISTADO ATM'!$A$2:$B$822,2,0)</f>
        <v xml:space="preserve">ATM Ministerio de Medio Ambiente </v>
      </c>
      <c r="D18" s="130" t="s">
        <v>2544</v>
      </c>
      <c r="E18" s="139">
        <v>3335949534</v>
      </c>
    </row>
    <row r="19" spans="1:6" s="110" customFormat="1" ht="17.399999999999999" x14ac:dyDescent="0.3">
      <c r="A19" s="134" t="str">
        <f>VLOOKUP(B19,'[1]LISTADO ATM'!$A$2:$C$822,3,0)</f>
        <v>ESTE</v>
      </c>
      <c r="B19" s="142">
        <v>293</v>
      </c>
      <c r="C19" s="137" t="str">
        <f>VLOOKUP(B19,'[1]LISTADO ATM'!$A$2:$B$822,2,0)</f>
        <v xml:space="preserve">ATM S/M Nueva Visión (San Pedro) </v>
      </c>
      <c r="D19" s="130" t="s">
        <v>2544</v>
      </c>
      <c r="E19" s="139">
        <v>3335949769</v>
      </c>
    </row>
    <row r="20" spans="1:6" s="110" customFormat="1" ht="17.399999999999999" x14ac:dyDescent="0.3">
      <c r="A20" s="134" t="str">
        <f>VLOOKUP(B20,'[1]LISTADO ATM'!$A$2:$C$822,3,0)</f>
        <v>DISTRITO NACIONAL</v>
      </c>
      <c r="B20" s="142">
        <v>437</v>
      </c>
      <c r="C20" s="137" t="str">
        <f>VLOOKUP(B20,'[1]LISTADO ATM'!$A$2:$B$822,2,0)</f>
        <v xml:space="preserve">ATM Autobanco Torre III </v>
      </c>
      <c r="D20" s="130" t="s">
        <v>2544</v>
      </c>
      <c r="E20" s="139">
        <v>3335950156</v>
      </c>
    </row>
    <row r="21" spans="1:6" s="110" customFormat="1" ht="17.399999999999999" x14ac:dyDescent="0.3">
      <c r="A21" s="134" t="str">
        <f>VLOOKUP(B21,'[1]LISTADO ATM'!$A$2:$C$822,3,0)</f>
        <v>DISTRITO NACIONAL</v>
      </c>
      <c r="B21" s="142">
        <v>967</v>
      </c>
      <c r="C21" s="137" t="str">
        <f>VLOOKUP(B21,'[1]LISTADO ATM'!$A$2:$B$822,2,0)</f>
        <v xml:space="preserve">ATM UNP Hiper Olé Autopista Duarte </v>
      </c>
      <c r="D21" s="130" t="s">
        <v>2544</v>
      </c>
      <c r="E21" s="139">
        <v>3335950050</v>
      </c>
    </row>
    <row r="22" spans="1:6" s="110" customFormat="1" ht="17.399999999999999" x14ac:dyDescent="0.3">
      <c r="A22" s="134" t="str">
        <f>VLOOKUP(B22,'[1]LISTADO ATM'!$A$2:$C$822,3,0)</f>
        <v>DISTRITO NACIONAL</v>
      </c>
      <c r="B22" s="142">
        <v>957</v>
      </c>
      <c r="C22" s="137" t="str">
        <f>VLOOKUP(B22,'[1]LISTADO ATM'!$A$2:$B$822,2,0)</f>
        <v xml:space="preserve">ATM Oficina Venezuela </v>
      </c>
      <c r="D22" s="130" t="s">
        <v>2544</v>
      </c>
      <c r="E22" s="137">
        <v>3335950078</v>
      </c>
    </row>
    <row r="23" spans="1:6" s="110" customFormat="1" ht="17.399999999999999" x14ac:dyDescent="0.3">
      <c r="A23" s="134" t="str">
        <f>VLOOKUP(B23,'[1]LISTADO ATM'!$A$2:$C$822,3,0)</f>
        <v>DISTRITO NACIONAL</v>
      </c>
      <c r="B23" s="142">
        <v>884</v>
      </c>
      <c r="C23" s="137" t="str">
        <f>VLOOKUP(B23,'[1]LISTADO ATM'!$A$2:$B$822,2,0)</f>
        <v xml:space="preserve">ATM UNP Olé Sabana Perdida </v>
      </c>
      <c r="D23" s="130" t="s">
        <v>2544</v>
      </c>
      <c r="E23" s="139">
        <v>3335950102</v>
      </c>
    </row>
    <row r="24" spans="1:6" s="110" customFormat="1" ht="18.75" customHeight="1" x14ac:dyDescent="0.3">
      <c r="A24" s="134" t="str">
        <f>VLOOKUP(B24,'[1]LISTADO ATM'!$A$2:$C$822,3,0)</f>
        <v>DISTRITO NACIONAL</v>
      </c>
      <c r="B24" s="142">
        <v>414</v>
      </c>
      <c r="C24" s="137" t="str">
        <f>VLOOKUP(B24,'[1]LISTADO ATM'!$A$2:$B$822,2,0)</f>
        <v>ATM Villa Francisca II</v>
      </c>
      <c r="D24" s="130" t="s">
        <v>2544</v>
      </c>
      <c r="E24" s="139">
        <v>3335951004</v>
      </c>
    </row>
    <row r="25" spans="1:6" s="110" customFormat="1" ht="18.75" customHeight="1" x14ac:dyDescent="0.3">
      <c r="A25" s="134" t="str">
        <f>VLOOKUP(B25,'[1]LISTADO ATM'!$A$2:$C$822,3,0)</f>
        <v>ESTE</v>
      </c>
      <c r="B25" s="142">
        <v>945</v>
      </c>
      <c r="C25" s="137" t="str">
        <f>VLOOKUP(B25,'[1]LISTADO ATM'!$A$2:$B$822,2,0)</f>
        <v xml:space="preserve">ATM UNP El Valle (Hato Mayor) </v>
      </c>
      <c r="D25" s="130" t="s">
        <v>2544</v>
      </c>
      <c r="E25" s="139">
        <v>3335950022</v>
      </c>
    </row>
    <row r="26" spans="1:6" s="110" customFormat="1" ht="17.399999999999999" x14ac:dyDescent="0.3">
      <c r="A26" s="134" t="str">
        <f>VLOOKUP(B26,'[1]LISTADO ATM'!$A$2:$C$822,3,0)</f>
        <v>DISTRITO NACIONAL</v>
      </c>
      <c r="B26" s="142">
        <v>696</v>
      </c>
      <c r="C26" s="137" t="str">
        <f>VLOOKUP(B26,'[1]LISTADO ATM'!$A$2:$B$822,2,0)</f>
        <v>ATM Olé Jacobo Majluta</v>
      </c>
      <c r="D26" s="130" t="s">
        <v>2544</v>
      </c>
      <c r="E26" s="139">
        <v>3335950023</v>
      </c>
    </row>
    <row r="27" spans="1:6" s="110" customFormat="1" ht="17.399999999999999" x14ac:dyDescent="0.3">
      <c r="A27" s="134" t="e">
        <f>VLOOKUP(B27,'[1]LISTADO ATM'!$A$2:$C$822,3,0)</f>
        <v>#N/A</v>
      </c>
      <c r="B27" s="142"/>
      <c r="C27" s="137" t="e">
        <f>VLOOKUP(B27,'[1]LISTADO ATM'!$A$2:$B$822,2,0)</f>
        <v>#N/A</v>
      </c>
      <c r="D27" s="130"/>
      <c r="E27" s="137"/>
    </row>
    <row r="28" spans="1:6" s="110" customFormat="1" ht="17.399999999999999" x14ac:dyDescent="0.3">
      <c r="A28" s="134" t="e">
        <f>VLOOKUP(B28,'[1]LISTADO ATM'!$A$2:$C$822,3,0)</f>
        <v>#N/A</v>
      </c>
      <c r="B28" s="142"/>
      <c r="C28" s="137" t="e">
        <f>VLOOKUP(B28,'[1]LISTADO ATM'!$A$2:$B$822,2,0)</f>
        <v>#N/A</v>
      </c>
      <c r="D28" s="130"/>
      <c r="E28" s="137"/>
    </row>
    <row r="29" spans="1:6" s="110" customFormat="1" ht="18" thickBot="1" x14ac:dyDescent="0.35">
      <c r="A29" s="118" t="s">
        <v>2472</v>
      </c>
      <c r="B29" s="149">
        <f>COUNT(B9:B28)</f>
        <v>18</v>
      </c>
      <c r="C29" s="183"/>
      <c r="D29" s="184"/>
      <c r="E29" s="185"/>
    </row>
    <row r="30" spans="1:6" s="110" customFormat="1" x14ac:dyDescent="0.3">
      <c r="A30" s="115"/>
      <c r="B30" s="150"/>
      <c r="C30" s="115"/>
      <c r="D30" s="115"/>
      <c r="E30" s="120"/>
    </row>
    <row r="31" spans="1:6" ht="17.399999999999999" x14ac:dyDescent="0.3">
      <c r="A31" s="173" t="s">
        <v>2582</v>
      </c>
      <c r="B31" s="174"/>
      <c r="C31" s="174"/>
      <c r="D31" s="174"/>
      <c r="E31" s="175"/>
      <c r="F31" s="106"/>
    </row>
    <row r="32" spans="1:6" ht="17.399999999999999" x14ac:dyDescent="0.3">
      <c r="A32" s="117" t="s">
        <v>15</v>
      </c>
      <c r="B32" s="148" t="s">
        <v>2415</v>
      </c>
      <c r="C32" s="117" t="s">
        <v>46</v>
      </c>
      <c r="D32" s="117" t="s">
        <v>2418</v>
      </c>
      <c r="E32" s="126" t="s">
        <v>2416</v>
      </c>
    </row>
    <row r="33" spans="1:8" ht="17.399999999999999" x14ac:dyDescent="0.3">
      <c r="A33" s="133" t="str">
        <f>VLOOKUP(B33,'[1]LISTADO ATM'!$A$2:$C$822,3,0)</f>
        <v>NORTE</v>
      </c>
      <c r="B33" s="134">
        <v>431</v>
      </c>
      <c r="C33" s="137" t="str">
        <f>VLOOKUP(B33,'[1]LISTADO ATM'!$A$2:$B$822,2,0)</f>
        <v xml:space="preserve">ATM Autoservicio Sol (Santiago) </v>
      </c>
      <c r="D33" s="130" t="s">
        <v>2540</v>
      </c>
      <c r="E33" s="137">
        <v>3335950144</v>
      </c>
    </row>
    <row r="34" spans="1:8" s="106" customFormat="1" ht="17.399999999999999" x14ac:dyDescent="0.3">
      <c r="A34" s="133" t="str">
        <f>VLOOKUP(B34,'[1]LISTADO ATM'!$A$2:$C$822,3,0)</f>
        <v>DISTRITO NACIONAL</v>
      </c>
      <c r="B34" s="134">
        <v>410</v>
      </c>
      <c r="C34" s="137" t="str">
        <f>VLOOKUP(B34,'[1]LISTADO ATM'!$A$2:$B$822,2,0)</f>
        <v xml:space="preserve">ATM Oficina Las Palmas de Herrera II </v>
      </c>
      <c r="D34" s="130" t="s">
        <v>2540</v>
      </c>
      <c r="E34" s="139">
        <v>3335949621</v>
      </c>
    </row>
    <row r="35" spans="1:8" s="106" customFormat="1" ht="17.399999999999999" x14ac:dyDescent="0.3">
      <c r="A35" s="133" t="str">
        <f>VLOOKUP(B35,'[1]LISTADO ATM'!$A$2:$C$822,3,0)</f>
        <v>ESTE</v>
      </c>
      <c r="B35" s="142">
        <v>386</v>
      </c>
      <c r="C35" s="137" t="str">
        <f>VLOOKUP(B35,'[1]LISTADO ATM'!$A$2:$B$822,2,0)</f>
        <v xml:space="preserve">ATM Plaza Verón II </v>
      </c>
      <c r="D35" s="130" t="s">
        <v>2540</v>
      </c>
      <c r="E35" s="139">
        <v>3335950006</v>
      </c>
      <c r="G35" s="110"/>
      <c r="H35" s="110"/>
    </row>
    <row r="36" spans="1:8" s="110" customFormat="1" ht="17.399999999999999" x14ac:dyDescent="0.3">
      <c r="A36" s="133" t="str">
        <f>VLOOKUP(B36,'[1]LISTADO ATM'!$A$2:$C$822,3,0)</f>
        <v>DISTRITO NACIONAL</v>
      </c>
      <c r="B36" s="142">
        <v>113</v>
      </c>
      <c r="C36" s="137" t="str">
        <f>VLOOKUP(B36,'[1]LISTADO ATM'!$A$2:$B$822,2,0)</f>
        <v xml:space="preserve">ATM Autoservicio Atalaya del Mar </v>
      </c>
      <c r="D36" s="130" t="s">
        <v>2540</v>
      </c>
      <c r="E36" s="139">
        <v>3335950066</v>
      </c>
    </row>
    <row r="37" spans="1:8" s="110" customFormat="1" ht="17.399999999999999" x14ac:dyDescent="0.3">
      <c r="A37" s="133" t="str">
        <f>VLOOKUP(B37,'[1]LISTADO ATM'!$A$2:$C$822,3,0)</f>
        <v>NORTE</v>
      </c>
      <c r="B37" s="142">
        <v>606</v>
      </c>
      <c r="C37" s="137" t="str">
        <f>VLOOKUP(B37,'[1]LISTADO ATM'!$A$2:$B$822,2,0)</f>
        <v xml:space="preserve">ATM UNP Manolo Tavarez Justo </v>
      </c>
      <c r="D37" s="130" t="s">
        <v>2540</v>
      </c>
      <c r="E37" s="139">
        <v>3335950124</v>
      </c>
    </row>
    <row r="38" spans="1:8" ht="17.399999999999999" x14ac:dyDescent="0.3">
      <c r="A38" s="133" t="e">
        <f>VLOOKUP(B38,'[1]LISTADO ATM'!$A$2:$C$822,3,0)</f>
        <v>#N/A</v>
      </c>
      <c r="B38" s="134"/>
      <c r="C38" s="137" t="e">
        <f>VLOOKUP(B38,'[1]LISTADO ATM'!$A$2:$B$822,2,0)</f>
        <v>#N/A</v>
      </c>
      <c r="D38" s="130"/>
      <c r="E38" s="137"/>
      <c r="G38" s="110"/>
      <c r="H38" s="110"/>
    </row>
    <row r="39" spans="1:8" s="110" customFormat="1" ht="17.399999999999999" x14ac:dyDescent="0.3">
      <c r="A39" s="133" t="e">
        <f>VLOOKUP(B39,'[1]LISTADO ATM'!$A$2:$C$822,3,0)</f>
        <v>#N/A</v>
      </c>
      <c r="B39" s="134"/>
      <c r="C39" s="137" t="e">
        <f>VLOOKUP(B39,'[1]LISTADO ATM'!$A$2:$B$822,2,0)</f>
        <v>#N/A</v>
      </c>
      <c r="D39" s="130"/>
      <c r="E39" s="137"/>
    </row>
    <row r="40" spans="1:8" s="110" customFormat="1" ht="18" customHeight="1" thickBot="1" x14ac:dyDescent="0.35">
      <c r="A40" s="118" t="s">
        <v>2472</v>
      </c>
      <c r="B40" s="149">
        <f>COUNT(B33:B39)</f>
        <v>5</v>
      </c>
      <c r="C40" s="183"/>
      <c r="D40" s="184"/>
      <c r="E40" s="185"/>
    </row>
    <row r="41" spans="1:8" ht="15" thickBot="1" x14ac:dyDescent="0.35">
      <c r="B41" s="150"/>
      <c r="E41" s="120"/>
      <c r="G41" s="110"/>
      <c r="H41" s="110"/>
    </row>
    <row r="42" spans="1:8" s="110" customFormat="1" ht="18" thickBot="1" x14ac:dyDescent="0.35">
      <c r="A42" s="176" t="s">
        <v>2473</v>
      </c>
      <c r="B42" s="177"/>
      <c r="C42" s="177"/>
      <c r="D42" s="177"/>
      <c r="E42" s="178"/>
    </row>
    <row r="43" spans="1:8" s="110" customFormat="1" ht="17.399999999999999" x14ac:dyDescent="0.3">
      <c r="A43" s="117" t="s">
        <v>15</v>
      </c>
      <c r="B43" s="148" t="s">
        <v>2415</v>
      </c>
      <c r="C43" s="117" t="s">
        <v>46</v>
      </c>
      <c r="D43" s="117" t="s">
        <v>2418</v>
      </c>
      <c r="E43" s="126" t="s">
        <v>2416</v>
      </c>
    </row>
    <row r="44" spans="1:8" s="110" customFormat="1" ht="17.399999999999999" x14ac:dyDescent="0.3">
      <c r="A44" s="134" t="str">
        <f>VLOOKUP(B44,'[1]LISTADO ATM'!$A$2:$C$822,3,0)</f>
        <v>SUR</v>
      </c>
      <c r="B44" s="143">
        <v>582</v>
      </c>
      <c r="C44" s="137" t="str">
        <f>VLOOKUP(B44,'[1]LISTADO ATM'!$A$2:$B$822,2,0)</f>
        <v>ATM Estación Sabana Yegua</v>
      </c>
      <c r="D44" s="129" t="s">
        <v>2436</v>
      </c>
      <c r="E44" s="139">
        <v>3335949687</v>
      </c>
    </row>
    <row r="45" spans="1:8" s="110" customFormat="1" ht="17.399999999999999" x14ac:dyDescent="0.3">
      <c r="A45" s="134" t="str">
        <f>VLOOKUP(B45,'[1]LISTADO ATM'!$A$2:$C$822,3,0)</f>
        <v>NORTE</v>
      </c>
      <c r="B45" s="143">
        <v>538</v>
      </c>
      <c r="C45" s="137" t="str">
        <f>VLOOKUP(B45,'[1]LISTADO ATM'!$A$2:$B$822,2,0)</f>
        <v>ATM  Autoservicio San Fco. Macorís</v>
      </c>
      <c r="D45" s="129" t="s">
        <v>2436</v>
      </c>
      <c r="E45" s="139">
        <v>3335950036</v>
      </c>
    </row>
    <row r="46" spans="1:8" s="110" customFormat="1" ht="17.399999999999999" x14ac:dyDescent="0.3">
      <c r="A46" s="134" t="str">
        <f>VLOOKUP(B46,'[1]LISTADO ATM'!$A$2:$C$822,3,0)</f>
        <v>SUR</v>
      </c>
      <c r="B46" s="143">
        <v>829</v>
      </c>
      <c r="C46" s="137" t="str">
        <f>VLOOKUP(B46,'[1]LISTADO ATM'!$A$2:$B$822,2,0)</f>
        <v xml:space="preserve">ATM UNP Multicentro Sirena Baní </v>
      </c>
      <c r="D46" s="129" t="s">
        <v>2436</v>
      </c>
      <c r="E46" s="139" t="s">
        <v>2639</v>
      </c>
    </row>
    <row r="47" spans="1:8" s="110" customFormat="1" ht="17.399999999999999" x14ac:dyDescent="0.3">
      <c r="A47" s="134" t="str">
        <f>VLOOKUP(B47,'[1]LISTADO ATM'!$A$2:$C$822,3,0)</f>
        <v>SUR</v>
      </c>
      <c r="B47" s="143">
        <v>249</v>
      </c>
      <c r="C47" s="137" t="str">
        <f>VLOOKUP(B47,'[1]LISTADO ATM'!$A$2:$B$822,2,0)</f>
        <v xml:space="preserve">ATM Banco Agrícola Neiba </v>
      </c>
      <c r="D47" s="129" t="s">
        <v>2436</v>
      </c>
      <c r="E47" s="139">
        <v>3335950108</v>
      </c>
    </row>
    <row r="48" spans="1:8" s="110" customFormat="1" ht="17.399999999999999" x14ac:dyDescent="0.3">
      <c r="A48" s="134" t="str">
        <f>VLOOKUP(B48,'[1]LISTADO ATM'!$A$2:$C$822,3,0)</f>
        <v>NORTE</v>
      </c>
      <c r="B48" s="143">
        <v>283</v>
      </c>
      <c r="C48" s="137" t="str">
        <f>VLOOKUP(B48,'[1]LISTADO ATM'!$A$2:$B$822,2,0)</f>
        <v xml:space="preserve">ATM Oficina Nibaje </v>
      </c>
      <c r="D48" s="129" t="s">
        <v>2436</v>
      </c>
      <c r="E48" s="139">
        <v>3335951548</v>
      </c>
    </row>
    <row r="49" spans="1:5" ht="17.399999999999999" x14ac:dyDescent="0.3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51"/>
      <c r="E49" s="139"/>
    </row>
    <row r="50" spans="1:5" ht="17.399999999999999" x14ac:dyDescent="0.3">
      <c r="A50" s="134" t="e">
        <f>VLOOKUP(B50,'[1]LISTADO ATM'!$A$2:$C$822,3,0)</f>
        <v>#N/A</v>
      </c>
      <c r="B50" s="143"/>
      <c r="C50" s="137" t="e">
        <f>VLOOKUP(B50,'[1]LISTADO ATM'!$A$2:$B$822,2,0)</f>
        <v>#N/A</v>
      </c>
      <c r="D50" s="151"/>
      <c r="E50" s="139"/>
    </row>
    <row r="51" spans="1:5" ht="17.399999999999999" x14ac:dyDescent="0.3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51"/>
      <c r="E51" s="139"/>
    </row>
    <row r="52" spans="1:5" ht="18.75" customHeight="1" x14ac:dyDescent="0.3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51"/>
      <c r="E52" s="139"/>
    </row>
    <row r="53" spans="1:5" ht="18" thickBot="1" x14ac:dyDescent="0.35">
      <c r="A53" s="138"/>
      <c r="B53" s="149">
        <f>COUNT(B44:B48)</f>
        <v>5</v>
      </c>
      <c r="C53" s="128"/>
      <c r="D53" s="128"/>
      <c r="E53" s="128"/>
    </row>
    <row r="54" spans="1:5" ht="15" thickBot="1" x14ac:dyDescent="0.35">
      <c r="B54" s="150"/>
      <c r="E54" s="120"/>
    </row>
    <row r="55" spans="1:5" ht="18.75" customHeight="1" thickBot="1" x14ac:dyDescent="0.35">
      <c r="A55" s="176" t="s">
        <v>2436</v>
      </c>
      <c r="B55" s="177"/>
      <c r="C55" s="177"/>
      <c r="D55" s="177"/>
      <c r="E55" s="178"/>
    </row>
    <row r="56" spans="1:5" ht="17.399999999999999" x14ac:dyDescent="0.3">
      <c r="A56" s="117" t="s">
        <v>15</v>
      </c>
      <c r="B56" s="148" t="s">
        <v>2415</v>
      </c>
      <c r="C56" s="117" t="s">
        <v>2587</v>
      </c>
      <c r="D56" s="117" t="s">
        <v>2418</v>
      </c>
      <c r="E56" s="126" t="s">
        <v>2416</v>
      </c>
    </row>
    <row r="57" spans="1:5" ht="17.399999999999999" x14ac:dyDescent="0.3">
      <c r="A57" s="134" t="str">
        <f>VLOOKUP(B57,'[1]LISTADO ATM'!$A$2:$C$822,3,0)</f>
        <v>NORTE</v>
      </c>
      <c r="B57" s="142">
        <v>290</v>
      </c>
      <c r="C57" s="137" t="str">
        <f>VLOOKUP(B57,'[1]LISTADO ATM'!$A$2:$B$822,2,0)</f>
        <v xml:space="preserve">ATM Oficina San Francisco de Macorís </v>
      </c>
      <c r="D57" s="134" t="s">
        <v>2479</v>
      </c>
      <c r="E57" s="139">
        <v>3335949966</v>
      </c>
    </row>
    <row r="58" spans="1:5" ht="17.399999999999999" x14ac:dyDescent="0.3">
      <c r="A58" s="134" t="str">
        <f>VLOOKUP(B58,'[1]LISTADO ATM'!$A$2:$C$822,3,0)</f>
        <v>DISTRITO NACIONAL</v>
      </c>
      <c r="B58" s="142">
        <v>938</v>
      </c>
      <c r="C58" s="137" t="str">
        <f>VLOOKUP(B58,'[1]LISTADO ATM'!$A$2:$B$822,2,0)</f>
        <v xml:space="preserve">ATM Autobanco Oficina Filadelfia Plaza </v>
      </c>
      <c r="D58" s="134" t="s">
        <v>2479</v>
      </c>
      <c r="E58" s="139">
        <v>3335950097</v>
      </c>
    </row>
    <row r="59" spans="1:5" ht="17.399999999999999" x14ac:dyDescent="0.3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134"/>
      <c r="E59" s="139"/>
    </row>
    <row r="60" spans="1:5" ht="17.399999999999999" x14ac:dyDescent="0.3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4"/>
      <c r="E60" s="139"/>
    </row>
    <row r="61" spans="1:5" ht="17.399999999999999" x14ac:dyDescent="0.3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34"/>
      <c r="E61" s="139"/>
    </row>
    <row r="62" spans="1:5" ht="17.399999999999999" x14ac:dyDescent="0.3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34"/>
      <c r="E62" s="139"/>
    </row>
    <row r="63" spans="1:5" ht="17.399999999999999" x14ac:dyDescent="0.3">
      <c r="A63" s="134" t="e">
        <f>VLOOKUP(B63,'[1]LISTADO ATM'!$A$2:$C$822,3,0)</f>
        <v>#N/A</v>
      </c>
      <c r="B63" s="142"/>
      <c r="C63" s="137" t="e">
        <f>VLOOKUP(B63,'[1]LISTADO ATM'!$A$2:$B$822,2,0)</f>
        <v>#N/A</v>
      </c>
      <c r="D63" s="134"/>
      <c r="E63" s="139"/>
    </row>
    <row r="64" spans="1:5" ht="17.399999999999999" x14ac:dyDescent="0.3">
      <c r="A64" s="134"/>
      <c r="B64" s="142"/>
      <c r="C64" s="137"/>
      <c r="D64" s="134"/>
      <c r="E64" s="139"/>
    </row>
    <row r="65" spans="1:5" ht="18" thickBot="1" x14ac:dyDescent="0.35">
      <c r="A65" s="138" t="s">
        <v>2472</v>
      </c>
      <c r="B65" s="149">
        <f>COUNT(B57:B64)</f>
        <v>2</v>
      </c>
      <c r="C65" s="128"/>
      <c r="D65" s="128"/>
      <c r="E65" s="128"/>
    </row>
    <row r="66" spans="1:5" ht="15" thickBot="1" x14ac:dyDescent="0.35">
      <c r="B66" s="150"/>
      <c r="E66" s="120"/>
    </row>
    <row r="67" spans="1:5" ht="17.399999999999999" x14ac:dyDescent="0.3">
      <c r="A67" s="186" t="s">
        <v>2583</v>
      </c>
      <c r="B67" s="187"/>
      <c r="C67" s="187"/>
      <c r="D67" s="187"/>
      <c r="E67" s="188"/>
    </row>
    <row r="68" spans="1:5" ht="17.399999999999999" x14ac:dyDescent="0.3">
      <c r="A68" s="117" t="s">
        <v>15</v>
      </c>
      <c r="B68" s="148" t="s">
        <v>2415</v>
      </c>
      <c r="C68" s="119" t="s">
        <v>46</v>
      </c>
      <c r="D68" s="132" t="s">
        <v>2418</v>
      </c>
      <c r="E68" s="126" t="s">
        <v>2416</v>
      </c>
    </row>
    <row r="69" spans="1:5" ht="18" customHeight="1" x14ac:dyDescent="0.3">
      <c r="A69" s="133" t="str">
        <f>VLOOKUP(B69,'[1]LISTADO ATM'!$A$2:$C$822,3,0)</f>
        <v>SUR</v>
      </c>
      <c r="B69" s="142">
        <v>880</v>
      </c>
      <c r="C69" s="137" t="str">
        <f>VLOOKUP(B69,'[1]LISTADO ATM'!$A$2:$B$822,2,0)</f>
        <v xml:space="preserve">ATM Autoservicio Barahona II </v>
      </c>
      <c r="D69" s="143" t="s">
        <v>2561</v>
      </c>
      <c r="E69" s="139">
        <v>3335947792</v>
      </c>
    </row>
    <row r="70" spans="1:5" ht="17.399999999999999" x14ac:dyDescent="0.3">
      <c r="A70" s="133" t="str">
        <f>VLOOKUP(B70,'[1]LISTADO ATM'!$A$2:$C$822,3,0)</f>
        <v>DISTRITO NACIONAL</v>
      </c>
      <c r="B70" s="142">
        <v>701</v>
      </c>
      <c r="C70" s="137" t="str">
        <f>VLOOKUP(B70,'[1]LISTADO ATM'!$A$2:$B$822,2,0)</f>
        <v>ATM Autoservicio Los Alcarrizos</v>
      </c>
      <c r="D70" s="144" t="s">
        <v>2560</v>
      </c>
      <c r="E70" s="139">
        <v>3335949614</v>
      </c>
    </row>
    <row r="71" spans="1:5" ht="17.399999999999999" x14ac:dyDescent="0.3">
      <c r="A71" s="133" t="str">
        <f>VLOOKUP(B71,'[1]LISTADO ATM'!$A$2:$C$822,3,0)</f>
        <v>SUR</v>
      </c>
      <c r="B71" s="142">
        <v>301</v>
      </c>
      <c r="C71" s="137" t="str">
        <f>VLOOKUP(B71,'[1]LISTADO ATM'!$A$2:$B$822,2,0)</f>
        <v xml:space="preserve">ATM UNP Alfa y Omega (Barahona) </v>
      </c>
      <c r="D71" s="143" t="s">
        <v>2561</v>
      </c>
      <c r="E71" s="139">
        <v>3335950148</v>
      </c>
    </row>
    <row r="72" spans="1:5" ht="17.399999999999999" x14ac:dyDescent="0.3">
      <c r="A72" s="133"/>
      <c r="B72" s="142"/>
      <c r="C72" s="137"/>
      <c r="D72" s="143"/>
      <c r="E72" s="139"/>
    </row>
    <row r="73" spans="1:5" ht="17.399999999999999" x14ac:dyDescent="0.3">
      <c r="A73" s="133"/>
      <c r="B73" s="142"/>
      <c r="C73" s="137"/>
      <c r="D73" s="143"/>
      <c r="E73" s="139"/>
    </row>
    <row r="74" spans="1:5" ht="17.399999999999999" x14ac:dyDescent="0.3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" thickBot="1" x14ac:dyDescent="0.35">
      <c r="A75" s="138" t="s">
        <v>2472</v>
      </c>
      <c r="B75" s="149">
        <f>COUNT(B69:B74)</f>
        <v>3</v>
      </c>
      <c r="C75" s="128"/>
      <c r="D75" s="131"/>
      <c r="E75" s="131"/>
    </row>
    <row r="76" spans="1:5" ht="15" thickBot="1" x14ac:dyDescent="0.35">
      <c r="B76" s="150"/>
      <c r="E76" s="120"/>
    </row>
    <row r="77" spans="1:5" ht="18" thickBot="1" x14ac:dyDescent="0.35">
      <c r="A77" s="189" t="s">
        <v>2474</v>
      </c>
      <c r="B77" s="190"/>
      <c r="C77" s="115" t="s">
        <v>2412</v>
      </c>
      <c r="D77" s="120"/>
      <c r="E77" s="120"/>
    </row>
    <row r="78" spans="1:5" ht="18" thickBot="1" x14ac:dyDescent="0.35">
      <c r="A78" s="140">
        <f>+B53+B65+B75</f>
        <v>10</v>
      </c>
      <c r="B78" s="152"/>
    </row>
    <row r="79" spans="1:5" ht="15" thickBot="1" x14ac:dyDescent="0.35">
      <c r="B79" s="150"/>
      <c r="E79" s="120"/>
    </row>
    <row r="80" spans="1:5" ht="18" thickBot="1" x14ac:dyDescent="0.35">
      <c r="A80" s="176" t="s">
        <v>2475</v>
      </c>
      <c r="B80" s="177"/>
      <c r="C80" s="177"/>
      <c r="D80" s="177"/>
      <c r="E80" s="178"/>
    </row>
    <row r="81" spans="1:5" ht="17.399999999999999" x14ac:dyDescent="0.3">
      <c r="A81" s="121" t="s">
        <v>15</v>
      </c>
      <c r="B81" s="148" t="s">
        <v>2415</v>
      </c>
      <c r="C81" s="119" t="s">
        <v>46</v>
      </c>
      <c r="D81" s="181" t="s">
        <v>2418</v>
      </c>
      <c r="E81" s="182"/>
    </row>
    <row r="82" spans="1:5" ht="17.399999999999999" x14ac:dyDescent="0.3">
      <c r="A82" s="134" t="str">
        <f>VLOOKUP(B82,'[1]LISTADO ATM'!$A$2:$C$822,3,0)</f>
        <v>DISTRITO NACIONAL</v>
      </c>
      <c r="B82" s="142">
        <v>573</v>
      </c>
      <c r="C82" s="134" t="str">
        <f>VLOOKUP(B82,'[1]LISTADO ATM'!$A$2:$B$822,2,0)</f>
        <v xml:space="preserve">ATM IDSS </v>
      </c>
      <c r="D82" s="179" t="s">
        <v>2584</v>
      </c>
      <c r="E82" s="180"/>
    </row>
    <row r="83" spans="1:5" ht="18.75" customHeight="1" x14ac:dyDescent="0.3">
      <c r="A83" s="134" t="str">
        <f>VLOOKUP(B83,'[1]LISTADO ATM'!$A$2:$C$822,3,0)</f>
        <v>DISTRITO NACIONAL</v>
      </c>
      <c r="B83" s="142">
        <v>815</v>
      </c>
      <c r="C83" s="134" t="str">
        <f>VLOOKUP(B83,'[1]LISTADO ATM'!$A$2:$B$822,2,0)</f>
        <v xml:space="preserve">ATM Oficina Atalaya del Mar </v>
      </c>
      <c r="D83" s="179" t="s">
        <v>2584</v>
      </c>
      <c r="E83" s="180"/>
    </row>
    <row r="84" spans="1:5" ht="17.399999999999999" x14ac:dyDescent="0.3">
      <c r="A84" s="134" t="str">
        <f>VLOOKUP(B84,'[1]LISTADO ATM'!$A$2:$C$822,3,0)</f>
        <v>DISTRITO NACIONAL</v>
      </c>
      <c r="B84" s="142">
        <v>974</v>
      </c>
      <c r="C84" s="134" t="str">
        <f>VLOOKUP(B84,'[1]LISTADO ATM'!$A$2:$B$822,2,0)</f>
        <v xml:space="preserve">ATM S/M Nacional Ave. Lope de Vega </v>
      </c>
      <c r="D84" s="179" t="s">
        <v>2584</v>
      </c>
      <c r="E84" s="180"/>
    </row>
    <row r="85" spans="1:5" ht="17.399999999999999" x14ac:dyDescent="0.3">
      <c r="A85" s="134" t="str">
        <f>VLOOKUP(B85,'[1]LISTADO ATM'!$A$2:$C$822,3,0)</f>
        <v>DISTRITO NACIONAL</v>
      </c>
      <c r="B85" s="142">
        <v>725</v>
      </c>
      <c r="C85" s="134" t="str">
        <f>VLOOKUP(B85,'[1]LISTADO ATM'!$A$2:$B$822,2,0)</f>
        <v xml:space="preserve">ATM El Huacal II  </v>
      </c>
      <c r="D85" s="179" t="s">
        <v>2640</v>
      </c>
      <c r="E85" s="180"/>
    </row>
    <row r="86" spans="1:5" ht="18.75" customHeight="1" x14ac:dyDescent="0.3">
      <c r="A86" s="134" t="str">
        <f>VLOOKUP(B86,'[1]LISTADO ATM'!$A$2:$C$822,3,0)</f>
        <v>SUR</v>
      </c>
      <c r="B86" s="142">
        <v>817</v>
      </c>
      <c r="C86" s="134" t="str">
        <f>VLOOKUP(B86,'[1]LISTADO ATM'!$A$2:$B$822,2,0)</f>
        <v xml:space="preserve">ATM Ayuntamiento Sabana Larga (San José de Ocoa) </v>
      </c>
      <c r="D86" s="179" t="s">
        <v>2584</v>
      </c>
      <c r="E86" s="180"/>
    </row>
    <row r="87" spans="1:5" ht="17.399999999999999" x14ac:dyDescent="0.3">
      <c r="A87" s="134" t="str">
        <f>VLOOKUP(B87,'[1]LISTADO ATM'!$A$2:$C$822,3,0)</f>
        <v>DISTRITO NACIONAL</v>
      </c>
      <c r="B87" s="142">
        <v>416</v>
      </c>
      <c r="C87" s="134" t="str">
        <f>VLOOKUP(B87,'[1]LISTADO ATM'!$A$2:$B$822,2,0)</f>
        <v xml:space="preserve">ATM Autobanco San Martín II </v>
      </c>
      <c r="D87" s="179" t="s">
        <v>2584</v>
      </c>
      <c r="E87" s="180"/>
    </row>
    <row r="88" spans="1:5" ht="17.399999999999999" x14ac:dyDescent="0.3">
      <c r="A88" s="134" t="str">
        <f>VLOOKUP(B88,'[1]LISTADO ATM'!$A$2:$C$822,3,0)</f>
        <v>DISTRITO NACIONAL</v>
      </c>
      <c r="B88" s="142">
        <v>678</v>
      </c>
      <c r="C88" s="134" t="str">
        <f>VLOOKUP(B88,'[1]LISTADO ATM'!$A$2:$B$822,2,0)</f>
        <v>ATM Eco Petroleo San Isidro</v>
      </c>
      <c r="D88" s="179" t="s">
        <v>2584</v>
      </c>
      <c r="E88" s="180"/>
    </row>
    <row r="89" spans="1:5" ht="17.399999999999999" x14ac:dyDescent="0.3">
      <c r="A89" s="134" t="str">
        <f>VLOOKUP(B89,'[1]LISTADO ATM'!$A$2:$C$822,3,0)</f>
        <v>DISTRITO NACIONAL</v>
      </c>
      <c r="B89" s="142">
        <v>527</v>
      </c>
      <c r="C89" s="134" t="str">
        <f>VLOOKUP(B89,'[1]LISTADO ATM'!$A$2:$B$822,2,0)</f>
        <v>ATM Oficina Zona Oriental II</v>
      </c>
      <c r="D89" s="179" t="s">
        <v>2584</v>
      </c>
      <c r="E89" s="180"/>
    </row>
    <row r="90" spans="1:5" ht="17.399999999999999" x14ac:dyDescent="0.3">
      <c r="A90" s="134" t="str">
        <f>VLOOKUP(B90,'[1]LISTADO ATM'!$A$2:$C$822,3,0)</f>
        <v>DISTRITO NACIONAL</v>
      </c>
      <c r="B90" s="142">
        <v>557</v>
      </c>
      <c r="C90" s="134" t="str">
        <f>VLOOKUP(B90,'[1]LISTADO ATM'!$A$2:$B$822,2,0)</f>
        <v xml:space="preserve">ATM Multicentro La Sirena Ave. Mella </v>
      </c>
      <c r="D90" s="179" t="s">
        <v>2640</v>
      </c>
      <c r="E90" s="180"/>
    </row>
    <row r="91" spans="1:5" ht="17.399999999999999" x14ac:dyDescent="0.3">
      <c r="A91" s="134" t="str">
        <f>VLOOKUP(B91,'[1]LISTADO ATM'!$A$2:$C$822,3,0)</f>
        <v>DISTRITO NACIONAL</v>
      </c>
      <c r="B91" s="142">
        <v>721</v>
      </c>
      <c r="C91" s="134" t="str">
        <f>VLOOKUP(B91,'[1]LISTADO ATM'!$A$2:$B$822,2,0)</f>
        <v xml:space="preserve">ATM Oficina Charles de Gaulle II </v>
      </c>
      <c r="D91" s="179" t="s">
        <v>2584</v>
      </c>
      <c r="E91" s="180"/>
    </row>
    <row r="92" spans="1:5" ht="17.399999999999999" x14ac:dyDescent="0.3">
      <c r="A92" s="134" t="str">
        <f>VLOOKUP(B92,'[1]LISTADO ATM'!$A$2:$C$822,3,0)</f>
        <v>DISTRITO NACIONAL</v>
      </c>
      <c r="B92" s="142">
        <v>180</v>
      </c>
      <c r="C92" s="134" t="str">
        <f>VLOOKUP(B92,'[1]LISTADO ATM'!$A$2:$B$822,2,0)</f>
        <v xml:space="preserve">ATM Megacentro II </v>
      </c>
      <c r="D92" s="179" t="s">
        <v>2584</v>
      </c>
      <c r="E92" s="180"/>
    </row>
    <row r="93" spans="1:5" ht="17.399999999999999" x14ac:dyDescent="0.3">
      <c r="A93" s="134" t="str">
        <f>VLOOKUP(B93,'[1]LISTADO ATM'!$A$2:$C$822,3,0)</f>
        <v>DISTRITO NACIONAL</v>
      </c>
      <c r="B93" s="142">
        <v>325</v>
      </c>
      <c r="C93" s="134" t="str">
        <f>VLOOKUP(B93,'[1]LISTADO ATM'!$A$2:$B$822,2,0)</f>
        <v>ATM Casa Edwin</v>
      </c>
      <c r="D93" s="179" t="s">
        <v>2584</v>
      </c>
      <c r="E93" s="180"/>
    </row>
    <row r="94" spans="1:5" ht="17.399999999999999" x14ac:dyDescent="0.3">
      <c r="A94" s="134" t="str">
        <f>VLOOKUP(B94,'[1]LISTADO ATM'!$A$2:$C$822,3,0)</f>
        <v>DISTRITO NACIONAL</v>
      </c>
      <c r="B94" s="142">
        <v>549</v>
      </c>
      <c r="C94" s="134" t="str">
        <f>VLOOKUP(B94,'[1]LISTADO ATM'!$A$2:$B$822,2,0)</f>
        <v xml:space="preserve">ATM Ministerio de Turismo (Oficinas Gubernamentales) </v>
      </c>
      <c r="D94" s="179" t="s">
        <v>2584</v>
      </c>
      <c r="E94" s="180"/>
    </row>
    <row r="95" spans="1:5" ht="17.399999999999999" x14ac:dyDescent="0.3">
      <c r="A95" s="134" t="str">
        <f>VLOOKUP(B95,'[1]LISTADO ATM'!$A$2:$C$822,3,0)</f>
        <v>DISTRITO NACIONAL</v>
      </c>
      <c r="B95" s="142">
        <v>648</v>
      </c>
      <c r="C95" s="134" t="str">
        <f>VLOOKUP(B95,'[1]LISTADO ATM'!$A$2:$B$822,2,0)</f>
        <v xml:space="preserve">ATM Hermandad de Pensionados </v>
      </c>
      <c r="D95" s="179" t="s">
        <v>2584</v>
      </c>
      <c r="E95" s="180"/>
    </row>
    <row r="96" spans="1:5" ht="17.399999999999999" x14ac:dyDescent="0.3">
      <c r="A96" s="134" t="str">
        <f>VLOOKUP(B96,'[1]LISTADO ATM'!$A$2:$C$822,3,0)</f>
        <v>ESTE</v>
      </c>
      <c r="B96" s="142">
        <v>651</v>
      </c>
      <c r="C96" s="134" t="str">
        <f>VLOOKUP(B96,'[1]LISTADO ATM'!$A$2:$B$822,2,0)</f>
        <v>ATM Eco Petroleo Romana</v>
      </c>
      <c r="D96" s="179" t="s">
        <v>2584</v>
      </c>
      <c r="E96" s="180"/>
    </row>
    <row r="97" spans="1:5" ht="17.399999999999999" x14ac:dyDescent="0.3">
      <c r="A97" s="134" t="str">
        <f>VLOOKUP(B97,'[1]LISTADO ATM'!$A$2:$C$822,3,0)</f>
        <v>DISTRITO NACIONAL</v>
      </c>
      <c r="B97" s="142">
        <v>717</v>
      </c>
      <c r="C97" s="134" t="str">
        <f>VLOOKUP(B97,'[1]LISTADO ATM'!$A$2:$B$822,2,0)</f>
        <v xml:space="preserve">ATM Oficina Los Alcarrizos </v>
      </c>
      <c r="D97" s="179" t="s">
        <v>2584</v>
      </c>
      <c r="E97" s="180"/>
    </row>
    <row r="98" spans="1:5" ht="17.399999999999999" x14ac:dyDescent="0.3">
      <c r="A98" s="134" t="str">
        <f>VLOOKUP(B98,'[1]LISTADO ATM'!$A$2:$C$822,3,0)</f>
        <v>NORTE</v>
      </c>
      <c r="B98" s="142">
        <v>778</v>
      </c>
      <c r="C98" s="134" t="str">
        <f>VLOOKUP(B98,'[1]LISTADO ATM'!$A$2:$B$822,2,0)</f>
        <v xml:space="preserve">ATM Oficina Esperanza (Mao) </v>
      </c>
      <c r="D98" s="179" t="s">
        <v>2584</v>
      </c>
      <c r="E98" s="180"/>
    </row>
    <row r="99" spans="1:5" ht="17.399999999999999" x14ac:dyDescent="0.3">
      <c r="A99" s="134" t="str">
        <f>VLOOKUP(B99,'[1]LISTADO ATM'!$A$2:$C$822,3,0)</f>
        <v>DISTRITO NACIONAL</v>
      </c>
      <c r="B99" s="142">
        <v>816</v>
      </c>
      <c r="C99" s="134" t="str">
        <f>VLOOKUP(B99,'[1]LISTADO ATM'!$A$2:$B$822,2,0)</f>
        <v xml:space="preserve">ATM Oficina Pedro Brand </v>
      </c>
      <c r="D99" s="179" t="s">
        <v>2584</v>
      </c>
      <c r="E99" s="180"/>
    </row>
    <row r="100" spans="1:5" ht="17.399999999999999" x14ac:dyDescent="0.3">
      <c r="A100" s="134" t="str">
        <f>VLOOKUP(B100,'[1]LISTADO ATM'!$A$2:$C$822,3,0)</f>
        <v>NORTE</v>
      </c>
      <c r="B100" s="142">
        <v>985</v>
      </c>
      <c r="C100" s="134" t="str">
        <f>VLOOKUP(B100,'[1]LISTADO ATM'!$A$2:$B$822,2,0)</f>
        <v xml:space="preserve">ATM Oficina Dajabón II </v>
      </c>
      <c r="D100" s="179" t="s">
        <v>2584</v>
      </c>
      <c r="E100" s="180"/>
    </row>
    <row r="101" spans="1:5" ht="17.399999999999999" x14ac:dyDescent="0.3">
      <c r="A101" s="134" t="e">
        <f>VLOOKUP(B101,'[1]LISTADO ATM'!$A$2:$C$822,3,0)</f>
        <v>#N/A</v>
      </c>
      <c r="B101" s="142"/>
      <c r="C101" s="134" t="e">
        <f>VLOOKUP(B101,'[1]LISTADO ATM'!$A$2:$B$822,2,0)</f>
        <v>#N/A</v>
      </c>
      <c r="D101" s="145"/>
      <c r="E101" s="146"/>
    </row>
    <row r="102" spans="1:5" ht="17.399999999999999" x14ac:dyDescent="0.3">
      <c r="A102" s="134" t="e">
        <f>VLOOKUP(B102,'[1]LISTADO ATM'!$A$2:$C$822,3,0)</f>
        <v>#N/A</v>
      </c>
      <c r="B102" s="142"/>
      <c r="C102" s="134" t="e">
        <f>VLOOKUP(B102,'[1]LISTADO ATM'!$A$2:$B$822,2,0)</f>
        <v>#N/A</v>
      </c>
      <c r="D102" s="145"/>
      <c r="E102" s="146"/>
    </row>
    <row r="103" spans="1:5" ht="17.399999999999999" x14ac:dyDescent="0.3">
      <c r="A103" s="134" t="e">
        <f>VLOOKUP(B103,'[1]LISTADO ATM'!$A$2:$C$822,3,0)</f>
        <v>#N/A</v>
      </c>
      <c r="B103" s="142"/>
      <c r="C103" s="134" t="e">
        <f>VLOOKUP(B103,'[1]LISTADO ATM'!$A$2:$B$822,2,0)</f>
        <v>#N/A</v>
      </c>
      <c r="D103" s="145"/>
      <c r="E103" s="146"/>
    </row>
    <row r="104" spans="1:5" ht="17.399999999999999" x14ac:dyDescent="0.3">
      <c r="A104" s="134" t="e">
        <f>VLOOKUP(B104,'[1]LISTADO ATM'!$A$2:$C$822,3,0)</f>
        <v>#N/A</v>
      </c>
      <c r="B104" s="142"/>
      <c r="C104" s="134" t="e">
        <f>VLOOKUP(B104,'[1]LISTADO ATM'!$A$2:$B$822,2,0)</f>
        <v>#N/A</v>
      </c>
      <c r="D104" s="145"/>
      <c r="E104" s="146"/>
    </row>
    <row r="105" spans="1:5" ht="18" thickBot="1" x14ac:dyDescent="0.35">
      <c r="A105" s="138" t="s">
        <v>2472</v>
      </c>
      <c r="B105" s="149">
        <f>COUNT(B82:B104)</f>
        <v>19</v>
      </c>
      <c r="C105" s="135"/>
      <c r="D105" s="135"/>
      <c r="E105" s="136"/>
    </row>
  </sheetData>
  <mergeCells count="32">
    <mergeCell ref="A67:E67"/>
    <mergeCell ref="A77:B77"/>
    <mergeCell ref="A80:E80"/>
    <mergeCell ref="D81:E81"/>
    <mergeCell ref="D82:E82"/>
    <mergeCell ref="D83:E83"/>
    <mergeCell ref="D84:E84"/>
    <mergeCell ref="D85:E85"/>
    <mergeCell ref="D86:E86"/>
    <mergeCell ref="D96:E96"/>
    <mergeCell ref="D97:E97"/>
    <mergeCell ref="D98:E98"/>
    <mergeCell ref="D87:E87"/>
    <mergeCell ref="D88:E88"/>
    <mergeCell ref="D89:E89"/>
    <mergeCell ref="D90:E90"/>
    <mergeCell ref="D99:E99"/>
    <mergeCell ref="D100:E100"/>
    <mergeCell ref="D91:E91"/>
    <mergeCell ref="D92:E92"/>
    <mergeCell ref="D93:E93"/>
    <mergeCell ref="D94:E94"/>
    <mergeCell ref="D95:E95"/>
    <mergeCell ref="F1:G1"/>
    <mergeCell ref="A1:E1"/>
    <mergeCell ref="A2:E2"/>
    <mergeCell ref="A7:E7"/>
    <mergeCell ref="A55:E55"/>
    <mergeCell ref="A31:E31"/>
    <mergeCell ref="C29:E29"/>
    <mergeCell ref="C40:E40"/>
    <mergeCell ref="A42:E42"/>
  </mergeCells>
  <phoneticPr fontId="46" type="noConversion"/>
  <conditionalFormatting sqref="B1:B1048576">
    <cfRule type="duplicateValues" dxfId="86" priority="3"/>
    <cfRule type="duplicateValues" dxfId="85" priority="5"/>
  </conditionalFormatting>
  <conditionalFormatting sqref="E24">
    <cfRule type="duplicateValues" dxfId="84" priority="4"/>
  </conditionalFormatting>
  <conditionalFormatting sqref="E92:E100">
    <cfRule type="duplicateValues" dxfId="83" priority="2"/>
  </conditionalFormatting>
  <conditionalFormatting sqref="E48">
    <cfRule type="duplicateValues" dxfId="82" priority="1"/>
  </conditionalFormatting>
  <conditionalFormatting sqref="E101:E1048576 E49:E91 E1:E23 E25:E47">
    <cfRule type="duplicateValues" dxfId="81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1" t="s">
        <v>2420</v>
      </c>
      <c r="B1" s="192"/>
      <c r="C1" s="192"/>
      <c r="D1" s="192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1" t="s">
        <v>2429</v>
      </c>
      <c r="B18" s="192"/>
      <c r="C18" s="192"/>
      <c r="D18" s="192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2021-07-12T23:49:14Z</dcterms:modified>
</cp:coreProperties>
</file>