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2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0" i="16" l="1"/>
  <c r="C109" i="16"/>
  <c r="A109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84" i="16"/>
  <c r="B81" i="16"/>
  <c r="C80" i="16"/>
  <c r="A80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C18" i="16"/>
  <c r="A18" i="16"/>
  <c r="B14" i="16"/>
  <c r="C13" i="16"/>
  <c r="A13" i="16"/>
  <c r="C12" i="16"/>
  <c r="A12" i="16"/>
  <c r="C11" i="16"/>
  <c r="A11" i="16"/>
  <c r="C10" i="16"/>
  <c r="A10" i="16"/>
  <c r="C9" i="16"/>
  <c r="A9" i="16"/>
  <c r="F97" i="1" l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A97" i="1"/>
  <c r="A98" i="1"/>
  <c r="A99" i="1"/>
  <c r="F96" i="1" l="1"/>
  <c r="G96" i="1"/>
  <c r="H96" i="1"/>
  <c r="I96" i="1"/>
  <c r="J96" i="1"/>
  <c r="K96" i="1"/>
  <c r="A96" i="1"/>
  <c r="F95" i="1" l="1"/>
  <c r="G95" i="1"/>
  <c r="H95" i="1"/>
  <c r="I95" i="1"/>
  <c r="J95" i="1"/>
  <c r="K95" i="1"/>
  <c r="A95" i="1"/>
  <c r="F94" i="1"/>
  <c r="G94" i="1"/>
  <c r="H94" i="1"/>
  <c r="I94" i="1"/>
  <c r="J94" i="1"/>
  <c r="K94" i="1"/>
  <c r="A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93" i="1"/>
  <c r="A92" i="1"/>
  <c r="A91" i="1"/>
  <c r="A90" i="1"/>
  <c r="A89" i="1"/>
  <c r="A88" i="1"/>
  <c r="A87" i="1"/>
  <c r="A86" i="1"/>
  <c r="A85" i="1"/>
  <c r="F47" i="1" l="1"/>
  <c r="G47" i="1"/>
  <c r="H47" i="1"/>
  <c r="I47" i="1"/>
  <c r="J47" i="1"/>
  <c r="K47" i="1"/>
  <c r="A47" i="1"/>
  <c r="A67" i="1" l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K84" i="1"/>
  <c r="J84" i="1"/>
  <c r="I84" i="1"/>
  <c r="H84" i="1"/>
  <c r="G84" i="1"/>
  <c r="F84" i="1"/>
  <c r="A8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1" i="1" l="1"/>
  <c r="A42" i="1"/>
  <c r="A43" i="1"/>
  <c r="A44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23" i="1" l="1"/>
  <c r="G23" i="1"/>
  <c r="H23" i="1"/>
  <c r="I23" i="1"/>
  <c r="J23" i="1"/>
  <c r="K23" i="1"/>
  <c r="A23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0" i="1"/>
  <c r="A39" i="1"/>
  <c r="A38" i="1"/>
  <c r="A37" i="1"/>
  <c r="A36" i="1"/>
  <c r="A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4" i="1"/>
  <c r="A33" i="1"/>
  <c r="A32" i="1"/>
  <c r="A31" i="1"/>
  <c r="A30" i="1"/>
  <c r="A29" i="1"/>
  <c r="A28" i="1"/>
  <c r="A27" i="1"/>
  <c r="G7" i="16" l="1"/>
  <c r="K2" i="16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6" i="1"/>
  <c r="A25" i="1"/>
  <c r="A24" i="1"/>
  <c r="A22" i="1"/>
  <c r="A21" i="1"/>
  <c r="A20" i="1"/>
  <c r="H19" i="1" l="1"/>
  <c r="I19" i="1"/>
  <c r="J19" i="1"/>
  <c r="K19" i="1"/>
  <c r="H18" i="1"/>
  <c r="I18" i="1"/>
  <c r="J18" i="1"/>
  <c r="K18" i="1"/>
  <c r="H17" i="1"/>
  <c r="I17" i="1"/>
  <c r="J17" i="1"/>
  <c r="K17" i="1"/>
  <c r="G19" i="1"/>
  <c r="G18" i="1"/>
  <c r="G17" i="1"/>
  <c r="F19" i="1"/>
  <c r="F18" i="1"/>
  <c r="F17" i="1"/>
  <c r="A19" i="1"/>
  <c r="A18" i="1"/>
  <c r="A17" i="1"/>
  <c r="H1" i="16" l="1"/>
  <c r="F16" i="1"/>
  <c r="G16" i="1"/>
  <c r="H16" i="1"/>
  <c r="I16" i="1"/>
  <c r="J16" i="1"/>
  <c r="K16" i="1"/>
  <c r="A16" i="1"/>
  <c r="A15" i="1" l="1"/>
  <c r="F15" i="1"/>
  <c r="G15" i="1"/>
  <c r="H15" i="1"/>
  <c r="I15" i="1"/>
  <c r="J15" i="1"/>
  <c r="K15" i="1"/>
  <c r="A14" i="1"/>
  <c r="A13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 l="1"/>
  <c r="A10" i="1"/>
  <c r="F11" i="1"/>
  <c r="G11" i="1"/>
  <c r="H11" i="1"/>
  <c r="I11" i="1"/>
  <c r="J11" i="1"/>
  <c r="K11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 l="1"/>
  <c r="A7" i="1"/>
  <c r="A6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5" i="1" l="1"/>
  <c r="F5" i="1" l="1"/>
  <c r="G5" i="1"/>
  <c r="H5" i="1"/>
  <c r="I5" i="1"/>
  <c r="J5" i="1"/>
  <c r="K5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<sst xmlns="http://schemas.openxmlformats.org/spreadsheetml/2006/main" count="13667" uniqueCount="2641">
  <si>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</si>
  <si>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</si>
  <si>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</si>
  <si>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</si>
  <si>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</si>
  <si>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</si>
  <si>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</si>
  <si>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</si>
  <si>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</si>
  <si>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</si>
  <si>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</si>
  <si>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</si>
  <si>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</si>
  <si>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</si>
  <si>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</si>
  <si>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</si>
  <si>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</si>
  <si>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</si>
  <si>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</si>
  <si>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</si>
  <si>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</si>
  <si>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</si>
  <si>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</si>
  <si>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</si>
  <si>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</si>
  <si>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</si>
  <si>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</si>
  <si>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</si>
  <si>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</si>
  <si>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</si>
  <si>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</si>
  <si>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</si>
  <si>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</si>
  <si>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</si>
  <si>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</si>
  <si>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</si>
  <si>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</si>
  <si>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</si>
  <si>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</si>
  <si>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</si>
  <si>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</si>
  <si>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</si>
  <si>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</si>
  <si>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</si>
  <si>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</si>
  <si>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</si>
  <si>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</si>
  <si>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</si>
  <si>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</si>
  <si>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</si>
  <si>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</si>
  <si>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</si>
  <si>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</si>
  <si>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</si>
  <si>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</si>
  <si>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</si>
  <si>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</si>
  <si>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</si>
  <si>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</si>
  <si>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</si>
  <si>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</si>
  <si>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</si>
  <si>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</si>
  <si>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</si>
  <si>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</si>
  <si>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</si>
  <si>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</si>
  <si>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</si>
  <si>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</si>
  <si>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</si>
  <si>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</si>
  <si>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</si>
  <si>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</si>
  <si>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</si>
  <si>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</si>
  <si>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</si>
  <si>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</si>
  <si>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</si>
  <si>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</si>
  <si>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</si>
  <si>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</si>
  <si>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</si>
  <si>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</si>
  <si>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</si>
  <si>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</si>
  <si>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</si>
  <si>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</si>
  <si>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</si>
  <si>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</si>
  <si>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</si>
  <si>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</si>
  <si>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</si>
  <si>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</si>
  <si>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</si>
  <si>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</si>
  <si>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</si>
  <si>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</si>
  <si>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</si>
  <si>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</si>
  <si>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</si>
  <si>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</si>
  <si>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</si>
  <si>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</si>
  <si>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</si>
  <si>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</si>
  <si>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</si>
  <si>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</si>
  <si>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</si>
  <si>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</si>
  <si>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</si>
  <si>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</si>
  <si>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</si>
  <si>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</si>
  <si>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</si>
  <si>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</si>
  <si>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</si>
  <si>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</si>
  <si>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</si>
  <si>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</si>
  <si>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</si>
  <si>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</si>
  <si>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</si>
  <si>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</si>
  <si>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</si>
  <si>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</si>
  <si>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</si>
  <si>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</si>
  <si>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</si>
  <si>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</si>
  <si>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</si>
  <si>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</si>
  <si>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</si>
  <si>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</si>
  <si>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</si>
  <si>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</si>
  <si>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</si>
  <si>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</si>
  <si>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</si>
  <si>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</si>
  <si>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</si>
  <si>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</si>
  <si>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</si>
  <si>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</si>
  <si>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</si>
  <si>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</si>
  <si>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</si>
  <si>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</si>
  <si>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</si>
  <si>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</si>
  <si>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</si>
  <si>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</si>
  <si>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</si>
  <si>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</si>
  <si>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</si>
  <si>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</si>
  <si>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</si>
  <si>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</si>
  <si>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</si>
  <si>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</si>
  <si>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</si>
  <si>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</si>
  <si>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</si>
  <si>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</si>
  <si>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</si>
  <si>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</si>
  <si>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</si>
  <si>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</si>
  <si>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</si>
  <si>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</si>
  <si>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</si>
  <si>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</si>
  <si>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</si>
  <si>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</si>
  <si>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</si>
  <si>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</si>
  <si>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</si>
  <si>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</si>
  <si>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</si>
  <si>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</si>
  <si>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</si>
  <si>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</si>
  <si>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</si>
  <si>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</si>
  <si>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</si>
  <si>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</si>
  <si>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</si>
  <si>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</si>
  <si>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</si>
  <si>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</si>
  <si>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</si>
  <si>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</si>
  <si>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</si>
  <si>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</si>
  <si>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</si>
  <si>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</si>
  <si>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</si>
  <si>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</si>
  <si>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</si>
  <si>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</si>
  <si>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</si>
  <si>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</si>
  <si>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</si>
  <si>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</si>
  <si>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</si>
  <si>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</si>
  <si>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</si>
  <si>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</si>
  <si>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</si>
  <si>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</si>
  <si>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</si>
  <si>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</si>
  <si>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</si>
  <si>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</si>
  <si>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</si>
  <si>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</si>
  <si>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</si>
  <si>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</si>
  <si>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</si>
  <si>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</si>
  <si>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</si>
  <si>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</si>
  <si>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</si>
  <si>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</si>
  <si>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</si>
  <si>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</si>
  <si>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</si>
  <si>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</si>
  <si>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</si>
  <si>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</si>
  <si>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</si>
  <si>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</si>
  <si>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</si>
  <si>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</si>
  <si>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</si>
  <si>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</si>
  <si>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</si>
  <si>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</si>
  <si>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</si>
  <si>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</si>
  <si>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</si>
  <si>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</si>
  <si>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</si>
  <si>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</si>
  <si>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</si>
  <si>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</si>
  <si>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</si>
  <si>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</si>
  <si>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</si>
  <si>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</si>
  <si>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</si>
  <si>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</si>
  <si>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</si>
  <si>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</si>
  <si>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</si>
  <si>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</si>
  <si>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</si>
  <si>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</si>
  <si>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</si>
  <si>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</si>
  <si>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</si>
  <si>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</si>
  <si>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</si>
  <si>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</si>
  <si>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</si>
  <si>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</si>
  <si>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</si>
  <si>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</si>
  <si>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</si>
  <si>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</si>
  <si>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</si>
  <si>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</si>
  <si>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</si>
  <si>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</si>
  <si>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</si>
  <si>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</si>
  <si>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</si>
  <si>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</si>
  <si>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</si>
  <si>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</si>
  <si>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</si>
  <si>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</si>
  <si>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</si>
  <si>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</si>
  <si>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</si>
  <si>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</si>
  <si>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</si>
  <si>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</si>
  <si>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</si>
  <si>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</si>
  <si>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</si>
  <si>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</si>
  <si>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</si>
  <si>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</si>
  <si>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</si>
  <si>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</si>
  <si>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</si>
  <si>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</si>
  <si>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</si>
  <si>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</si>
  <si>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</si>
  <si>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</si>
  <si>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</si>
  <si>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</si>
  <si>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</si>
  <si>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</si>
  <si>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</si>
  <si>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</si>
  <si>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</si>
  <si>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</si>
  <si>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</si>
  <si>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</si>
  <si>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</si>
  <si>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</si>
  <si>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</si>
  <si>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</si>
  <si>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</si>
  <si>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</si>
  <si>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</si>
  <si>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</si>
  <si>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</si>
  <si>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</si>
  <si>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</si>
  <si>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</si>
  <si>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</si>
  <si>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</si>
  <si>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</si>
  <si>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</si>
  <si>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</si>
  <si>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</si>
  <si>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</si>
  <si>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</si>
  <si>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</si>
  <si>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</si>
  <si>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</si>
  <si>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</si>
  <si>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</si>
  <si>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</si>
  <si>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</si>
  <si>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</si>
  <si>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</si>
  <si>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</si>
  <si>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</si>
  <si>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</si>
  <si>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</si>
  <si>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</si>
  <si>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</si>
  <si>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</si>
  <si>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</si>
  <si>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</si>
  <si>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</si>
  <si>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</si>
  <si>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</si>
  <si>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</si>
  <si>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</si>
  <si>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</si>
  <si>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</si>
  <si>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</si>
  <si>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</si>
  <si>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</si>
  <si>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</si>
  <si>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</si>
  <si>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</si>
  <si>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</si>
  <si>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</si>
  <si>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</si>
  <si>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</si>
  <si>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</si>
  <si>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</si>
  <si>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</si>
  <si>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</si>
  <si>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</si>
  <si>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</si>
  <si>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</si>
  <si>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</si>
  <si>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</si>
  <si>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</si>
  <si>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</si>
  <si>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</si>
  <si>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</si>
  <si>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</si>
  <si>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</si>
  <si>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</si>
  <si>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</si>
  <si>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</si>
  <si>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</si>
  <si>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</si>
  <si>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</si>
  <si>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</si>
  <si>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</si>
  <si>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</si>
  <si>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</si>
  <si>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</si>
  <si>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</si>
  <si>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</si>
  <si>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</si>
  <si>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</si>
  <si>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</si>
  <si>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</si>
  <si>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</si>
  <si>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</si>
  <si>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</si>
  <si>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</si>
  <si>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</si>
  <si>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</si>
  <si>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</si>
  <si>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</si>
  <si>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</si>
  <si>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</si>
  <si>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</si>
  <si>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</si>
  <si>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</si>
  <si>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</si>
  <si>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</si>
  <si>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</si>
  <si>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</si>
  <si>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</si>
  <si>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</si>
  <si>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</si>
  <si>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</si>
  <si>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</si>
  <si>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</si>
  <si>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</si>
  <si>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</si>
  <si>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</si>
  <si>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</si>
  <si>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</si>
  <si>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</si>
  <si>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</si>
  <si>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</si>
  <si>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</si>
  <si>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</si>
  <si>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</si>
  <si>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</si>
  <si>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</si>
  <si>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</si>
  <si>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</si>
  <si>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</si>
  <si>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</si>
  <si>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</si>
  <si>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</si>
  <si>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</si>
  <si>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</si>
  <si>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</si>
  <si>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</si>
  <si>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</si>
  <si>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</si>
  <si>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</si>
  <si>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</si>
  <si>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</si>
  <si>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</si>
  <si>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</si>
  <si>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</si>
  <si>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</si>
  <si>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</si>
  <si>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</si>
  <si>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</si>
  <si>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</si>
  <si>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</si>
  <si>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</si>
  <si>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</si>
  <si>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</si>
  <si>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</si>
  <si>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</si>
  <si>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</si>
  <si>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</si>
  <si>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</si>
  <si>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</si>
  <si>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</si>
  <si>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</si>
  <si>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</si>
  <si>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</si>
  <si>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</si>
  <si>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</si>
  <si>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</si>
  <si>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</si>
  <si>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</si>
  <si>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</si>
  <si>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</si>
  <si>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</si>
  <si>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</si>
  <si>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</si>
  <si>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</si>
  <si>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</si>
  <si>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</si>
  <si>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</si>
  <si>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</si>
  <si>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</si>
  <si>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</si>
  <si>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</si>
  <si>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</si>
  <si>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</si>
  <si>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</si>
  <si>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</si>
  <si>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</si>
  <si>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</si>
  <si>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</si>
  <si>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</si>
  <si>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</si>
  <si>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</si>
  <si>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</si>
  <si>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</si>
  <si>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</si>
  <si>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</si>
  <si>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</si>
  <si>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</si>
  <si>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</si>
  <si>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</si>
  <si>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</si>
  <si>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</si>
  <si>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</si>
  <si>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</si>
  <si>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</si>
  <si>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</si>
  <si>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</si>
  <si>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</si>
  <si>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</si>
  <si>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</si>
  <si>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</si>
  <si>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</si>
  <si>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</si>
  <si>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</si>
  <si>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</si>
  <si>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</si>
  <si>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</si>
  <si>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</si>
  <si>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</si>
  <si>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</si>
  <si>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</si>
  <si>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</si>
  <si>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</si>
  <si>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</si>
  <si>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</si>
  <si>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</si>
  <si>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</si>
  <si>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</si>
  <si>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</si>
  <si>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</si>
  <si>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</si>
  <si>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</si>
  <si>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</si>
  <si>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</si>
  <si>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</si>
  <si>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</si>
  <si>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</si>
  <si>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</si>
  <si>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</si>
  <si>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</si>
  <si>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</si>
  <si>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</si>
  <si>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</si>
  <si>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</si>
  <si>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</si>
  <si>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</si>
  <si>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</si>
  <si>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</si>
  <si>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</si>
  <si>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</si>
  <si>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</si>
  <si>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</si>
  <si>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</si>
  <si>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</si>
  <si>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</si>
  <si>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</si>
  <si>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</si>
  <si>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</si>
  <si>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</si>
  <si>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</si>
  <si>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</si>
  <si>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</si>
  <si>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</si>
  <si>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</si>
  <si>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</si>
  <si>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</si>
  <si>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</si>
  <si>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</si>
  <si>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</si>
  <si>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</si>
  <si>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</si>
  <si>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</si>
  <si>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</si>
  <si>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</si>
  <si>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</si>
  <si>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</si>
  <si>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</si>
  <si>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</si>
  <si>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</si>
  <si>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</si>
  <si>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</si>
  <si>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</si>
  <si>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</si>
  <si>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</si>
  <si>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</si>
  <si>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</si>
  <si>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</si>
  <si>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</si>
  <si>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</si>
  <si>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</si>
  <si>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</si>
  <si>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</si>
  <si>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</si>
  <si>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</si>
  <si>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</si>
  <si>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</si>
  <si>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</si>
  <si>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</si>
  <si>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</si>
  <si>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</si>
  <si>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</si>
  <si>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</si>
  <si>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</si>
  <si>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</si>
  <si>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</si>
  <si>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</si>
  <si>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</si>
  <si>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</si>
  <si>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</si>
  <si>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</si>
  <si>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</si>
  <si>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</si>
  <si>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</si>
  <si>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</si>
  <si>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</si>
  <si>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</si>
  <si>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</si>
  <si>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</si>
  <si>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</si>
  <si>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</si>
  <si>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</si>
  <si>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</si>
  <si>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</si>
  <si>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</si>
  <si>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</si>
  <si>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</si>
  <si>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</si>
  <si>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</si>
  <si>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</si>
  <si>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</si>
  <si>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</si>
  <si>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</si>
  <si>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</si>
  <si>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</si>
  <si>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</si>
  <si>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</si>
  <si>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</si>
  <si>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</si>
  <si>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</si>
  <si>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</si>
  <si>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</si>
  <si>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</si>
  <si>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</si>
  <si>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</si>
  <si>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</si>
  <si>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</si>
  <si>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</si>
  <si>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</si>
  <si>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</si>
  <si>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</si>
  <si>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</si>
  <si>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</si>
  <si>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</si>
  <si>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</si>
  <si>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</si>
  <si>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</si>
  <si>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</si>
  <si>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</si>
  <si>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</si>
  <si>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</si>
  <si>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</si>
  <si>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</si>
  <si>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</si>
  <si>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</si>
  <si>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</si>
  <si>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</si>
  <si>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</si>
  <si>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</si>
  <si>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</si>
  <si>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</si>
  <si>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</si>
  <si>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</si>
  <si>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</si>
  <si>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</si>
  <si>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</si>
  <si>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</si>
  <si>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</si>
  <si>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</si>
  <si>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</si>
  <si>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</si>
  <si>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</si>
  <si>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</si>
  <si>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</si>
  <si>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</si>
  <si>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</si>
  <si>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</si>
  <si>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</si>
  <si>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</si>
  <si>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</si>
  <si>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</si>
  <si>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</si>
  <si>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</si>
  <si>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</si>
  <si>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</si>
  <si>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</si>
  <si>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</si>
  <si>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</si>
  <si>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</si>
  <si>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</si>
  <si>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</si>
  <si>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</si>
  <si>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</si>
  <si>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</si>
  <si>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</si>
  <si>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</si>
  <si>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</si>
  <si>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</si>
  <si>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</si>
  <si>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</si>
  <si>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</si>
  <si>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</si>
  <si>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</si>
  <si>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</si>
  <si>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</si>
  <si>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</si>
  <si>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</si>
  <si>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</si>
  <si>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</si>
  <si>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</si>
  <si>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</si>
  <si>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</si>
  <si>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</si>
  <si>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</si>
  <si>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</si>
  <si>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</si>
  <si>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</si>
  <si>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</si>
  <si>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</si>
  <si>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</si>
  <si>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</si>
  <si>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</si>
  <si>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</si>
  <si>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</si>
  <si>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</si>
  <si>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</si>
  <si>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</si>
  <si>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</si>
  <si>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</si>
  <si>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</si>
  <si>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</si>
  <si>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</si>
  <si>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</si>
  <si>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</si>
  <si>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</si>
  <si>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</si>
  <si>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</si>
  <si>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</si>
  <si>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</si>
  <si>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</si>
  <si>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</si>
  <si>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</si>
  <si>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</si>
  <si>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</si>
  <si>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</si>
  <si>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</si>
  <si>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</si>
  <si>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</si>
  <si>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</si>
  <si>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</si>
  <si>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</si>
  <si>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</si>
  <si>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</si>
  <si>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</si>
  <si>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</si>
  <si>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</si>
  <si>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</si>
  <si>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</si>
  <si>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</si>
  <si>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</si>
  <si>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</si>
  <si>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</si>
  <si>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</si>
  <si>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</si>
  <si>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</si>
  <si>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</si>
  <si>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</si>
  <si>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</si>
  <si>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</si>
  <si>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</si>
  <si>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</si>
  <si>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</si>
  <si>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</si>
  <si>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</si>
  <si>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</si>
  <si>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</si>
  <si>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</si>
  <si>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</si>
  <si>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</si>
  <si>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</si>
  <si>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</si>
  <si>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</si>
  <si>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</si>
  <si>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</si>
  <si>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</si>
  <si>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</si>
  <si>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</si>
  <si>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</si>
  <si>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</si>
  <si>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</si>
  <si>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</si>
  <si>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</si>
  <si>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</si>
  <si>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</si>
  <si>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</si>
  <si>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</si>
  <si>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</si>
  <si>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</si>
  <si>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</si>
  <si>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</si>
  <si>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</si>
  <si>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</si>
  <si>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</si>
  <si>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</si>
  <si>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</si>
  <si>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</si>
  <si>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</si>
  <si>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</si>
  <si>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</si>
  <si>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</si>
  <si>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</si>
  <si>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</si>
  <si>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</si>
  <si>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</si>
  <si>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</si>
  <si>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</si>
  <si>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</si>
  <si>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</si>
  <si>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</si>
  <si>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</si>
  <si>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</si>
  <si>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</si>
  <si>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</si>
  <si>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</si>
  <si>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</si>
  <si>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</si>
  <si>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</si>
  <si>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</si>
  <si>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</si>
  <si>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</si>
  <si>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</si>
  <si>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</si>
  <si>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</si>
  <si>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</si>
  <si>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</si>
  <si>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</si>
  <si>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</si>
  <si>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</si>
  <si>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</si>
  <si>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</si>
  <si>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</si>
  <si>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</si>
  <si>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</si>
  <si>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</si>
  <si>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</si>
  <si>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</si>
  <si>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</si>
  <si>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</si>
  <si>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</si>
  <si>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</si>
  <si>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</si>
  <si>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</si>
  <si>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</si>
  <si>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</si>
  <si>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</si>
  <si>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</si>
  <si>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</si>
  <si>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</si>
  <si>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</si>
  <si>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</si>
  <si>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</si>
  <si>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</si>
  <si>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</si>
  <si>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</si>
  <si>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</si>
  <si>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</si>
  <si>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</si>
  <si>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</si>
  <si>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</si>
  <si>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</si>
  <si>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</si>
  <si>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</si>
  <si>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</si>
  <si>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</si>
  <si>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</si>
  <si>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</si>
  <si>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</si>
  <si>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</si>
  <si>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</si>
  <si>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</si>
  <si>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</si>
  <si>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</si>
  <si>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</si>
  <si>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</si>
  <si>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</si>
  <si>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</si>
  <si>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</si>
  <si>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</si>
  <si>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</si>
  <si>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</si>
  <si>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</si>
  <si>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</si>
  <si>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</si>
  <si>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</si>
  <si>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</si>
  <si>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</si>
  <si>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</si>
  <si>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</si>
  <si>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</si>
  <si>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</si>
  <si>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</si>
  <si>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</si>
  <si>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</si>
  <si>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</si>
  <si>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</si>
  <si>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</si>
  <si>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</si>
  <si>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</si>
  <si>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</si>
  <si>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</si>
  <si>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</si>
  <si>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</si>
  <si>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</si>
  <si>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</si>
  <si>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</si>
  <si>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</si>
  <si>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</si>
  <si>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</si>
  <si>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</si>
  <si>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</si>
  <si>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</si>
  <si>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</si>
  <si>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</si>
  <si>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</si>
  <si>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</si>
  <si>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</si>
  <si>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</si>
  <si>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</si>
  <si>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</si>
  <si>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</si>
  <si>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</si>
  <si>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</si>
  <si>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</si>
  <si>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</si>
  <si>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</si>
  <si>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</si>
  <si>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</si>
  <si>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</si>
  <si>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</si>
  <si>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</si>
  <si>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</si>
  <si>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</si>
  <si>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</si>
  <si>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</si>
  <si>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</si>
  <si>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</si>
  <si>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</si>
  <si>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</si>
  <si>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</si>
  <si>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</si>
  <si>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</si>
  <si>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</si>
  <si>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</si>
  <si>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</si>
  <si>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</si>
  <si>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</si>
  <si>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</si>
  <si>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</si>
  <si>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</si>
  <si>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</si>
  <si>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</si>
  <si>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</si>
  <si>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</si>
  <si>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</si>
  <si>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</si>
  <si>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</si>
  <si>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</si>
  <si>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</si>
  <si>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</si>
  <si>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</si>
  <si>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</si>
  <si>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</si>
  <si>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</si>
  <si>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</si>
  <si>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</si>
  <si>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</si>
  <si>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</si>
  <si>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</si>
  <si>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</si>
  <si>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</si>
  <si>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</si>
  <si>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</si>
  <si>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</si>
  <si>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</si>
  <si>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</si>
  <si>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</si>
  <si>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</si>
  <si>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</si>
  <si>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</si>
  <si>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</si>
  <si>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</si>
  <si>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</si>
  <si>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</si>
  <si>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</si>
  <si>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</si>
  <si>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</si>
  <si>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</si>
  <si>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</si>
  <si>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</si>
  <si>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</si>
  <si>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</si>
  <si>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</si>
  <si>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</si>
  <si>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</si>
  <si>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</si>
  <si>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</si>
  <si>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</si>
  <si>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</si>
  <si>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</si>
  <si>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</si>
  <si>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</si>
  <si>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</si>
  <si>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</si>
  <si>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</si>
  <si>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</si>
  <si>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</si>
  <si>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</si>
  <si>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</si>
  <si>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</si>
  <si>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</si>
  <si>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</si>
  <si>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</si>
  <si>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</si>
  <si>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</si>
  <si>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</si>
  <si>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</si>
  <si>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</si>
  <si>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</si>
  <si>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</si>
  <si>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</si>
  <si>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</si>
  <si>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</si>
  <si>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</si>
  <si>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</si>
  <si>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</si>
  <si>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</si>
  <si>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</si>
  <si>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</si>
  <si>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</si>
  <si>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</si>
  <si>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</si>
  <si>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</si>
  <si>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</si>
  <si>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</si>
  <si>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</si>
  <si>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</si>
  <si>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</si>
  <si>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</si>
  <si>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</si>
  <si>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</si>
  <si>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</si>
  <si>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</si>
  <si>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</si>
  <si>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</si>
  <si>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</si>
  <si>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</si>
  <si>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</si>
  <si>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</si>
  <si>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</si>
  <si>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</si>
  <si>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</si>
  <si>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</si>
  <si>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</si>
  <si>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</si>
  <si>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</si>
  <si>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</si>
  <si>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</si>
  <si>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</si>
  <si>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</si>
  <si>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</si>
  <si>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</si>
  <si>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</si>
  <si>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</si>
  <si>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</si>
  <si>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</si>
  <si>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</si>
  <si>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</si>
  <si>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</si>
  <si>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</si>
  <si>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</si>
  <si>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</si>
  <si>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</si>
  <si>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</si>
  <si>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</si>
  <si>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</si>
  <si>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</si>
  <si>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</si>
  <si>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</si>
  <si>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</si>
  <si>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</si>
  <si>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</si>
  <si>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</si>
  <si>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</si>
  <si>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</si>
  <si>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</si>
  <si>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</si>
  <si>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</si>
  <si>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</si>
  <si>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</si>
  <si>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</si>
  <si>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</si>
  <si>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</si>
  <si>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</si>
  <si>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</si>
  <si>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</si>
  <si>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</si>
  <si>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</si>
  <si>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</si>
  <si>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</si>
  <si>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</si>
  <si>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</si>
  <si>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</si>
  <si>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</si>
  <si>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</si>
  <si>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</si>
  <si>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</si>
  <si>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</si>
  <si>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</si>
  <si>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</si>
  <si>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</si>
  <si>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</si>
  <si>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</si>
  <si>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</si>
  <si>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</si>
  <si>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</si>
  <si>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</si>
  <si>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</si>
  <si>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</si>
  <si>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</si>
  <si>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</si>
  <si>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</si>
  <si>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</si>
  <si>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</si>
  <si>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</si>
  <si>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</si>
  <si>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</si>
  <si>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</si>
  <si>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</si>
  <si>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</si>
  <si>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</si>
  <si>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</si>
  <si>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</si>
  <si>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</si>
  <si>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</si>
  <si>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</si>
  <si>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</si>
  <si>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</si>
  <si>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</si>
  <si>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</si>
  <si>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</si>
  <si>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</si>
  <si>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</si>
  <si>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</si>
  <si>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</si>
  <si>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</si>
  <si>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</si>
  <si>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</si>
  <si>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</si>
  <si>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</si>
  <si>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</si>
  <si>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</si>
  <si>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</si>
  <si>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</si>
  <si>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</si>
  <si>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</si>
  <si>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</si>
  <si>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</si>
  <si>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</si>
  <si>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</si>
  <si>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</si>
  <si>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</si>
  <si>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</si>
  <si>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</si>
  <si>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</si>
  <si>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</si>
  <si>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</si>
  <si>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</si>
  <si>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</si>
  <si>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</si>
  <si>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</si>
  <si>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</si>
  <si>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</si>
  <si>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</si>
  <si>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</si>
  <si>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</si>
  <si>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</si>
  <si>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</si>
  <si>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</si>
  <si>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</si>
  <si>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</si>
  <si>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</si>
  <si>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</si>
  <si>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</si>
  <si>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</si>
  <si>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</si>
  <si>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</si>
  <si>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</si>
  <si>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</si>
  <si>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</si>
  <si>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</si>
  <si>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</si>
  <si>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</si>
  <si>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</si>
  <si>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</si>
  <si>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</si>
  <si>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</si>
  <si>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</si>
  <si>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</si>
  <si>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</si>
  <si>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</si>
  <si>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</si>
  <si>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</si>
  <si>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</si>
  <si>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</si>
  <si>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</si>
  <si>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</si>
  <si>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</si>
  <si>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</si>
  <si>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</si>
  <si>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</si>
  <si>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</si>
  <si>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</si>
  <si>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</si>
  <si>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</si>
  <si>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</si>
  <si>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</si>
  <si>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</si>
  <si>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</si>
  <si>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</si>
  <si>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</si>
  <si>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</si>
  <si>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</si>
  <si>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</si>
  <si>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</si>
  <si>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</si>
  <si>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</si>
  <si>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</si>
  <si>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</si>
  <si>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</si>
  <si>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</si>
  <si>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</si>
  <si>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</si>
  <si>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</si>
  <si>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</si>
  <si>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</si>
  <si>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</si>
  <si>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</si>
  <si>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</si>
  <si>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</si>
  <si>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</si>
  <si>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</si>
  <si>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</si>
  <si>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</si>
  <si>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</si>
  <si>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</si>
  <si>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</si>
  <si>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</si>
  <si>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</si>
  <si>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</si>
  <si>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</si>
  <si>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</si>
  <si>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</si>
  <si>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</si>
  <si>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</si>
  <si>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</si>
  <si>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</si>
  <si>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</si>
  <si>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</si>
  <si>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</si>
  <si>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</si>
  <si>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</si>
  <si>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</si>
  <si>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</si>
  <si>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</si>
  <si>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</si>
  <si>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</si>
  <si>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</si>
  <si>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</si>
  <si>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</si>
  <si>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</si>
  <si>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</si>
  <si>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</si>
  <si>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</si>
  <si>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</si>
  <si>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</si>
  <si>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</si>
  <si>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</si>
  <si>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</si>
  <si>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</si>
  <si>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</si>
  <si>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</si>
  <si>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</si>
  <si>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</si>
  <si>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</si>
  <si>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</si>
  <si>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</si>
  <si>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</si>
  <si>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</si>
  <si>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</si>
  <si>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</si>
  <si>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</si>
  <si>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</si>
  <si>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</si>
  <si>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</si>
  <si>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</si>
  <si>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</si>
  <si>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</si>
  <si>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</si>
  <si>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</si>
  <si>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</si>
  <si>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</si>
  <si>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</si>
  <si>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</si>
  <si>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</si>
  <si>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</si>
  <si>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</si>
  <si>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</si>
  <si>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</si>
  <si>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</si>
  <si>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</si>
  <si>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</si>
  <si>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</si>
  <si>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</si>
  <si>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</si>
  <si>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</si>
  <si>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</si>
  <si>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</si>
  <si>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</si>
  <si>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</si>
  <si>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</si>
  <si>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</si>
  <si>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</si>
  <si>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</si>
  <si>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</si>
  <si>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</si>
  <si>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</si>
  <si>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</si>
  <si>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</si>
  <si>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</si>
  <si>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</si>
  <si>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</si>
  <si>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</si>
  <si>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</si>
  <si>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</si>
  <si>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</si>
  <si>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</si>
  <si>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</si>
  <si>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</si>
  <si>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</si>
  <si>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</si>
  <si>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</si>
  <si>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</si>
  <si>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</si>
  <si>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</si>
  <si>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</si>
  <si>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</si>
  <si>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</si>
  <si>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</si>
  <si>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</si>
  <si>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</si>
  <si>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</si>
  <si>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</si>
  <si>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</si>
  <si>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</si>
  <si>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</si>
  <si>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</si>
  <si>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</si>
  <si>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</si>
  <si>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</si>
  <si>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</si>
  <si>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</si>
  <si>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</si>
  <si>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</si>
  <si>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</si>
  <si>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</si>
  <si>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</si>
  <si>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</si>
  <si>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</si>
  <si>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</si>
  <si>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</si>
  <si>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</si>
  <si>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</si>
  <si>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</si>
  <si>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</si>
  <si>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</si>
  <si>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</si>
  <si>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</si>
  <si>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</si>
  <si>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</si>
  <si>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</si>
  <si>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</si>
  <si>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</si>
  <si>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</si>
  <si>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</si>
  <si>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</si>
  <si>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</si>
  <si>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</si>
  <si>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</si>
  <si>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</si>
  <si>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</si>
  <si>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</si>
  <si>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</si>
  <si>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</si>
  <si>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</si>
  <si>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</si>
  <si>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</si>
  <si>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</si>
  <si>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</si>
  <si>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</si>
  <si>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</si>
  <si>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</si>
  <si>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</si>
  <si>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</si>
  <si>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</si>
  <si>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</si>
  <si>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</si>
  <si>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</si>
  <si>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</si>
  <si>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</si>
  <si>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</si>
  <si>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</si>
  <si>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</si>
  <si>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</si>
  <si>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</si>
  <si>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</si>
  <si>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</si>
  <si>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</si>
  <si>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</si>
  <si>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</si>
  <si>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</si>
  <si>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</si>
  <si>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</si>
  <si>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</si>
  <si>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</si>
  <si>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</si>
  <si>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</si>
  <si>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</si>
  <si>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</si>
  <si>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</si>
  <si>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</si>
  <si>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</si>
  <si>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</si>
  <si>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</si>
  <si>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</si>
  <si>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</si>
  <si>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</si>
  <si>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</si>
  <si>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</si>
  <si>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</si>
  <si>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</si>
  <si>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</si>
  <si>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</si>
  <si>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</si>
  <si>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</si>
  <si>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</si>
  <si>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</si>
  <si>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</si>
  <si>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</si>
  <si>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</si>
  <si>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</si>
  <si>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</si>
  <si>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</si>
  <si>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</si>
  <si>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</si>
  <si>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</si>
  <si>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</si>
  <si>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</si>
  <si>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</si>
  <si>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</si>
  <si>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</si>
  <si>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</si>
  <si>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</si>
  <si>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</si>
  <si>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</si>
  <si>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</si>
  <si>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</si>
  <si>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</si>
  <si>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</si>
  <si>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</si>
  <si>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</si>
  <si>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</si>
  <si>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</si>
  <si>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</si>
  <si>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</si>
  <si>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</si>
  <si>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</si>
  <si>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</si>
  <si>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</si>
  <si>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</si>
  <si>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</si>
  <si>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</si>
  <si>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</si>
  <si>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</si>
  <si>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</si>
  <si>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</si>
  <si>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</si>
  <si>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</si>
  <si>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</si>
  <si>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</si>
  <si>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</si>
  <si>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</si>
  <si>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</si>
  <si>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</si>
  <si>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</si>
  <si>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</si>
  <si>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</si>
  <si>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</si>
  <si>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</si>
  <si>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</si>
  <si>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</si>
  <si>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</si>
  <si>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</si>
  <si>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</si>
  <si>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</si>
  <si>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</si>
  <si>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</si>
  <si>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</si>
  <si>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</si>
  <si>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</si>
  <si>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</si>
  <si>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</si>
  <si>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</si>
  <si>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</si>
  <si>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</si>
  <si>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</si>
  <si>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</si>
  <si>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</si>
  <si>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</si>
  <si>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</si>
  <si>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</si>
  <si>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</si>
  <si>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</si>
  <si>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</si>
  <si>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</si>
  <si>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</si>
  <si>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</si>
  <si>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</si>
  <si>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</si>
  <si>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</si>
  <si>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</si>
  <si>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</si>
  <si>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</si>
  <si>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</si>
  <si>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</si>
  <si>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</si>
  <si>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</si>
  <si>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</si>
  <si>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</si>
  <si>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</si>
  <si>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</si>
  <si>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</si>
  <si>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</si>
  <si>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</si>
  <si>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</si>
  <si>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</si>
  <si>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</si>
  <si>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</si>
  <si>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</si>
  <si>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</si>
  <si>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</si>
  <si>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</si>
  <si>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</si>
  <si>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</si>
  <si>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</si>
  <si>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</si>
  <si>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</si>
  <si>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</si>
  <si>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</si>
  <si>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</si>
  <si>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</si>
  <si>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</si>
  <si>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</si>
  <si>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</si>
  <si>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</si>
  <si>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</si>
  <si>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</si>
  <si>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</si>
  <si>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</si>
  <si>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</si>
  <si>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</si>
  <si>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</si>
  <si>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</si>
  <si>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</si>
  <si>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</si>
  <si>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</si>
  <si>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</si>
  <si>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</si>
  <si>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</si>
  <si>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</si>
  <si>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</si>
  <si>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</si>
  <si>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</si>
  <si>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</si>
  <si>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</si>
  <si>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</si>
  <si>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</si>
  <si>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</si>
  <si>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</si>
  <si>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</si>
  <si>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</si>
  <si>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</si>
  <si>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</si>
  <si>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</si>
  <si>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</si>
  <si>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</si>
  <si>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</si>
  <si>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</si>
  <si>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</si>
  <si>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</si>
  <si>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</si>
  <si>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</si>
  <si>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</si>
  <si>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</si>
  <si>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</si>
  <si>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</si>
  <si>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</si>
  <si>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</si>
  <si>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</si>
  <si>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</si>
  <si>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</si>
  <si>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</si>
  <si>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</si>
  <si>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</si>
  <si>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</si>
  <si>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</si>
  <si>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</si>
  <si>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</si>
  <si>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</si>
  <si>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</si>
  <si>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</si>
  <si>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</si>
  <si>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</si>
  <si>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</si>
  <si>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</si>
  <si>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</si>
  <si>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</si>
  <si>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</si>
  <si>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</si>
  <si>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</si>
  <si>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</si>
  <si>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</si>
  <si>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</si>
  <si>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</si>
  <si>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</si>
  <si>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</si>
  <si>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</si>
  <si>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</si>
  <si>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</si>
  <si>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</si>
  <si>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</si>
  <si>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</si>
  <si>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</si>
  <si>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</si>
  <si>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</si>
  <si>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</si>
  <si>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</si>
  <si>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</si>
  <si>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</si>
  <si>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</si>
  <si>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</si>
  <si>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</si>
  <si>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</si>
  <si>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</si>
  <si>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</si>
  <si>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</si>
  <si>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</si>
  <si>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</si>
  <si>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</si>
  <si>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</si>
  <si>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</si>
  <si>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</si>
  <si>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</si>
  <si>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</si>
  <si>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</si>
  <si>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</si>
  <si>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</si>
  <si>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</si>
  <si>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</si>
  <si>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</si>
  <si>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</si>
  <si>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</si>
  <si>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</si>
  <si>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</si>
  <si>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</si>
  <si>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</si>
  <si>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</si>
  <si>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</si>
  <si>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</si>
  <si>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</si>
  <si>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</si>
  <si>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</si>
  <si>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</si>
  <si>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</si>
  <si>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</si>
  <si>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</si>
  <si>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</si>
  <si>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</si>
  <si>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</si>
  <si>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</si>
  <si>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</si>
  <si>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</si>
  <si>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</si>
  <si>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</si>
  <si>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</si>
  <si>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</si>
  <si>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</si>
  <si>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</si>
  <si>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</si>
  <si>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</si>
  <si>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</si>
  <si>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</si>
  <si>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</si>
  <si>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</si>
  <si>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</si>
  <si>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</si>
  <si>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</si>
  <si>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</si>
  <si>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</si>
  <si>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</si>
  <si>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</si>
  <si>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</si>
  <si>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</si>
  <si>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</si>
  <si>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</si>
  <si>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</si>
  <si>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</si>
  <si>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</si>
  <si>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</si>
  <si>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</si>
  <si>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</si>
  <si>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</si>
  <si>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</si>
  <si>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</si>
  <si>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</si>
  <si>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</si>
  <si>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</si>
  <si>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</si>
  <si>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</si>
  <si>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</si>
  <si>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</si>
  <si>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</si>
  <si>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</si>
  <si>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</si>
  <si>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</si>
  <si>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</si>
  <si>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</si>
  <si>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</si>
  <si>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</si>
  <si>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</si>
  <si>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</si>
  <si>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</si>
  <si>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</si>
  <si>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</si>
  <si>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</si>
  <si>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</si>
  <si>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</si>
  <si>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</si>
  <si>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</si>
  <si>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</si>
  <si>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</si>
  <si>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</si>
  <si>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</si>
  <si>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</si>
  <si>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</si>
  <si>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</si>
  <si>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</si>
  <si>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</si>
  <si>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</si>
  <si>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</si>
  <si>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</si>
  <si>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</si>
  <si>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</si>
  <si>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</si>
  <si>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</si>
  <si>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</si>
  <si>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</si>
  <si>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</si>
  <si>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</si>
  <si>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</si>
  <si>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</si>
  <si>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</si>
  <si>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</si>
  <si>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</si>
  <si>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</si>
  <si>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</si>
  <si>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</si>
  <si>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</si>
  <si>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</si>
  <si>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</si>
  <si>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</si>
  <si>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</si>
  <si>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</si>
  <si>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</si>
  <si>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</si>
  <si>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</si>
  <si>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</si>
  <si>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</si>
  <si>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</si>
  <si>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</si>
  <si>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</si>
  <si>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</si>
  <si>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</si>
  <si>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</si>
  <si>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</si>
  <si>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</si>
  <si>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</si>
  <si>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</si>
  <si>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</si>
  <si>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</si>
  <si>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</si>
  <si>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</si>
  <si>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</si>
  <si>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</si>
  <si>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</si>
  <si>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</si>
  <si>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</si>
  <si>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</si>
  <si>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</si>
  <si>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</si>
  <si>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</si>
  <si>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</si>
  <si>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</si>
  <si>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</si>
  <si>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</si>
  <si>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</si>
  <si>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</si>
  <si>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</si>
  <si>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</si>
  <si>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</si>
  <si>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</si>
  <si>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</si>
  <si>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</si>
  <si>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</si>
  <si>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</si>
  <si>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</si>
  <si>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</si>
  <si>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</si>
  <si>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</si>
  <si>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</si>
  <si>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</si>
  <si>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</si>
  <si>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</si>
  <si>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</si>
  <si>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</si>
  <si>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</si>
  <si>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</si>
  <si>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</si>
  <si>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</si>
  <si>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</si>
  <si>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</si>
  <si>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</si>
  <si>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</si>
  <si>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</si>
  <si>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</si>
  <si>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</si>
  <si>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</si>
  <si>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</si>
  <si>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</si>
  <si>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</si>
  <si>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</si>
  <si>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</si>
  <si>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</si>
  <si>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</si>
  <si>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</si>
  <si>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</si>
  <si>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</si>
  <si>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</si>
  <si>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</si>
  <si>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</si>
  <si>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</si>
  <si>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</si>
  <si>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</si>
  <si>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</si>
  <si>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</si>
  <si>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</si>
  <si>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</si>
  <si>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</si>
  <si>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</si>
  <si>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</si>
  <si>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</si>
  <si>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</si>
  <si>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</si>
  <si>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</si>
  <si>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</si>
  <si>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</si>
  <si>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</si>
  <si>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</si>
  <si>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</si>
  <si>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</si>
  <si>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</si>
  <si>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</si>
  <si>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</si>
  <si>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</si>
  <si>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</si>
  <si>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</si>
  <si>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</si>
  <si>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</si>
  <si>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</si>
  <si>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</si>
  <si>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</si>
  <si>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</si>
  <si>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</si>
  <si>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</si>
  <si>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</si>
  <si>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</si>
  <si>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</si>
  <si>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</si>
  <si>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</si>
  <si>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</si>
  <si>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</si>
  <si>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</si>
  <si>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</si>
  <si>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</si>
  <si>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</si>
  <si>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</si>
  <si>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</si>
  <si>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</si>
  <si>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</si>
  <si>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</si>
  <si>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</si>
  <si>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</si>
  <si>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</si>
  <si>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</si>
  <si>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</si>
  <si>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</si>
  <si>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</si>
  <si>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</si>
  <si>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</si>
  <si>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</si>
  <si>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</si>
  <si>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</si>
  <si>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</si>
  <si>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</si>
  <si>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</si>
  <si>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</si>
  <si>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</si>
  <si>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</si>
  <si>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</si>
  <si>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</si>
  <si>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</si>
  <si>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</si>
  <si>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</si>
  <si>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</si>
  <si>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</si>
  <si>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</si>
  <si>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</si>
  <si>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</si>
  <si>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</si>
  <si>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</si>
  <si>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</si>
  <si>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</si>
  <si>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</si>
  <si>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</si>
  <si>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</si>
  <si>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</si>
  <si>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</si>
  <si>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</si>
  <si>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</si>
  <si>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</si>
  <si>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</si>
  <si>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</si>
  <si>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</si>
  <si>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</si>
  <si>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</si>
  <si>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</si>
  <si>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</si>
  <si>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</si>
  <si>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</si>
  <si>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</si>
  <si>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</si>
  <si>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</si>
  <si>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</si>
  <si>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</si>
  <si>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</si>
  <si>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</si>
  <si>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</si>
  <si>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</si>
  <si>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</si>
  <si>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</si>
  <si>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</si>
  <si>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</si>
  <si>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</si>
  <si>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</si>
  <si>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</si>
  <si>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</si>
  <si>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</si>
  <si>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</si>
  <si>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</si>
  <si>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</si>
  <si>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</si>
  <si>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</si>
  <si>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</si>
  <si>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</si>
  <si>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</si>
  <si>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</si>
  <si>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</si>
  <si>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</si>
  <si>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</si>
  <si>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</si>
  <si>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</si>
  <si>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</si>
  <si>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</si>
  <si>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</si>
  <si>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</si>
  <si>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</si>
  <si>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</si>
  <si>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</si>
  <si>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</si>
  <si>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</si>
  <si>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</si>
  <si>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</si>
  <si>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</si>
  <si>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</si>
  <si>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</si>
  <si>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</si>
  <si>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</si>
  <si>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</si>
  <si>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</si>
  <si>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</si>
  <si>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</si>
  <si>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</si>
  <si>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</si>
  <si>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</si>
  <si>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</si>
  <si>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</si>
  <si>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</si>
  <si>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</si>
  <si>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</si>
  <si>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</si>
  <si>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</si>
  <si>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</si>
  <si>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</si>
  <si>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</si>
  <si>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</si>
  <si>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</si>
  <si>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</si>
  <si>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</si>
  <si>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</si>
  <si>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</si>
  <si>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</si>
  <si>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</si>
  <si>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</si>
  <si>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</si>
  <si>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</si>
  <si>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</si>
  <si>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</si>
  <si>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</si>
  <si>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</si>
  <si>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</si>
  <si>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</si>
  <si>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</si>
  <si>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</si>
  <si>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</si>
  <si>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</si>
  <si>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</si>
  <si>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</si>
  <si>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</si>
  <si>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</si>
  <si>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</si>
  <si>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</si>
  <si>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</si>
  <si>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</si>
  <si>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</si>
  <si>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</si>
  <si>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</si>
  <si>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</si>
  <si>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</si>
  <si>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</si>
  <si>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</si>
  <si>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</si>
  <si>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</si>
  <si>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</si>
  <si>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</si>
  <si>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</si>
  <si>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</si>
  <si>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</si>
  <si>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</si>
  <si>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</si>
  <si>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</si>
  <si>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</si>
  <si>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</si>
  <si>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</si>
  <si>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</si>
  <si>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</si>
  <si>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</si>
  <si>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</si>
  <si>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</si>
  <si>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</si>
  <si>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</si>
  <si>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</si>
  <si>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</si>
  <si>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</si>
  <si>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</si>
  <si>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</si>
  <si>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</si>
  <si>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</si>
  <si>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</si>
  <si>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</si>
  <si>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</si>
  <si>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</si>
  <si>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</si>
  <si>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</si>
  <si>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</si>
  <si>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</si>
  <si>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</si>
  <si>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</si>
  <si>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</si>
  <si>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</si>
  <si>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</si>
  <si>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</si>
  <si>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</si>
  <si>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</si>
  <si>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</si>
  <si>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</si>
  <si>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</si>
  <si>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</si>
  <si>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</si>
  <si>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</si>
  <si>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</si>
  <si>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</si>
  <si>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</si>
  <si>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</si>
  <si>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</si>
  <si>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</si>
  <si>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</si>
  <si>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</si>
  <si>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</si>
  <si>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</si>
  <si>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</si>
  <si>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</si>
  <si>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</si>
  <si>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</si>
  <si>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</si>
  <si>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</si>
  <si>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</si>
  <si>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</si>
  <si>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</si>
  <si>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</si>
  <si>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</si>
  <si>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</si>
  <si>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</si>
  <si>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</si>
  <si>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</si>
  <si>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</si>
  <si>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</si>
  <si>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</si>
  <si>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</si>
  <si>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</si>
  <si>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</si>
  <si>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</si>
  <si>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</si>
  <si>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</si>
  <si>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</si>
  <si>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</si>
  <si>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</si>
  <si>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</si>
  <si>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</si>
  <si>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</si>
  <si>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</si>
  <si>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</si>
  <si>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</si>
  <si>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</si>
  <si>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</si>
  <si>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</si>
  <si>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</si>
  <si>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</si>
  <si>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</si>
  <si>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</si>
  <si>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</si>
  <si>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</si>
  <si>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</si>
  <si>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</si>
  <si>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</si>
  <si>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</si>
  <si>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</si>
  <si>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</si>
  <si>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</si>
  <si>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</si>
  <si>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</si>
  <si>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</si>
  <si>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</si>
  <si>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</si>
  <si>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</si>
  <si>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</si>
  <si>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</si>
  <si>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</si>
  <si>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</si>
  <si>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</si>
  <si>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</si>
  <si>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</si>
  <si>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</si>
  <si>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</si>
  <si>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</si>
  <si>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</si>
  <si>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</si>
  <si>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</si>
  <si>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</si>
  <si>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</si>
  <si>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</si>
  <si>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</si>
  <si>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</si>
  <si>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</si>
  <si>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</si>
  <si>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</si>
  <si>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</si>
  <si>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</si>
  <si>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</si>
  <si>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</si>
  <si>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</si>
  <si>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</si>
  <si>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</si>
  <si>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</si>
  <si>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</si>
  <si>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</si>
  <si>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</si>
  <si>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</si>
  <si>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</si>
  <si>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</si>
  <si>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</si>
  <si>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</si>
  <si>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</si>
  <si>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</si>
  <si>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</si>
  <si>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</si>
  <si>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</si>
  <si>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</si>
  <si>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</si>
  <si>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</si>
  <si>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</si>
  <si>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</si>
  <si>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</si>
  <si>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</si>
  <si>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</si>
  <si>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</si>
  <si>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</si>
  <si>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</si>
  <si>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</si>
  <si>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</si>
  <si>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</si>
  <si>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</si>
  <si>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</si>
  <si>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</si>
  <si>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</si>
  <si>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</si>
  <si>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</si>
  <si>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</si>
  <si>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</si>
  <si>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</si>
  <si>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</si>
  <si>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</si>
  <si>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</si>
  <si>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</si>
  <si>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</si>
  <si>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</si>
  <si>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</si>
  <si>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</si>
  <si>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</si>
  <si>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</si>
  <si>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</si>
  <si>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</si>
  <si>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</si>
  <si>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</si>
  <si>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</si>
  <si>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</si>
  <si>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</si>
  <si>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</si>
  <si>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</si>
  <si>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</si>
  <si>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</si>
  <si>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</si>
  <si>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</si>
  <si>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</si>
  <si>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</si>
  <si>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</si>
  <si>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</si>
  <si>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</si>
  <si>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</si>
  <si>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</si>
  <si>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</si>
  <si>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</si>
  <si>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</si>
  <si>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</si>
  <si>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</si>
  <si>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</si>
  <si>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</si>
  <si>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</si>
  <si>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</si>
  <si>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</si>
  <si>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</si>
  <si>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</si>
  <si>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</si>
  <si>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</si>
  <si>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</si>
  <si>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</si>
  <si>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</si>
  <si>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</si>
  <si>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</si>
  <si>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</si>
  <si>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</si>
  <si>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</si>
  <si>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</si>
  <si>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</si>
  <si>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</si>
  <si>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</si>
  <si>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</si>
  <si>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</si>
  <si>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</si>
  <si>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</si>
  <si>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</si>
  <si>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</si>
  <si>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</si>
  <si>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</si>
  <si>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</si>
  <si>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</si>
  <si>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</si>
  <si>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</si>
  <si>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</si>
  <si>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</si>
  <si>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</si>
  <si>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</si>
  <si>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</si>
  <si>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</si>
  <si>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</si>
  <si>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</si>
  <si>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</si>
  <si>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</si>
  <si>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</si>
  <si>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</si>
  <si>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</si>
  <si>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</si>
  <si>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</si>
  <si>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</si>
  <si>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</si>
  <si>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</si>
  <si>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</si>
  <si>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</si>
  <si>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</si>
  <si>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</si>
  <si>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</si>
  <si>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</si>
  <si>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</si>
  <si>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</si>
  <si>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</si>
  <si>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</si>
  <si>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</si>
  <si>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</si>
  <si>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</si>
  <si>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</si>
  <si>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</si>
  <si>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</si>
  <si>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</si>
  <si>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</si>
  <si>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</si>
  <si>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</si>
  <si>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</si>
  <si>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</si>
  <si>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</si>
  <si>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</si>
  <si>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</si>
  <si>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</si>
  <si>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</si>
  <si>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</si>
  <si>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</si>
  <si>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</si>
  <si>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</si>
  <si>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</si>
  <si>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</si>
  <si>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</si>
  <si>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</si>
  <si>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</si>
  <si>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</si>
  <si>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</si>
  <si>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</si>
  <si>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</si>
  <si>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</si>
  <si>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</si>
  <si>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</si>
  <si>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</si>
  <si>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</si>
  <si>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</si>
  <si>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</si>
  <si>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</si>
  <si>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</si>
  <si>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</si>
  <si>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</si>
  <si>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</si>
  <si>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</si>
  <si>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</si>
  <si>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</si>
  <si>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</si>
  <si>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</si>
  <si>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</si>
  <si>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</si>
  <si>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</si>
  <si>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</si>
  <si>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</si>
  <si>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</si>
  <si>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</si>
  <si>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</si>
  <si>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</si>
  <si>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</si>
  <si>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</si>
  <si>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</si>
  <si>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</si>
  <si>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</si>
  <si>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</si>
  <si>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</si>
  <si>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</si>
  <si>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</si>
  <si>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</si>
  <si>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</si>
  <si>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</si>
  <si>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</si>
  <si>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</si>
  <si>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</si>
  <si>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</si>
  <si>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</si>
  <si>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</si>
  <si>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</si>
  <si>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</si>
  <si>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</si>
  <si>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</si>
  <si>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</si>
  <si>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</si>
  <si>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</si>
  <si>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</si>
  <si>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</si>
  <si>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</si>
  <si>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</si>
  <si>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</si>
  <si>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</si>
  <si>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</si>
  <si>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</si>
  <si>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</si>
  <si>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</si>
  <si>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</si>
  <si>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</si>
  <si>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</si>
  <si>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</si>
  <si>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</si>
  <si>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</si>
  <si>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</si>
  <si>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</si>
  <si>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</si>
  <si>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</si>
  <si>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</si>
  <si>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</si>
  <si>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</si>
  <si>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</si>
  <si>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</si>
  <si>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</si>
  <si>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</si>
  <si>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</si>
  <si>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</si>
  <si>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</si>
  <si>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</si>
  <si>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</si>
  <si>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</si>
  <si>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</si>
  <si>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</si>
  <si>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</si>
  <si>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</si>
  <si>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</si>
  <si>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</si>
  <si>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</si>
  <si>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</si>
  <si>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</si>
  <si>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</si>
  <si>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</si>
  <si>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</si>
  <si>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</si>
  <si>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</si>
  <si>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</si>
  <si>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</si>
  <si>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</si>
  <si>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</si>
  <si>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</si>
  <si>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</si>
  <si>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</si>
  <si>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</si>
  <si>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</si>
  <si>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</si>
  <si>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</si>
  <si>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</si>
  <si>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</si>
  <si>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</si>
  <si>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</si>
  <si>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</si>
  <si>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</si>
  <si>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</si>
  <si>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</si>
  <si>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</si>
  <si>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</si>
  <si>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</si>
  <si>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</si>
  <si>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</si>
  <si>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</si>
  <si>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</si>
  <si>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</si>
  <si>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</si>
  <si>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</si>
  <si>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</si>
  <si>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</si>
  <si>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</si>
  <si>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</si>
  <si>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</si>
  <si>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</si>
  <si>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</si>
  <si>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</si>
  <si>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</si>
  <si>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</si>
  <si>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</si>
  <si>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</si>
  <si>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</si>
  <si>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</si>
  <si>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</si>
  <si>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</si>
  <si>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</si>
  <si>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</si>
  <si>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</si>
  <si>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</si>
  <si>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</si>
  <si>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</si>
  <si>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</si>
  <si>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</si>
  <si>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</si>
  <si>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</si>
  <si>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</si>
  <si>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</si>
  <si>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</si>
  <si>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</si>
  <si>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</si>
  <si>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</si>
  <si>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</si>
  <si>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</si>
  <si>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</si>
  <si>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</si>
  <si>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</si>
  <si>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</si>
  <si>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</si>
  <si>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</si>
  <si>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</si>
  <si>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</si>
  <si>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</si>
  <si>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</si>
  <si>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</si>
  <si>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</si>
  <si>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</si>
  <si>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</si>
  <si>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</si>
  <si>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</si>
  <si>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</si>
  <si>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</si>
  <si>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</si>
  <si>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</si>
  <si>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</si>
  <si>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</si>
  <si>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</si>
  <si>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</si>
  <si>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</si>
  <si>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</si>
  <si>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</si>
  <si>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</si>
  <si>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</si>
  <si>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</si>
  <si>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</si>
  <si>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</si>
  <si>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</si>
  <si>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</si>
  <si>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</si>
  <si>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</si>
  <si>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</si>
  <si>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</si>
  <si>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</si>
  <si>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</si>
  <si>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3335949656</t>
  </si>
  <si>
    <t>3335949938</t>
  </si>
  <si>
    <t>3335949937</t>
  </si>
  <si>
    <t>3335949886</t>
  </si>
  <si>
    <t>3335949884</t>
  </si>
  <si>
    <t>LECTOR</t>
  </si>
  <si>
    <t>3335950002</t>
  </si>
  <si>
    <t>3335950001</t>
  </si>
  <si>
    <t>3335949994</t>
  </si>
  <si>
    <t>PRINTER</t>
  </si>
  <si>
    <t>3335950013</t>
  </si>
  <si>
    <t>3335950006</t>
  </si>
  <si>
    <t>3335950030</t>
  </si>
  <si>
    <t>3335950032</t>
  </si>
  <si>
    <t>3335950034</t>
  </si>
  <si>
    <t>3335950134</t>
  </si>
  <si>
    <t>3335950132</t>
  </si>
  <si>
    <t>3335950131</t>
  </si>
  <si>
    <t>3335950130</t>
  </si>
  <si>
    <t>3335950129</t>
  </si>
  <si>
    <t>3335950128</t>
  </si>
  <si>
    <t>3335950126</t>
  </si>
  <si>
    <t>3335950125</t>
  </si>
  <si>
    <t>3335950124</t>
  </si>
  <si>
    <t>3335950123</t>
  </si>
  <si>
    <t>3335950118</t>
  </si>
  <si>
    <t>3335950114</t>
  </si>
  <si>
    <t>3335950112</t>
  </si>
  <si>
    <t>3335950111</t>
  </si>
  <si>
    <t>3335950109</t>
  </si>
  <si>
    <t>3335950108</t>
  </si>
  <si>
    <t>3335950102</t>
  </si>
  <si>
    <t>3335950157</t>
  </si>
  <si>
    <t>3335950156</t>
  </si>
  <si>
    <t>3335950149</t>
  </si>
  <si>
    <t>3335950148</t>
  </si>
  <si>
    <t>3335950144</t>
  </si>
  <si>
    <t>3335950143</t>
  </si>
  <si>
    <t>3335950142</t>
  </si>
  <si>
    <t>3335950141</t>
  </si>
  <si>
    <t>3335950140</t>
  </si>
  <si>
    <t>12 Julio de 2021</t>
  </si>
  <si>
    <t>3335950161</t>
  </si>
  <si>
    <t>Hold</t>
  </si>
  <si>
    <t>3335950251</t>
  </si>
  <si>
    <t>3335950193</t>
  </si>
  <si>
    <t>3335950185</t>
  </si>
  <si>
    <t>3335941382</t>
  </si>
  <si>
    <t>3335950072</t>
  </si>
  <si>
    <t>2 Gavetas Vacias + 1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</si>
</sst>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55" fillId="42" borderId="4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5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9"/>
      <tableStyleElement type="headerRow" dxfId="398"/>
      <tableStyleElement type="totalRow" dxfId="397"/>
      <tableStyleElement type="firstColumn" dxfId="396"/>
      <tableStyleElement type="lastColumn" dxfId="395"/>
      <tableStyleElement type="firstRowStripe" dxfId="394"/>
      <tableStyleElement type="firstColumnStripe" dxfId="3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8527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58529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5852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852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63.8324421296275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37.3409722222204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26.4985879629603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16.4985879629603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16.5651273148178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15.6175231481466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12.6447916666657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10.6312615740753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10.5685532407442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6.68958333333285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12" priority="99335"/>
  </conditionalFormatting>
  <conditionalFormatting sqref="E3">
    <cfRule type="duplicateValues" dxfId="111" priority="121698"/>
  </conditionalFormatting>
  <conditionalFormatting sqref="E3">
    <cfRule type="duplicateValues" dxfId="110" priority="121699"/>
    <cfRule type="duplicateValues" dxfId="109" priority="121700"/>
  </conditionalFormatting>
  <conditionalFormatting sqref="E3">
    <cfRule type="duplicateValues" dxfId="108" priority="121701"/>
    <cfRule type="duplicateValues" dxfId="107" priority="121702"/>
    <cfRule type="duplicateValues" dxfId="106" priority="121703"/>
    <cfRule type="duplicateValues" dxfId="105" priority="121704"/>
  </conditionalFormatting>
  <conditionalFormatting sqref="B3">
    <cfRule type="duplicateValues" dxfId="104" priority="121705"/>
  </conditionalFormatting>
  <conditionalFormatting sqref="E4">
    <cfRule type="duplicateValues" dxfId="103" priority="60"/>
  </conditionalFormatting>
  <conditionalFormatting sqref="E4">
    <cfRule type="duplicateValues" dxfId="102" priority="57"/>
    <cfRule type="duplicateValues" dxfId="101" priority="58"/>
    <cfRule type="duplicateValues" dxfId="100" priority="59"/>
  </conditionalFormatting>
  <conditionalFormatting sqref="E4">
    <cfRule type="duplicateValues" dxfId="99" priority="56"/>
  </conditionalFormatting>
  <conditionalFormatting sqref="E4">
    <cfRule type="duplicateValues" dxfId="98" priority="53"/>
    <cfRule type="duplicateValues" dxfId="97" priority="54"/>
    <cfRule type="duplicateValues" dxfId="96" priority="55"/>
  </conditionalFormatting>
  <conditionalFormatting sqref="B4">
    <cfRule type="duplicateValues" dxfId="95" priority="52"/>
  </conditionalFormatting>
  <conditionalFormatting sqref="E4">
    <cfRule type="duplicateValues" dxfId="94" priority="51"/>
  </conditionalFormatting>
  <conditionalFormatting sqref="E5">
    <cfRule type="duplicateValues" dxfId="93" priority="50"/>
  </conditionalFormatting>
  <conditionalFormatting sqref="E5">
    <cfRule type="duplicateValues" dxfId="92" priority="47"/>
    <cfRule type="duplicateValues" dxfId="91" priority="48"/>
    <cfRule type="duplicateValues" dxfId="90" priority="49"/>
  </conditionalFormatting>
  <conditionalFormatting sqref="E5">
    <cfRule type="duplicateValues" dxfId="89" priority="46"/>
  </conditionalFormatting>
  <conditionalFormatting sqref="E5">
    <cfRule type="duplicateValues" dxfId="88" priority="43"/>
    <cfRule type="duplicateValues" dxfId="87" priority="44"/>
    <cfRule type="duplicateValues" dxfId="86" priority="45"/>
  </conditionalFormatting>
  <conditionalFormatting sqref="B5">
    <cfRule type="duplicateValues" dxfId="85" priority="42"/>
  </conditionalFormatting>
  <conditionalFormatting sqref="E5">
    <cfRule type="duplicateValues" dxfId="84" priority="41"/>
  </conditionalFormatting>
  <conditionalFormatting sqref="E7:E11">
    <cfRule type="duplicateValues" dxfId="83" priority="40"/>
  </conditionalFormatting>
  <conditionalFormatting sqref="B7:B11">
    <cfRule type="duplicateValues" dxfId="82" priority="39"/>
  </conditionalFormatting>
  <conditionalFormatting sqref="B7:B11">
    <cfRule type="duplicateValues" dxfId="81" priority="36"/>
    <cfRule type="duplicateValues" dxfId="80" priority="37"/>
    <cfRule type="duplicateValues" dxfId="79" priority="38"/>
  </conditionalFormatting>
  <conditionalFormatting sqref="E7:E11">
    <cfRule type="duplicateValues" dxfId="78" priority="35"/>
  </conditionalFormatting>
  <conditionalFormatting sqref="E7:E11">
    <cfRule type="duplicateValues" dxfId="77" priority="33"/>
    <cfRule type="duplicateValues" dxfId="76" priority="34"/>
  </conditionalFormatting>
  <conditionalFormatting sqref="E7:E11">
    <cfRule type="duplicateValues" dxfId="75" priority="30"/>
    <cfRule type="duplicateValues" dxfId="74" priority="31"/>
    <cfRule type="duplicateValues" dxfId="73" priority="32"/>
  </conditionalFormatting>
  <conditionalFormatting sqref="E7:E11">
    <cfRule type="duplicateValues" dxfId="72" priority="26"/>
    <cfRule type="duplicateValues" dxfId="71" priority="27"/>
    <cfRule type="duplicateValues" dxfId="70" priority="28"/>
    <cfRule type="duplicateValues" dxfId="69" priority="29"/>
  </conditionalFormatting>
  <conditionalFormatting sqref="B6">
    <cfRule type="duplicateValues" dxfId="68" priority="25"/>
  </conditionalFormatting>
  <conditionalFormatting sqref="E6">
    <cfRule type="duplicateValues" dxfId="67" priority="24"/>
  </conditionalFormatting>
  <conditionalFormatting sqref="E6">
    <cfRule type="duplicateValues" dxfId="66" priority="21"/>
    <cfRule type="duplicateValues" dxfId="65" priority="22"/>
    <cfRule type="duplicateValues" dxfId="64" priority="23"/>
  </conditionalFormatting>
  <conditionalFormatting sqref="E6">
    <cfRule type="duplicateValues" dxfId="63" priority="20"/>
  </conditionalFormatting>
  <conditionalFormatting sqref="E6">
    <cfRule type="duplicateValues" dxfId="62" priority="17"/>
    <cfRule type="duplicateValues" dxfId="61" priority="18"/>
    <cfRule type="duplicateValues" dxfId="60" priority="19"/>
  </conditionalFormatting>
  <conditionalFormatting sqref="E6">
    <cfRule type="duplicateValues" dxfId="59" priority="16"/>
  </conditionalFormatting>
  <conditionalFormatting sqref="E12">
    <cfRule type="duplicateValues" dxfId="58" priority="15"/>
  </conditionalFormatting>
  <conditionalFormatting sqref="B12">
    <cfRule type="duplicateValues" dxfId="57" priority="14"/>
  </conditionalFormatting>
  <conditionalFormatting sqref="B12">
    <cfRule type="duplicateValues" dxfId="56" priority="11"/>
    <cfRule type="duplicateValues" dxfId="55" priority="12"/>
    <cfRule type="duplicateValues" dxfId="54" priority="13"/>
  </conditionalFormatting>
  <conditionalFormatting sqref="E12">
    <cfRule type="duplicateValues" dxfId="53" priority="10"/>
  </conditionalFormatting>
  <conditionalFormatting sqref="E12">
    <cfRule type="duplicateValues" dxfId="52" priority="8"/>
    <cfRule type="duplicateValues" dxfId="51" priority="9"/>
  </conditionalFormatting>
  <conditionalFormatting sqref="E12">
    <cfRule type="duplicateValues" dxfId="50" priority="5"/>
    <cfRule type="duplicateValues" dxfId="49" priority="6"/>
    <cfRule type="duplicateValues" dxfId="48" priority="7"/>
  </conditionalFormatting>
  <conditionalFormatting sqref="E12">
    <cfRule type="duplicateValues" dxfId="47" priority="1"/>
    <cfRule type="duplicateValues" dxfId="46" priority="2"/>
    <cfRule type="duplicateValues" dxfId="45" priority="3"/>
    <cfRule type="duplicateValues" dxfId="44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9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3" priority="2"/>
  </conditionalFormatting>
  <conditionalFormatting sqref="B1:B1048576">
    <cfRule type="duplicateValues" dxfId="4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0"/>
  <sheetViews>
    <sheetView tabSelected="1" zoomScale="70" zoomScaleNormal="70" workbookViewId="0">
      <pane ySplit="4" topLeftCell="A5" activePane="bottomLeft" state="frozen"/>
      <selection pane="bottomLeft" activeCell="C103" sqref="C103"/>
    </sheetView>
  </sheetViews>
  <sheetFormatPr baseColWidth="10" defaultColWidth="20.28515625" defaultRowHeight="15" x14ac:dyDescent="0.25"/>
  <cols>
    <col min="1" max="1" width="25.28515625" style="106" bestFit="1" customWidth="1"/>
    <col min="2" max="2" width="18.7109375" style="84" bestFit="1" customWidth="1"/>
    <col min="3" max="3" width="17.7109375" style="43" bestFit="1" customWidth="1"/>
    <col min="4" max="4" width="27.28515625" style="106" bestFit="1" customWidth="1"/>
    <col min="5" max="5" width="11" style="75" bestFit="1" customWidth="1"/>
    <col min="6" max="6" width="11.28515625" style="44" bestFit="1" customWidth="1"/>
    <col min="7" max="7" width="59.42578125" style="44" bestFit="1" customWidth="1"/>
    <col min="8" max="11" width="5.28515625" style="44" bestFit="1" customWidth="1"/>
    <col min="12" max="12" width="48.140625" style="44" bestFit="1" customWidth="1"/>
    <col min="13" max="13" width="18.7109375" style="106" bestFit="1" customWidth="1"/>
    <col min="14" max="14" width="16.28515625" style="106" bestFit="1" customWidth="1"/>
    <col min="15" max="15" width="39.85546875" style="106" bestFit="1" customWidth="1"/>
    <col min="16" max="16" width="15.140625" style="79" bestFit="1" customWidth="1"/>
    <col min="17" max="17" width="48.140625" style="69" bestFit="1" customWidth="1"/>
    <col min="18" max="16384" width="20.28515625" style="42"/>
  </cols>
  <sheetData>
    <row r="1" spans="1:17" ht="18" x14ac:dyDescent="0.25">
      <c r="A1" s="150" t="s">
        <v>2153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2632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8" x14ac:dyDescent="0.25">
      <c r="A5" s="142" t="str">
        <f>VLOOKUP(E5,'LISTADO ATM'!$A$2:$C$898,3,0)</f>
        <v>NORTE</v>
      </c>
      <c r="B5" s="139">
        <v>3335946664</v>
      </c>
      <c r="C5" s="100">
        <v>44384.65425925926</v>
      </c>
      <c r="D5" s="100" t="s">
        <v>2180</v>
      </c>
      <c r="E5" s="134">
        <v>266</v>
      </c>
      <c r="F5" s="142" t="str">
        <f>VLOOKUP(E5,VIP!$A$2:$O14145,2,0)</f>
        <v>DRBR266</v>
      </c>
      <c r="G5" s="142" t="str">
        <f>VLOOKUP(E5,'LISTADO ATM'!$A$2:$B$897,2,0)</f>
        <v xml:space="preserve">ATM Oficina Villa Francisca </v>
      </c>
      <c r="H5" s="142" t="str">
        <f>VLOOKUP(E5,VIP!$A$2:$O19106,7,FALSE)</f>
        <v>Si</v>
      </c>
      <c r="I5" s="142" t="str">
        <f>VLOOKUP(E5,VIP!$A$2:$O11071,8,FALSE)</f>
        <v>Si</v>
      </c>
      <c r="J5" s="142" t="str">
        <f>VLOOKUP(E5,VIP!$A$2:$O11021,8,FALSE)</f>
        <v>Si</v>
      </c>
      <c r="K5" s="142" t="str">
        <f>VLOOKUP(E5,VIP!$A$2:$O14595,6,0)</f>
        <v>NO</v>
      </c>
      <c r="L5" s="143" t="s">
        <v>2219</v>
      </c>
      <c r="M5" s="99" t="s">
        <v>2445</v>
      </c>
      <c r="N5" s="99" t="s">
        <v>2452</v>
      </c>
      <c r="O5" s="142" t="s">
        <v>2454</v>
      </c>
      <c r="P5" s="142"/>
      <c r="Q5" s="99" t="s">
        <v>2219</v>
      </c>
    </row>
    <row r="6" spans="1:17" ht="18" x14ac:dyDescent="0.25">
      <c r="A6" s="142" t="str">
        <f>VLOOKUP(E6,'LISTADO ATM'!$A$2:$C$898,3,0)</f>
        <v>DISTRITO NACIONAL</v>
      </c>
      <c r="B6" s="139">
        <v>3335949259</v>
      </c>
      <c r="C6" s="100">
        <v>44386.591053240743</v>
      </c>
      <c r="D6" s="100" t="s">
        <v>2448</v>
      </c>
      <c r="E6" s="134">
        <v>947</v>
      </c>
      <c r="F6" s="142" t="str">
        <f>VLOOKUP(E6,VIP!$A$2:$O14211,2,0)</f>
        <v>DRBR03F</v>
      </c>
      <c r="G6" s="142" t="str">
        <f>VLOOKUP(E6,'LISTADO ATM'!$A$2:$B$897,2,0)</f>
        <v xml:space="preserve">ATM Superintendencia de Bancos </v>
      </c>
      <c r="H6" s="142" t="str">
        <f>VLOOKUP(E6,VIP!$A$2:$O19172,7,FALSE)</f>
        <v>Si</v>
      </c>
      <c r="I6" s="142" t="str">
        <f>VLOOKUP(E6,VIP!$A$2:$O11137,8,FALSE)</f>
        <v>Si</v>
      </c>
      <c r="J6" s="142" t="str">
        <f>VLOOKUP(E6,VIP!$A$2:$O11087,8,FALSE)</f>
        <v>Si</v>
      </c>
      <c r="K6" s="142" t="str">
        <f>VLOOKUP(E6,VIP!$A$2:$O14661,6,0)</f>
        <v>SI</v>
      </c>
      <c r="L6" s="143" t="s">
        <v>2417</v>
      </c>
      <c r="M6" s="99" t="s">
        <v>2445</v>
      </c>
      <c r="N6" s="99" t="s">
        <v>2452</v>
      </c>
      <c r="O6" s="142" t="s">
        <v>2453</v>
      </c>
      <c r="P6" s="142"/>
      <c r="Q6" s="99" t="s">
        <v>2417</v>
      </c>
    </row>
    <row r="7" spans="1:17" ht="18" x14ac:dyDescent="0.25">
      <c r="A7" s="142" t="str">
        <f>VLOOKUP(E7,'LISTADO ATM'!$A$2:$C$898,3,0)</f>
        <v>ESTE</v>
      </c>
      <c r="B7" s="139">
        <v>3335949525</v>
      </c>
      <c r="C7" s="100">
        <v>44386.702557870369</v>
      </c>
      <c r="D7" s="100" t="s">
        <v>2469</v>
      </c>
      <c r="E7" s="134">
        <v>612</v>
      </c>
      <c r="F7" s="142" t="str">
        <f>VLOOKUP(E7,VIP!$A$2:$O14204,2,0)</f>
        <v>DRBR220</v>
      </c>
      <c r="G7" s="142" t="str">
        <f>VLOOKUP(E7,'LISTADO ATM'!$A$2:$B$897,2,0)</f>
        <v xml:space="preserve">ATM Plaza Orense (La Romana) </v>
      </c>
      <c r="H7" s="142" t="str">
        <f>VLOOKUP(E7,VIP!$A$2:$O19165,7,FALSE)</f>
        <v>Si</v>
      </c>
      <c r="I7" s="142" t="str">
        <f>VLOOKUP(E7,VIP!$A$2:$O11130,8,FALSE)</f>
        <v>Si</v>
      </c>
      <c r="J7" s="142" t="str">
        <f>VLOOKUP(E7,VIP!$A$2:$O11080,8,FALSE)</f>
        <v>Si</v>
      </c>
      <c r="K7" s="142" t="str">
        <f>VLOOKUP(E7,VIP!$A$2:$O14654,6,0)</f>
        <v>NO</v>
      </c>
      <c r="L7" s="143" t="s">
        <v>2441</v>
      </c>
      <c r="M7" s="99" t="s">
        <v>2445</v>
      </c>
      <c r="N7" s="99" t="s">
        <v>2452</v>
      </c>
      <c r="O7" s="142" t="s">
        <v>2470</v>
      </c>
      <c r="P7" s="142"/>
      <c r="Q7" s="99" t="s">
        <v>2441</v>
      </c>
    </row>
    <row r="8" spans="1:17" ht="18" x14ac:dyDescent="0.25">
      <c r="A8" s="142" t="str">
        <f>VLOOKUP(E8,'LISTADO ATM'!$A$2:$C$898,3,0)</f>
        <v>DISTRITO NACIONAL</v>
      </c>
      <c r="B8" s="139">
        <v>3335949534</v>
      </c>
      <c r="C8" s="100">
        <v>44386.705752314818</v>
      </c>
      <c r="D8" s="100" t="s">
        <v>2448</v>
      </c>
      <c r="E8" s="134">
        <v>620</v>
      </c>
      <c r="F8" s="142" t="str">
        <f>VLOOKUP(E8,VIP!$A$2:$O14203,2,0)</f>
        <v>DRBR620</v>
      </c>
      <c r="G8" s="142" t="str">
        <f>VLOOKUP(E8,'LISTADO ATM'!$A$2:$B$897,2,0)</f>
        <v xml:space="preserve">ATM Ministerio de Medio Ambiente </v>
      </c>
      <c r="H8" s="142" t="str">
        <f>VLOOKUP(E8,VIP!$A$2:$O19164,7,FALSE)</f>
        <v>Si</v>
      </c>
      <c r="I8" s="142" t="str">
        <f>VLOOKUP(E8,VIP!$A$2:$O11129,8,FALSE)</f>
        <v>No</v>
      </c>
      <c r="J8" s="142" t="str">
        <f>VLOOKUP(E8,VIP!$A$2:$O11079,8,FALSE)</f>
        <v>No</v>
      </c>
      <c r="K8" s="142" t="str">
        <f>VLOOKUP(E8,VIP!$A$2:$O14653,6,0)</f>
        <v>NO</v>
      </c>
      <c r="L8" s="143" t="s">
        <v>2441</v>
      </c>
      <c r="M8" s="99" t="s">
        <v>2445</v>
      </c>
      <c r="N8" s="99" t="s">
        <v>2452</v>
      </c>
      <c r="O8" s="142" t="s">
        <v>2453</v>
      </c>
      <c r="P8" s="142"/>
      <c r="Q8" s="99" t="s">
        <v>2441</v>
      </c>
    </row>
    <row r="9" spans="1:17" ht="18" x14ac:dyDescent="0.25">
      <c r="A9" s="142" t="str">
        <f>VLOOKUP(E9,'LISTADO ATM'!$A$2:$C$898,3,0)</f>
        <v>DISTRITO NACIONAL</v>
      </c>
      <c r="B9" s="139">
        <v>3335949578</v>
      </c>
      <c r="C9" s="100">
        <v>44386.741064814814</v>
      </c>
      <c r="D9" s="100" t="s">
        <v>2180</v>
      </c>
      <c r="E9" s="134">
        <v>244</v>
      </c>
      <c r="F9" s="142" t="str">
        <f>VLOOKUP(E9,VIP!$A$2:$O14212,2,0)</f>
        <v>DRBR244</v>
      </c>
      <c r="G9" s="142" t="str">
        <f>VLOOKUP(E9,'LISTADO ATM'!$A$2:$B$897,2,0)</f>
        <v xml:space="preserve">ATM Ministerio de Hacienda (antiguo Finanzas) </v>
      </c>
      <c r="H9" s="142" t="str">
        <f>VLOOKUP(E9,VIP!$A$2:$O19173,7,FALSE)</f>
        <v>Si</v>
      </c>
      <c r="I9" s="142" t="str">
        <f>VLOOKUP(E9,VIP!$A$2:$O11138,8,FALSE)</f>
        <v>Si</v>
      </c>
      <c r="J9" s="142" t="str">
        <f>VLOOKUP(E9,VIP!$A$2:$O11088,8,FALSE)</f>
        <v>Si</v>
      </c>
      <c r="K9" s="142" t="str">
        <f>VLOOKUP(E9,VIP!$A$2:$O14662,6,0)</f>
        <v>NO</v>
      </c>
      <c r="L9" s="143" t="s">
        <v>2219</v>
      </c>
      <c r="M9" s="99" t="s">
        <v>2445</v>
      </c>
      <c r="N9" s="99" t="s">
        <v>2452</v>
      </c>
      <c r="O9" s="142" t="s">
        <v>2454</v>
      </c>
      <c r="P9" s="142"/>
      <c r="Q9" s="99" t="s">
        <v>2219</v>
      </c>
    </row>
    <row r="10" spans="1:17" ht="18" x14ac:dyDescent="0.25">
      <c r="A10" s="142" t="str">
        <f>VLOOKUP(E10,'LISTADO ATM'!$A$2:$C$898,3,0)</f>
        <v>DISTRITO NACIONAL</v>
      </c>
      <c r="B10" s="139">
        <v>3335949614</v>
      </c>
      <c r="C10" s="100">
        <v>44386.786423611113</v>
      </c>
      <c r="D10" s="100" t="s">
        <v>2469</v>
      </c>
      <c r="E10" s="134">
        <v>701</v>
      </c>
      <c r="F10" s="142" t="str">
        <f>VLOOKUP(E10,VIP!$A$2:$O14207,2,0)</f>
        <v>DRBR701</v>
      </c>
      <c r="G10" s="142" t="str">
        <f>VLOOKUP(E10,'LISTADO ATM'!$A$2:$B$897,2,0)</f>
        <v>ATM Autoservicio Los Alcarrizos</v>
      </c>
      <c r="H10" s="142" t="str">
        <f>VLOOKUP(E10,VIP!$A$2:$O19168,7,FALSE)</f>
        <v>Si</v>
      </c>
      <c r="I10" s="142" t="str">
        <f>VLOOKUP(E10,VIP!$A$2:$O11133,8,FALSE)</f>
        <v>Si</v>
      </c>
      <c r="J10" s="142" t="str">
        <f>VLOOKUP(E10,VIP!$A$2:$O11083,8,FALSE)</f>
        <v>Si</v>
      </c>
      <c r="K10" s="142" t="str">
        <f>VLOOKUP(E10,VIP!$A$2:$O14657,6,0)</f>
        <v>NO</v>
      </c>
      <c r="L10" s="143" t="s">
        <v>2560</v>
      </c>
      <c r="M10" s="99" t="s">
        <v>2445</v>
      </c>
      <c r="N10" s="99" t="s">
        <v>2452</v>
      </c>
      <c r="O10" s="142" t="s">
        <v>2470</v>
      </c>
      <c r="P10" s="142"/>
      <c r="Q10" s="99" t="s">
        <v>2560</v>
      </c>
    </row>
    <row r="11" spans="1:17" ht="18" x14ac:dyDescent="0.25">
      <c r="A11" s="142" t="str">
        <f>VLOOKUP(E11,'LISTADO ATM'!$A$2:$C$898,3,0)</f>
        <v>DISTRITO NACIONAL</v>
      </c>
      <c r="B11" s="139">
        <v>3335949617</v>
      </c>
      <c r="C11" s="100">
        <v>44386.798252314817</v>
      </c>
      <c r="D11" s="100" t="s">
        <v>2469</v>
      </c>
      <c r="E11" s="134">
        <v>549</v>
      </c>
      <c r="F11" s="142" t="str">
        <f>VLOOKUP(E11,VIP!$A$2:$O14205,2,0)</f>
        <v>DRBR026</v>
      </c>
      <c r="G11" s="142" t="str">
        <f>VLOOKUP(E11,'LISTADO ATM'!$A$2:$B$897,2,0)</f>
        <v xml:space="preserve">ATM Ministerio de Turismo (Oficinas Gubernamentales) </v>
      </c>
      <c r="H11" s="142" t="str">
        <f>VLOOKUP(E11,VIP!$A$2:$O19166,7,FALSE)</f>
        <v>Si</v>
      </c>
      <c r="I11" s="142" t="str">
        <f>VLOOKUP(E11,VIP!$A$2:$O11131,8,FALSE)</f>
        <v>Si</v>
      </c>
      <c r="J11" s="142" t="str">
        <f>VLOOKUP(E11,VIP!$A$2:$O11081,8,FALSE)</f>
        <v>Si</v>
      </c>
      <c r="K11" s="142" t="str">
        <f>VLOOKUP(E11,VIP!$A$2:$O14655,6,0)</f>
        <v>NO</v>
      </c>
      <c r="L11" s="143" t="s">
        <v>2245</v>
      </c>
      <c r="M11" s="99" t="s">
        <v>2445</v>
      </c>
      <c r="N11" s="99" t="s">
        <v>2452</v>
      </c>
      <c r="O11" s="142" t="s">
        <v>2454</v>
      </c>
      <c r="P11" s="142"/>
      <c r="Q11" s="99" t="s">
        <v>2245</v>
      </c>
    </row>
    <row r="12" spans="1:17" ht="18" x14ac:dyDescent="0.25">
      <c r="A12" s="142" t="str">
        <f>VLOOKUP(E12,'LISTADO ATM'!$A$2:$C$898,3,0)</f>
        <v>DISTRITO NACIONAL</v>
      </c>
      <c r="B12" s="139">
        <v>3335949621</v>
      </c>
      <c r="C12" s="100">
        <v>44386.807395833333</v>
      </c>
      <c r="D12" s="100" t="s">
        <v>2469</v>
      </c>
      <c r="E12" s="134">
        <v>410</v>
      </c>
      <c r="F12" s="142" t="str">
        <f>VLOOKUP(E12,VIP!$A$2:$O14207,2,0)</f>
        <v>DRBR410</v>
      </c>
      <c r="G12" s="142" t="str">
        <f>VLOOKUP(E12,'LISTADO ATM'!$A$2:$B$897,2,0)</f>
        <v xml:space="preserve">ATM Oficina Las Palmas de Herrera II </v>
      </c>
      <c r="H12" s="142" t="str">
        <f>VLOOKUP(E12,VIP!$A$2:$O19168,7,FALSE)</f>
        <v>Si</v>
      </c>
      <c r="I12" s="142" t="str">
        <f>VLOOKUP(E12,VIP!$A$2:$O11133,8,FALSE)</f>
        <v>Si</v>
      </c>
      <c r="J12" s="142" t="str">
        <f>VLOOKUP(E12,VIP!$A$2:$O11083,8,FALSE)</f>
        <v>Si</v>
      </c>
      <c r="K12" s="142" t="str">
        <f>VLOOKUP(E12,VIP!$A$2:$O14657,6,0)</f>
        <v>NO</v>
      </c>
      <c r="L12" s="143" t="s">
        <v>2561</v>
      </c>
      <c r="M12" s="99" t="s">
        <v>2445</v>
      </c>
      <c r="N12" s="99" t="s">
        <v>2452</v>
      </c>
      <c r="O12" s="142" t="s">
        <v>2470</v>
      </c>
      <c r="P12" s="142"/>
      <c r="Q12" s="99" t="s">
        <v>2561</v>
      </c>
    </row>
    <row r="13" spans="1:17" ht="18" x14ac:dyDescent="0.25">
      <c r="A13" s="142" t="str">
        <f>VLOOKUP(E13,'LISTADO ATM'!$A$2:$C$898,3,0)</f>
        <v>DISTRITO NACIONAL</v>
      </c>
      <c r="B13" s="139">
        <v>3335949624</v>
      </c>
      <c r="C13" s="100">
        <v>44386.816747685189</v>
      </c>
      <c r="D13" s="100" t="s">
        <v>2180</v>
      </c>
      <c r="E13" s="134">
        <v>160</v>
      </c>
      <c r="F13" s="142" t="str">
        <f>VLOOKUP(E13,VIP!$A$2:$O14223,2,0)</f>
        <v>DRBR160</v>
      </c>
      <c r="G13" s="142" t="str">
        <f>VLOOKUP(E13,'LISTADO ATM'!$A$2:$B$897,2,0)</f>
        <v xml:space="preserve">ATM Oficina Herrera </v>
      </c>
      <c r="H13" s="142" t="str">
        <f>VLOOKUP(E13,VIP!$A$2:$O19184,7,FALSE)</f>
        <v>Si</v>
      </c>
      <c r="I13" s="142" t="str">
        <f>VLOOKUP(E13,VIP!$A$2:$O11149,8,FALSE)</f>
        <v>Si</v>
      </c>
      <c r="J13" s="142" t="str">
        <f>VLOOKUP(E13,VIP!$A$2:$O11099,8,FALSE)</f>
        <v>Si</v>
      </c>
      <c r="K13" s="142" t="str">
        <f>VLOOKUP(E13,VIP!$A$2:$O14673,6,0)</f>
        <v>NO</v>
      </c>
      <c r="L13" s="143" t="s">
        <v>2219</v>
      </c>
      <c r="M13" s="99" t="s">
        <v>2445</v>
      </c>
      <c r="N13" s="99" t="s">
        <v>2452</v>
      </c>
      <c r="O13" s="142" t="s">
        <v>2454</v>
      </c>
      <c r="P13" s="142"/>
      <c r="Q13" s="99" t="s">
        <v>2219</v>
      </c>
    </row>
    <row r="14" spans="1:17" ht="18" x14ac:dyDescent="0.25">
      <c r="A14" s="142" t="str">
        <f>VLOOKUP(E14,'LISTADO ATM'!$A$2:$C$898,3,0)</f>
        <v>ESTE</v>
      </c>
      <c r="B14" s="139">
        <v>3335949641</v>
      </c>
      <c r="C14" s="100">
        <v>44386.851620370369</v>
      </c>
      <c r="D14" s="100" t="s">
        <v>2180</v>
      </c>
      <c r="E14" s="134">
        <v>934</v>
      </c>
      <c r="F14" s="142" t="str">
        <f>VLOOKUP(E14,VIP!$A$2:$O14214,2,0)</f>
        <v>DRBR934</v>
      </c>
      <c r="G14" s="142" t="str">
        <f>VLOOKUP(E14,'LISTADO ATM'!$A$2:$B$897,2,0)</f>
        <v>ATM Hotel Dreams La Romana</v>
      </c>
      <c r="H14" s="142" t="str">
        <f>VLOOKUP(E14,VIP!$A$2:$O19175,7,FALSE)</f>
        <v>Si</v>
      </c>
      <c r="I14" s="142" t="str">
        <f>VLOOKUP(E14,VIP!$A$2:$O11140,8,FALSE)</f>
        <v>Si</v>
      </c>
      <c r="J14" s="142" t="str">
        <f>VLOOKUP(E14,VIP!$A$2:$O11090,8,FALSE)</f>
        <v>Si</v>
      </c>
      <c r="K14" s="142" t="str">
        <f>VLOOKUP(E14,VIP!$A$2:$O14664,6,0)</f>
        <v>NO</v>
      </c>
      <c r="L14" s="143" t="s">
        <v>2465</v>
      </c>
      <c r="M14" s="99" t="s">
        <v>2445</v>
      </c>
      <c r="N14" s="99" t="s">
        <v>2452</v>
      </c>
      <c r="O14" s="142" t="s">
        <v>2454</v>
      </c>
      <c r="P14" s="142"/>
      <c r="Q14" s="99" t="s">
        <v>2465</v>
      </c>
    </row>
    <row r="15" spans="1:17" ht="18" x14ac:dyDescent="0.25">
      <c r="A15" s="142" t="str">
        <f>VLOOKUP(E15,'LISTADO ATM'!$A$2:$C$898,3,0)</f>
        <v>DISTRITO NACIONAL</v>
      </c>
      <c r="B15" s="139">
        <v>3335949649</v>
      </c>
      <c r="C15" s="100">
        <v>44386.896898148145</v>
      </c>
      <c r="D15" s="100" t="s">
        <v>2180</v>
      </c>
      <c r="E15" s="134">
        <v>868</v>
      </c>
      <c r="F15" s="142" t="str">
        <f>VLOOKUP(E15,VIP!$A$2:$O14209,2,0)</f>
        <v>DRBR868</v>
      </c>
      <c r="G15" s="142" t="str">
        <f>VLOOKUP(E15,'LISTADO ATM'!$A$2:$B$897,2,0)</f>
        <v xml:space="preserve">ATM Casino Diamante </v>
      </c>
      <c r="H15" s="142" t="str">
        <f>VLOOKUP(E15,VIP!$A$2:$O19170,7,FALSE)</f>
        <v>Si</v>
      </c>
      <c r="I15" s="142" t="str">
        <f>VLOOKUP(E15,VIP!$A$2:$O11135,8,FALSE)</f>
        <v>Si</v>
      </c>
      <c r="J15" s="142" t="str">
        <f>VLOOKUP(E15,VIP!$A$2:$O11085,8,FALSE)</f>
        <v>Si</v>
      </c>
      <c r="K15" s="142" t="str">
        <f>VLOOKUP(E15,VIP!$A$2:$O14659,6,0)</f>
        <v>NO</v>
      </c>
      <c r="L15" s="143" t="s">
        <v>2465</v>
      </c>
      <c r="M15" s="99" t="s">
        <v>2445</v>
      </c>
      <c r="N15" s="99" t="s">
        <v>2452</v>
      </c>
      <c r="O15" s="142" t="s">
        <v>2454</v>
      </c>
      <c r="P15" s="142"/>
      <c r="Q15" s="99" t="s">
        <v>2465</v>
      </c>
    </row>
    <row r="16" spans="1:17" ht="18" x14ac:dyDescent="0.25">
      <c r="A16" s="142" t="str">
        <f>VLOOKUP(E16,'LISTADO ATM'!$A$2:$C$898,3,0)</f>
        <v>NORTE</v>
      </c>
      <c r="B16" s="139" t="s">
        <v>2591</v>
      </c>
      <c r="C16" s="100">
        <v>44387.202210648145</v>
      </c>
      <c r="D16" s="100" t="s">
        <v>2181</v>
      </c>
      <c r="E16" s="134">
        <v>373</v>
      </c>
      <c r="F16" s="142" t="str">
        <f>VLOOKUP(E16,VIP!$A$2:$O14210,2,0)</f>
        <v>DRBR373</v>
      </c>
      <c r="G16" s="142" t="str">
        <f>VLOOKUP(E16,'LISTADO ATM'!$A$2:$B$897,2,0)</f>
        <v>S/M Tangui Nagua</v>
      </c>
      <c r="H16" s="142" t="str">
        <f>VLOOKUP(E16,VIP!$A$2:$O19171,7,FALSE)</f>
        <v>N/A</v>
      </c>
      <c r="I16" s="142" t="str">
        <f>VLOOKUP(E16,VIP!$A$2:$O11136,8,FALSE)</f>
        <v>N/A</v>
      </c>
      <c r="J16" s="142" t="str">
        <f>VLOOKUP(E16,VIP!$A$2:$O11086,8,FALSE)</f>
        <v>N/A</v>
      </c>
      <c r="K16" s="142" t="str">
        <f>VLOOKUP(E16,VIP!$A$2:$O14660,6,0)</f>
        <v>N/A</v>
      </c>
      <c r="L16" s="143" t="s">
        <v>2245</v>
      </c>
      <c r="M16" s="99" t="s">
        <v>2445</v>
      </c>
      <c r="N16" s="99" t="s">
        <v>2452</v>
      </c>
      <c r="O16" s="142" t="s">
        <v>2588</v>
      </c>
      <c r="P16" s="142"/>
      <c r="Q16" s="99" t="s">
        <v>2245</v>
      </c>
    </row>
    <row r="17" spans="1:17" ht="18" x14ac:dyDescent="0.25">
      <c r="A17" s="142" t="str">
        <f>VLOOKUP(E17,'LISTADO ATM'!$A$2:$C$898,3,0)</f>
        <v>SUR</v>
      </c>
      <c r="B17" s="139">
        <v>3335949687</v>
      </c>
      <c r="C17" s="100">
        <v>44387.379988425928</v>
      </c>
      <c r="D17" s="100" t="s">
        <v>2469</v>
      </c>
      <c r="E17" s="134">
        <v>582</v>
      </c>
      <c r="F17" s="142" t="str">
        <f>VLOOKUP(E17,VIP!$A$2:$O14240,2,0)</f>
        <v xml:space="preserve">DRBR582 </v>
      </c>
      <c r="G17" s="142" t="str">
        <f>VLOOKUP(E17,'LISTADO ATM'!$A$2:$B$897,2,0)</f>
        <v>ATM Estación Sabana Yegua</v>
      </c>
      <c r="H17" s="142" t="str">
        <f>VLOOKUP(E17,VIP!$A$2:$O19201,7,FALSE)</f>
        <v>N/A</v>
      </c>
      <c r="I17" s="142" t="str">
        <f>VLOOKUP(E17,VIP!$A$2:$O11166,8,FALSE)</f>
        <v>N/A</v>
      </c>
      <c r="J17" s="142" t="str">
        <f>VLOOKUP(E17,VIP!$A$2:$O11116,8,FALSE)</f>
        <v>N/A</v>
      </c>
      <c r="K17" s="142" t="str">
        <f>VLOOKUP(E17,VIP!$A$2:$O14690,6,0)</f>
        <v>N/A</v>
      </c>
      <c r="L17" s="143" t="s">
        <v>2417</v>
      </c>
      <c r="M17" s="99" t="s">
        <v>2445</v>
      </c>
      <c r="N17" s="99" t="s">
        <v>2452</v>
      </c>
      <c r="O17" s="142" t="s">
        <v>2470</v>
      </c>
      <c r="P17" s="142"/>
      <c r="Q17" s="99" t="s">
        <v>2417</v>
      </c>
    </row>
    <row r="18" spans="1:17" ht="18" x14ac:dyDescent="0.25">
      <c r="A18" s="142" t="str">
        <f>VLOOKUP(E18,'LISTADO ATM'!$A$2:$C$898,3,0)</f>
        <v>SUR</v>
      </c>
      <c r="B18" s="139">
        <v>3335949731</v>
      </c>
      <c r="C18" s="100">
        <v>44387.402129629627</v>
      </c>
      <c r="D18" s="100" t="s">
        <v>2180</v>
      </c>
      <c r="E18" s="134">
        <v>50</v>
      </c>
      <c r="F18" s="142" t="str">
        <f>VLOOKUP(E18,VIP!$A$2:$O14237,2,0)</f>
        <v>DRBR050</v>
      </c>
      <c r="G18" s="142" t="str">
        <f>VLOOKUP(E18,'LISTADO ATM'!$A$2:$B$897,2,0)</f>
        <v xml:space="preserve">ATM Oficina Padre Las Casas (Azua) </v>
      </c>
      <c r="H18" s="142" t="str">
        <f>VLOOKUP(E18,VIP!$A$2:$O19198,7,FALSE)</f>
        <v>Si</v>
      </c>
      <c r="I18" s="142" t="str">
        <f>VLOOKUP(E18,VIP!$A$2:$O11163,8,FALSE)</f>
        <v>Si</v>
      </c>
      <c r="J18" s="142" t="str">
        <f>VLOOKUP(E18,VIP!$A$2:$O11113,8,FALSE)</f>
        <v>Si</v>
      </c>
      <c r="K18" s="142" t="str">
        <f>VLOOKUP(E18,VIP!$A$2:$O14687,6,0)</f>
        <v>NO</v>
      </c>
      <c r="L18" s="143" t="s">
        <v>2596</v>
      </c>
      <c r="M18" s="99" t="s">
        <v>2445</v>
      </c>
      <c r="N18" s="99" t="s">
        <v>2452</v>
      </c>
      <c r="O18" s="142" t="s">
        <v>2454</v>
      </c>
      <c r="P18" s="142"/>
      <c r="Q18" s="99" t="s">
        <v>2596</v>
      </c>
    </row>
    <row r="19" spans="1:17" ht="18" x14ac:dyDescent="0.25">
      <c r="A19" s="142" t="str">
        <f>VLOOKUP(E19,'LISTADO ATM'!$A$2:$C$898,3,0)</f>
        <v>ESTE</v>
      </c>
      <c r="B19" s="139">
        <v>3335949769</v>
      </c>
      <c r="C19" s="100">
        <v>44387.420856481483</v>
      </c>
      <c r="D19" s="100" t="s">
        <v>2469</v>
      </c>
      <c r="E19" s="134">
        <v>293</v>
      </c>
      <c r="F19" s="142" t="str">
        <f>VLOOKUP(E19,VIP!$A$2:$O14235,2,0)</f>
        <v>DRBR293</v>
      </c>
      <c r="G19" s="142" t="str">
        <f>VLOOKUP(E19,'LISTADO ATM'!$A$2:$B$897,2,0)</f>
        <v xml:space="preserve">ATM S/M Nueva Visión (San Pedro) </v>
      </c>
      <c r="H19" s="142" t="str">
        <f>VLOOKUP(E19,VIP!$A$2:$O19196,7,FALSE)</f>
        <v>Si</v>
      </c>
      <c r="I19" s="142" t="str">
        <f>VLOOKUP(E19,VIP!$A$2:$O11161,8,FALSE)</f>
        <v>Si</v>
      </c>
      <c r="J19" s="142" t="str">
        <f>VLOOKUP(E19,VIP!$A$2:$O11111,8,FALSE)</f>
        <v>Si</v>
      </c>
      <c r="K19" s="142" t="str">
        <f>VLOOKUP(E19,VIP!$A$2:$O14685,6,0)</f>
        <v>NO</v>
      </c>
      <c r="L19" s="143" t="s">
        <v>2441</v>
      </c>
      <c r="M19" s="99" t="s">
        <v>2445</v>
      </c>
      <c r="N19" s="99" t="s">
        <v>2452</v>
      </c>
      <c r="O19" s="142" t="s">
        <v>2470</v>
      </c>
      <c r="P19" s="142"/>
      <c r="Q19" s="99" t="s">
        <v>2441</v>
      </c>
    </row>
    <row r="20" spans="1:17" ht="18" x14ac:dyDescent="0.25">
      <c r="A20" s="142" t="str">
        <f>VLOOKUP(E20,'LISTADO ATM'!$A$2:$C$898,3,0)</f>
        <v>DISTRITO NACIONAL</v>
      </c>
      <c r="B20" s="139" t="s">
        <v>2595</v>
      </c>
      <c r="C20" s="100">
        <v>44387.487847222219</v>
      </c>
      <c r="D20" s="100" t="s">
        <v>2180</v>
      </c>
      <c r="E20" s="134">
        <v>917</v>
      </c>
      <c r="F20" s="142" t="str">
        <f>VLOOKUP(E20,VIP!$A$2:$O14227,2,0)</f>
        <v>DRBR01B</v>
      </c>
      <c r="G20" s="142" t="str">
        <f>VLOOKUP(E20,'LISTADO ATM'!$A$2:$B$897,2,0)</f>
        <v xml:space="preserve">ATM Oficina Los Mina </v>
      </c>
      <c r="H20" s="142" t="str">
        <f>VLOOKUP(E20,VIP!$A$2:$O19188,7,FALSE)</f>
        <v>Si</v>
      </c>
      <c r="I20" s="142" t="str">
        <f>VLOOKUP(E20,VIP!$A$2:$O11153,8,FALSE)</f>
        <v>Si</v>
      </c>
      <c r="J20" s="142" t="str">
        <f>VLOOKUP(E20,VIP!$A$2:$O11103,8,FALSE)</f>
        <v>Si</v>
      </c>
      <c r="K20" s="142" t="str">
        <f>VLOOKUP(E20,VIP!$A$2:$O14677,6,0)</f>
        <v>NO</v>
      </c>
      <c r="L20" s="143" t="s">
        <v>2219</v>
      </c>
      <c r="M20" s="99" t="s">
        <v>2445</v>
      </c>
      <c r="N20" s="99" t="s">
        <v>2452</v>
      </c>
      <c r="O20" s="142" t="s">
        <v>2454</v>
      </c>
      <c r="P20" s="142"/>
      <c r="Q20" s="99" t="s">
        <v>2219</v>
      </c>
    </row>
    <row r="21" spans="1:17" ht="18" x14ac:dyDescent="0.25">
      <c r="A21" s="142" t="str">
        <f>VLOOKUP(E21,'LISTADO ATM'!$A$2:$C$898,3,0)</f>
        <v>DISTRITO NACIONAL</v>
      </c>
      <c r="B21" s="139" t="s">
        <v>2594</v>
      </c>
      <c r="C21" s="100">
        <v>44387.489039351851</v>
      </c>
      <c r="D21" s="100" t="s">
        <v>2180</v>
      </c>
      <c r="E21" s="134">
        <v>37</v>
      </c>
      <c r="F21" s="142" t="str">
        <f>VLOOKUP(E21,VIP!$A$2:$O14226,2,0)</f>
        <v>DRBR037</v>
      </c>
      <c r="G21" s="142" t="str">
        <f>VLOOKUP(E21,'LISTADO ATM'!$A$2:$B$897,2,0)</f>
        <v xml:space="preserve">ATM Oficina Villa Mella </v>
      </c>
      <c r="H21" s="142" t="str">
        <f>VLOOKUP(E21,VIP!$A$2:$O19187,7,FALSE)</f>
        <v>Si</v>
      </c>
      <c r="I21" s="142" t="str">
        <f>VLOOKUP(E21,VIP!$A$2:$O11152,8,FALSE)</f>
        <v>Si</v>
      </c>
      <c r="J21" s="142" t="str">
        <f>VLOOKUP(E21,VIP!$A$2:$O11102,8,FALSE)</f>
        <v>Si</v>
      </c>
      <c r="K21" s="142" t="str">
        <f>VLOOKUP(E21,VIP!$A$2:$O14676,6,0)</f>
        <v>SI</v>
      </c>
      <c r="L21" s="143" t="s">
        <v>2219</v>
      </c>
      <c r="M21" s="99" t="s">
        <v>2445</v>
      </c>
      <c r="N21" s="99" t="s">
        <v>2452</v>
      </c>
      <c r="O21" s="142" t="s">
        <v>2454</v>
      </c>
      <c r="P21" s="142"/>
      <c r="Q21" s="99" t="s">
        <v>2219</v>
      </c>
    </row>
    <row r="22" spans="1:17" ht="18" x14ac:dyDescent="0.25">
      <c r="A22" s="142" t="str">
        <f>VLOOKUP(E22,'LISTADO ATM'!$A$2:$C$898,3,0)</f>
        <v>ESTE</v>
      </c>
      <c r="B22" s="139">
        <v>3335949912</v>
      </c>
      <c r="C22" s="100">
        <v>44387.50949074074</v>
      </c>
      <c r="D22" s="100" t="s">
        <v>2469</v>
      </c>
      <c r="E22" s="134">
        <v>211</v>
      </c>
      <c r="F22" s="142" t="str">
        <f>VLOOKUP(E22,VIP!$A$2:$O14225,2,0)</f>
        <v>DRBR211</v>
      </c>
      <c r="G22" s="142" t="str">
        <f>VLOOKUP(E22,'LISTADO ATM'!$A$2:$B$897,2,0)</f>
        <v xml:space="preserve">ATM Oficina La Romana I </v>
      </c>
      <c r="H22" s="142" t="str">
        <f>VLOOKUP(E22,VIP!$A$2:$O19186,7,FALSE)</f>
        <v>Si</v>
      </c>
      <c r="I22" s="142" t="str">
        <f>VLOOKUP(E22,VIP!$A$2:$O11151,8,FALSE)</f>
        <v>Si</v>
      </c>
      <c r="J22" s="142" t="str">
        <f>VLOOKUP(E22,VIP!$A$2:$O11101,8,FALSE)</f>
        <v>Si</v>
      </c>
      <c r="K22" s="142" t="str">
        <f>VLOOKUP(E22,VIP!$A$2:$O14675,6,0)</f>
        <v>NO</v>
      </c>
      <c r="L22" s="143" t="s">
        <v>2417</v>
      </c>
      <c r="M22" s="99" t="s">
        <v>2445</v>
      </c>
      <c r="N22" s="99" t="s">
        <v>2452</v>
      </c>
      <c r="O22" s="142" t="s">
        <v>2470</v>
      </c>
      <c r="P22" s="142"/>
      <c r="Q22" s="99" t="s">
        <v>2417</v>
      </c>
    </row>
    <row r="23" spans="1:17" ht="18" x14ac:dyDescent="0.25">
      <c r="A23" s="142" t="str">
        <f>VLOOKUP(E23,'LISTADO ATM'!$A$2:$C$898,3,0)</f>
        <v>SUR</v>
      </c>
      <c r="B23" s="139">
        <v>3335947792</v>
      </c>
      <c r="C23" s="100">
        <v>44387.551550925928</v>
      </c>
      <c r="D23" s="100" t="s">
        <v>2469</v>
      </c>
      <c r="E23" s="134">
        <v>880</v>
      </c>
      <c r="F23" s="142" t="str">
        <f>VLOOKUP(E23,VIP!$A$2:$O14224,2,0)</f>
        <v>DRBR880</v>
      </c>
      <c r="G23" s="142" t="str">
        <f>VLOOKUP(E23,'LISTADO ATM'!$A$2:$B$897,2,0)</f>
        <v xml:space="preserve">ATM Autoservicio Barahona II </v>
      </c>
      <c r="H23" s="142" t="str">
        <f>VLOOKUP(E23,VIP!$A$2:$O19185,7,FALSE)</f>
        <v>Si</v>
      </c>
      <c r="I23" s="142" t="str">
        <f>VLOOKUP(E23,VIP!$A$2:$O11150,8,FALSE)</f>
        <v>Si</v>
      </c>
      <c r="J23" s="142" t="str">
        <f>VLOOKUP(E23,VIP!$A$2:$O11100,8,FALSE)</f>
        <v>Si</v>
      </c>
      <c r="K23" s="142" t="str">
        <f>VLOOKUP(E23,VIP!$A$2:$O14674,6,0)</f>
        <v>SI</v>
      </c>
      <c r="L23" s="143" t="s">
        <v>2561</v>
      </c>
      <c r="M23" s="99" t="s">
        <v>2445</v>
      </c>
      <c r="N23" s="99" t="s">
        <v>2452</v>
      </c>
      <c r="O23" s="142" t="s">
        <v>2470</v>
      </c>
      <c r="P23" s="142"/>
      <c r="Q23" s="99" t="s">
        <v>2561</v>
      </c>
    </row>
    <row r="24" spans="1:17" s="115" customFormat="1" ht="18" x14ac:dyDescent="0.25">
      <c r="A24" s="142" t="str">
        <f>VLOOKUP(E24,'LISTADO ATM'!$A$2:$C$898,3,0)</f>
        <v>NORTE</v>
      </c>
      <c r="B24" s="139">
        <v>3335949936</v>
      </c>
      <c r="C24" s="100">
        <v>44387.572384259256</v>
      </c>
      <c r="D24" s="100" t="s">
        <v>2589</v>
      </c>
      <c r="E24" s="134">
        <v>987</v>
      </c>
      <c r="F24" s="142" t="str">
        <f>VLOOKUP(E24,VIP!$A$2:$O14223,2,0)</f>
        <v>DRBR987</v>
      </c>
      <c r="G24" s="142" t="str">
        <f>VLOOKUP(E24,'LISTADO ATM'!$A$2:$B$897,2,0)</f>
        <v xml:space="preserve">ATM S/M Jumbo (Moca) </v>
      </c>
      <c r="H24" s="142" t="str">
        <f>VLOOKUP(E24,VIP!$A$2:$O19184,7,FALSE)</f>
        <v>Si</v>
      </c>
      <c r="I24" s="142" t="str">
        <f>VLOOKUP(E24,VIP!$A$2:$O11149,8,FALSE)</f>
        <v>Si</v>
      </c>
      <c r="J24" s="142" t="str">
        <f>VLOOKUP(E24,VIP!$A$2:$O11099,8,FALSE)</f>
        <v>Si</v>
      </c>
      <c r="K24" s="142" t="str">
        <f>VLOOKUP(E24,VIP!$A$2:$O14673,6,0)</f>
        <v>NO</v>
      </c>
      <c r="L24" s="143" t="s">
        <v>2441</v>
      </c>
      <c r="M24" s="99" t="s">
        <v>2445</v>
      </c>
      <c r="N24" s="99" t="s">
        <v>2452</v>
      </c>
      <c r="O24" s="142" t="s">
        <v>2590</v>
      </c>
      <c r="P24" s="142"/>
      <c r="Q24" s="99" t="s">
        <v>2441</v>
      </c>
    </row>
    <row r="25" spans="1:17" s="115" customFormat="1" ht="18" x14ac:dyDescent="0.25">
      <c r="A25" s="142" t="str">
        <f>VLOOKUP(E25,'LISTADO ATM'!$A$2:$C$898,3,0)</f>
        <v>DISTRITO NACIONAL</v>
      </c>
      <c r="B25" s="139" t="s">
        <v>2593</v>
      </c>
      <c r="C25" s="100">
        <v>44387.578159722223</v>
      </c>
      <c r="D25" s="100" t="s">
        <v>2180</v>
      </c>
      <c r="E25" s="134">
        <v>686</v>
      </c>
      <c r="F25" s="142" t="str">
        <f>VLOOKUP(E25,VIP!$A$2:$O14222,2,0)</f>
        <v>DRBR686</v>
      </c>
      <c r="G25" s="142" t="str">
        <f>VLOOKUP(E25,'LISTADO ATM'!$A$2:$B$897,2,0)</f>
        <v>ATM Autoservicio Oficina Máximo Gómez</v>
      </c>
      <c r="H25" s="142" t="str">
        <f>VLOOKUP(E25,VIP!$A$2:$O19183,7,FALSE)</f>
        <v>Si</v>
      </c>
      <c r="I25" s="142" t="str">
        <f>VLOOKUP(E25,VIP!$A$2:$O11148,8,FALSE)</f>
        <v>Si</v>
      </c>
      <c r="J25" s="142" t="str">
        <f>VLOOKUP(E25,VIP!$A$2:$O11098,8,FALSE)</f>
        <v>Si</v>
      </c>
      <c r="K25" s="142" t="str">
        <f>VLOOKUP(E25,VIP!$A$2:$O14672,6,0)</f>
        <v>NO</v>
      </c>
      <c r="L25" s="143" t="s">
        <v>2219</v>
      </c>
      <c r="M25" s="99" t="s">
        <v>2445</v>
      </c>
      <c r="N25" s="99" t="s">
        <v>2452</v>
      </c>
      <c r="O25" s="142" t="s">
        <v>2454</v>
      </c>
      <c r="P25" s="142"/>
      <c r="Q25" s="99" t="s">
        <v>2219</v>
      </c>
    </row>
    <row r="26" spans="1:17" s="115" customFormat="1" ht="18" x14ac:dyDescent="0.25">
      <c r="A26" s="142" t="str">
        <f>VLOOKUP(E26,'LISTADO ATM'!$A$2:$C$898,3,0)</f>
        <v>DISTRITO NACIONAL</v>
      </c>
      <c r="B26" s="139" t="s">
        <v>2592</v>
      </c>
      <c r="C26" s="100">
        <v>44387.58216435185</v>
      </c>
      <c r="D26" s="100" t="s">
        <v>2180</v>
      </c>
      <c r="E26" s="134">
        <v>952</v>
      </c>
      <c r="F26" s="142" t="str">
        <f>VLOOKUP(E26,VIP!$A$2:$O14221,2,0)</f>
        <v>DRBR16L</v>
      </c>
      <c r="G26" s="142" t="str">
        <f>VLOOKUP(E26,'LISTADO ATM'!$A$2:$B$897,2,0)</f>
        <v xml:space="preserve">ATM Alvarez Rivas </v>
      </c>
      <c r="H26" s="142" t="str">
        <f>VLOOKUP(E26,VIP!$A$2:$O19182,7,FALSE)</f>
        <v>Si</v>
      </c>
      <c r="I26" s="142" t="str">
        <f>VLOOKUP(E26,VIP!$A$2:$O11147,8,FALSE)</f>
        <v>Si</v>
      </c>
      <c r="J26" s="142" t="str">
        <f>VLOOKUP(E26,VIP!$A$2:$O11097,8,FALSE)</f>
        <v>Si</v>
      </c>
      <c r="K26" s="142" t="str">
        <f>VLOOKUP(E26,VIP!$A$2:$O14671,6,0)</f>
        <v>NO</v>
      </c>
      <c r="L26" s="143" t="s">
        <v>2219</v>
      </c>
      <c r="M26" s="99" t="s">
        <v>2445</v>
      </c>
      <c r="N26" s="99" t="s">
        <v>2452</v>
      </c>
      <c r="O26" s="142" t="s">
        <v>2454</v>
      </c>
      <c r="P26" s="142"/>
      <c r="Q26" s="99" t="s">
        <v>2219</v>
      </c>
    </row>
    <row r="27" spans="1:17" s="115" customFormat="1" ht="18" x14ac:dyDescent="0.25">
      <c r="A27" s="142" t="str">
        <f>VLOOKUP(E27,'LISTADO ATM'!$A$2:$C$898,3,0)</f>
        <v>NORTE</v>
      </c>
      <c r="B27" s="139">
        <v>3335949966</v>
      </c>
      <c r="C27" s="100">
        <v>44387.687615740739</v>
      </c>
      <c r="D27" s="100" t="s">
        <v>2469</v>
      </c>
      <c r="E27" s="134">
        <v>290</v>
      </c>
      <c r="F27" s="142" t="str">
        <f>VLOOKUP(E27,VIP!$A$2:$O14234,2,0)</f>
        <v>DRBR290</v>
      </c>
      <c r="G27" s="142" t="str">
        <f>VLOOKUP(E27,'LISTADO ATM'!$A$2:$B$897,2,0)</f>
        <v xml:space="preserve">ATM Oficina San Francisco de Macorís </v>
      </c>
      <c r="H27" s="142" t="str">
        <f>VLOOKUP(E27,VIP!$A$2:$O19195,7,FALSE)</f>
        <v>Si</v>
      </c>
      <c r="I27" s="142" t="str">
        <f>VLOOKUP(E27,VIP!$A$2:$O11160,8,FALSE)</f>
        <v>Si</v>
      </c>
      <c r="J27" s="142" t="str">
        <f>VLOOKUP(E27,VIP!$A$2:$O11110,8,FALSE)</f>
        <v>Si</v>
      </c>
      <c r="K27" s="142" t="str">
        <f>VLOOKUP(E27,VIP!$A$2:$O14684,6,0)</f>
        <v>NO</v>
      </c>
      <c r="L27" s="143" t="s">
        <v>2441</v>
      </c>
      <c r="M27" s="99" t="s">
        <v>2445</v>
      </c>
      <c r="N27" s="99" t="s">
        <v>2452</v>
      </c>
      <c r="O27" s="142" t="s">
        <v>2470</v>
      </c>
      <c r="P27" s="142"/>
      <c r="Q27" s="99" t="s">
        <v>2441</v>
      </c>
    </row>
    <row r="28" spans="1:17" s="115" customFormat="1" ht="18" x14ac:dyDescent="0.25">
      <c r="A28" s="142" t="str">
        <f>VLOOKUP(E28,'LISTADO ATM'!$A$2:$C$898,3,0)</f>
        <v>NORTE</v>
      </c>
      <c r="B28" s="139">
        <v>3335949987</v>
      </c>
      <c r="C28" s="100">
        <v>44387.699675925927</v>
      </c>
      <c r="D28" s="100" t="s">
        <v>2469</v>
      </c>
      <c r="E28" s="134">
        <v>142</v>
      </c>
      <c r="F28" s="142" t="str">
        <f>VLOOKUP(E28,VIP!$A$2:$O14232,2,0)</f>
        <v>DRBR142</v>
      </c>
      <c r="G28" s="142" t="str">
        <f>VLOOKUP(E28,'LISTADO ATM'!$A$2:$B$897,2,0)</f>
        <v xml:space="preserve">ATM Centro de Caja Galerías Bonao </v>
      </c>
      <c r="H28" s="142" t="str">
        <f>VLOOKUP(E28,VIP!$A$2:$O19193,7,FALSE)</f>
        <v>Si</v>
      </c>
      <c r="I28" s="142" t="str">
        <f>VLOOKUP(E28,VIP!$A$2:$O11158,8,FALSE)</f>
        <v>Si</v>
      </c>
      <c r="J28" s="142" t="str">
        <f>VLOOKUP(E28,VIP!$A$2:$O11108,8,FALSE)</f>
        <v>Si</v>
      </c>
      <c r="K28" s="142" t="str">
        <f>VLOOKUP(E28,VIP!$A$2:$O14682,6,0)</f>
        <v>SI</v>
      </c>
      <c r="L28" s="143" t="s">
        <v>2417</v>
      </c>
      <c r="M28" s="99" t="s">
        <v>2445</v>
      </c>
      <c r="N28" s="99" t="s">
        <v>2452</v>
      </c>
      <c r="O28" s="142" t="s">
        <v>2470</v>
      </c>
      <c r="P28" s="142"/>
      <c r="Q28" s="99" t="s">
        <v>2417</v>
      </c>
    </row>
    <row r="29" spans="1:17" s="115" customFormat="1" ht="18" x14ac:dyDescent="0.25">
      <c r="A29" s="142" t="str">
        <f>VLOOKUP(E29,'LISTADO ATM'!$A$2:$C$898,3,0)</f>
        <v>DISTRITO NACIONAL</v>
      </c>
      <c r="B29" s="139">
        <v>3335949988</v>
      </c>
      <c r="C29" s="100">
        <v>44387.700127314813</v>
      </c>
      <c r="D29" s="100" t="s">
        <v>2180</v>
      </c>
      <c r="E29" s="134">
        <v>879</v>
      </c>
      <c r="F29" s="142" t="str">
        <f>VLOOKUP(E29,VIP!$A$2:$O14231,2,0)</f>
        <v>DRBR879</v>
      </c>
      <c r="G29" s="142" t="str">
        <f>VLOOKUP(E29,'LISTADO ATM'!$A$2:$B$897,2,0)</f>
        <v xml:space="preserve">ATM Plaza Metropolitana </v>
      </c>
      <c r="H29" s="142" t="str">
        <f>VLOOKUP(E29,VIP!$A$2:$O19192,7,FALSE)</f>
        <v>Si</v>
      </c>
      <c r="I29" s="142" t="str">
        <f>VLOOKUP(E29,VIP!$A$2:$O11157,8,FALSE)</f>
        <v>Si</v>
      </c>
      <c r="J29" s="142" t="str">
        <f>VLOOKUP(E29,VIP!$A$2:$O11107,8,FALSE)</f>
        <v>Si</v>
      </c>
      <c r="K29" s="142" t="str">
        <f>VLOOKUP(E29,VIP!$A$2:$O14681,6,0)</f>
        <v>NO</v>
      </c>
      <c r="L29" s="143" t="s">
        <v>2465</v>
      </c>
      <c r="M29" s="99" t="s">
        <v>2445</v>
      </c>
      <c r="N29" s="99" t="s">
        <v>2452</v>
      </c>
      <c r="O29" s="142" t="s">
        <v>2454</v>
      </c>
      <c r="P29" s="142"/>
      <c r="Q29" s="99" t="s">
        <v>2465</v>
      </c>
    </row>
    <row r="30" spans="1:17" s="115" customFormat="1" ht="18" x14ac:dyDescent="0.25">
      <c r="A30" s="142" t="str">
        <f>VLOOKUP(E30,'LISTADO ATM'!$A$2:$C$898,3,0)</f>
        <v>DISTRITO NACIONAL</v>
      </c>
      <c r="B30" s="139">
        <v>3335949989</v>
      </c>
      <c r="C30" s="100">
        <v>44387.700520833336</v>
      </c>
      <c r="D30" s="100" t="s">
        <v>2180</v>
      </c>
      <c r="E30" s="134">
        <v>697</v>
      </c>
      <c r="F30" s="142" t="str">
        <f>VLOOKUP(E30,VIP!$A$2:$O14230,2,0)</f>
        <v>DRBR697</v>
      </c>
      <c r="G30" s="142" t="str">
        <f>VLOOKUP(E30,'LISTADO ATM'!$A$2:$B$897,2,0)</f>
        <v>ATM Hipermercado Olé Ciudad Juan Bosch</v>
      </c>
      <c r="H30" s="142" t="str">
        <f>VLOOKUP(E30,VIP!$A$2:$O19191,7,FALSE)</f>
        <v>Si</v>
      </c>
      <c r="I30" s="142" t="str">
        <f>VLOOKUP(E30,VIP!$A$2:$O11156,8,FALSE)</f>
        <v>Si</v>
      </c>
      <c r="J30" s="142" t="str">
        <f>VLOOKUP(E30,VIP!$A$2:$O11106,8,FALSE)</f>
        <v>Si</v>
      </c>
      <c r="K30" s="142" t="str">
        <f>VLOOKUP(E30,VIP!$A$2:$O14680,6,0)</f>
        <v>NO</v>
      </c>
      <c r="L30" s="143" t="s">
        <v>2465</v>
      </c>
      <c r="M30" s="99" t="s">
        <v>2445</v>
      </c>
      <c r="N30" s="99" t="s">
        <v>2452</v>
      </c>
      <c r="O30" s="142" t="s">
        <v>2454</v>
      </c>
      <c r="P30" s="142"/>
      <c r="Q30" s="99" t="s">
        <v>2465</v>
      </c>
    </row>
    <row r="31" spans="1:17" s="115" customFormat="1" ht="18" x14ac:dyDescent="0.25">
      <c r="A31" s="142" t="str">
        <f>VLOOKUP(E31,'LISTADO ATM'!$A$2:$C$898,3,0)</f>
        <v>DISTRITO NACIONAL</v>
      </c>
      <c r="B31" s="139" t="s">
        <v>2599</v>
      </c>
      <c r="C31" s="100">
        <v>44387.721759259257</v>
      </c>
      <c r="D31" s="100" t="s">
        <v>2180</v>
      </c>
      <c r="E31" s="134">
        <v>237</v>
      </c>
      <c r="F31" s="142" t="str">
        <f>VLOOKUP(E31,VIP!$A$2:$O14225,2,0)</f>
        <v>DRBR237</v>
      </c>
      <c r="G31" s="142" t="str">
        <f>VLOOKUP(E31,'LISTADO ATM'!$A$2:$B$897,2,0)</f>
        <v xml:space="preserve">ATM UNP Plaza Vásquez </v>
      </c>
      <c r="H31" s="142" t="str">
        <f>VLOOKUP(E31,VIP!$A$2:$O19186,7,FALSE)</f>
        <v>Si</v>
      </c>
      <c r="I31" s="142" t="str">
        <f>VLOOKUP(E31,VIP!$A$2:$O11151,8,FALSE)</f>
        <v>Si</v>
      </c>
      <c r="J31" s="142" t="str">
        <f>VLOOKUP(E31,VIP!$A$2:$O11101,8,FALSE)</f>
        <v>Si</v>
      </c>
      <c r="K31" s="142" t="str">
        <f>VLOOKUP(E31,VIP!$A$2:$O14675,6,0)</f>
        <v>SI</v>
      </c>
      <c r="L31" s="143" t="s">
        <v>2219</v>
      </c>
      <c r="M31" s="99" t="s">
        <v>2445</v>
      </c>
      <c r="N31" s="99" t="s">
        <v>2452</v>
      </c>
      <c r="O31" s="142" t="s">
        <v>2454</v>
      </c>
      <c r="P31" s="142"/>
      <c r="Q31" s="99" t="s">
        <v>2219</v>
      </c>
    </row>
    <row r="32" spans="1:17" s="115" customFormat="1" ht="18" x14ac:dyDescent="0.25">
      <c r="A32" s="142" t="str">
        <f>VLOOKUP(E32,'LISTADO ATM'!$A$2:$C$898,3,0)</f>
        <v>DISTRITO NACIONAL</v>
      </c>
      <c r="B32" s="139" t="s">
        <v>2598</v>
      </c>
      <c r="C32" s="100">
        <v>44387.725381944445</v>
      </c>
      <c r="D32" s="100" t="s">
        <v>2180</v>
      </c>
      <c r="E32" s="134">
        <v>87</v>
      </c>
      <c r="F32" s="142" t="str">
        <f>VLOOKUP(E32,VIP!$A$2:$O14218,2,0)</f>
        <v>DRBR087</v>
      </c>
      <c r="G32" s="142" t="str">
        <f>VLOOKUP(E32,'LISTADO ATM'!$A$2:$B$897,2,0)</f>
        <v xml:space="preserve">ATM Autoservicio Sarasota </v>
      </c>
      <c r="H32" s="142" t="str">
        <f>VLOOKUP(E32,VIP!$A$2:$O19179,7,FALSE)</f>
        <v>Si</v>
      </c>
      <c r="I32" s="142" t="str">
        <f>VLOOKUP(E32,VIP!$A$2:$O11144,8,FALSE)</f>
        <v>Si</v>
      </c>
      <c r="J32" s="142" t="str">
        <f>VLOOKUP(E32,VIP!$A$2:$O11094,8,FALSE)</f>
        <v>Si</v>
      </c>
      <c r="K32" s="142" t="str">
        <f>VLOOKUP(E32,VIP!$A$2:$O14668,6,0)</f>
        <v>NO</v>
      </c>
      <c r="L32" s="143" t="s">
        <v>2219</v>
      </c>
      <c r="M32" s="99" t="s">
        <v>2445</v>
      </c>
      <c r="N32" s="99" t="s">
        <v>2452</v>
      </c>
      <c r="O32" s="142" t="s">
        <v>2454</v>
      </c>
      <c r="P32" s="142"/>
      <c r="Q32" s="99" t="s">
        <v>2219</v>
      </c>
    </row>
    <row r="33" spans="1:17" s="115" customFormat="1" ht="18" x14ac:dyDescent="0.25">
      <c r="A33" s="142" t="str">
        <f>VLOOKUP(E33,'LISTADO ATM'!$A$2:$C$898,3,0)</f>
        <v>DISTRITO NACIONAL</v>
      </c>
      <c r="B33" s="139" t="s">
        <v>2597</v>
      </c>
      <c r="C33" s="100">
        <v>44387.725706018522</v>
      </c>
      <c r="D33" s="100" t="s">
        <v>2180</v>
      </c>
      <c r="E33" s="134">
        <v>623</v>
      </c>
      <c r="F33" s="142" t="str">
        <f>VLOOKUP(E33,VIP!$A$2:$O14217,2,0)</f>
        <v>DRBR623</v>
      </c>
      <c r="G33" s="142" t="str">
        <f>VLOOKUP(E33,'LISTADO ATM'!$A$2:$B$897,2,0)</f>
        <v xml:space="preserve">ATM Operaciones Especiales (Manoguayabo) </v>
      </c>
      <c r="H33" s="142" t="str">
        <f>VLOOKUP(E33,VIP!$A$2:$O19178,7,FALSE)</f>
        <v>Si</v>
      </c>
      <c r="I33" s="142" t="str">
        <f>VLOOKUP(E33,VIP!$A$2:$O11143,8,FALSE)</f>
        <v>Si</v>
      </c>
      <c r="J33" s="142" t="str">
        <f>VLOOKUP(E33,VIP!$A$2:$O11093,8,FALSE)</f>
        <v>Si</v>
      </c>
      <c r="K33" s="142" t="str">
        <f>VLOOKUP(E33,VIP!$A$2:$O14667,6,0)</f>
        <v>No</v>
      </c>
      <c r="L33" s="143" t="s">
        <v>2219</v>
      </c>
      <c r="M33" s="99" t="s">
        <v>2445</v>
      </c>
      <c r="N33" s="99" t="s">
        <v>2452</v>
      </c>
      <c r="O33" s="142" t="s">
        <v>2454</v>
      </c>
      <c r="P33" s="142"/>
      <c r="Q33" s="99" t="s">
        <v>2219</v>
      </c>
    </row>
    <row r="34" spans="1:17" s="115" customFormat="1" ht="18" x14ac:dyDescent="0.25">
      <c r="A34" s="142" t="str">
        <f>VLOOKUP(E34,'LISTADO ATM'!$A$2:$C$898,3,0)</f>
        <v>SUR</v>
      </c>
      <c r="B34" s="139">
        <v>3335950003</v>
      </c>
      <c r="C34" s="100">
        <v>44387.726446759261</v>
      </c>
      <c r="D34" s="100" t="s">
        <v>2180</v>
      </c>
      <c r="E34" s="134">
        <v>829</v>
      </c>
      <c r="F34" s="142" t="str">
        <f>VLOOKUP(E34,VIP!$A$2:$O14216,2,0)</f>
        <v>DRBR829</v>
      </c>
      <c r="G34" s="142" t="str">
        <f>VLOOKUP(E34,'LISTADO ATM'!$A$2:$B$897,2,0)</f>
        <v xml:space="preserve">ATM UNP Multicentro Sirena Baní </v>
      </c>
      <c r="H34" s="142" t="str">
        <f>VLOOKUP(E34,VIP!$A$2:$O19177,7,FALSE)</f>
        <v>Si</v>
      </c>
      <c r="I34" s="142" t="str">
        <f>VLOOKUP(E34,VIP!$A$2:$O11142,8,FALSE)</f>
        <v>Si</v>
      </c>
      <c r="J34" s="142" t="str">
        <f>VLOOKUP(E34,VIP!$A$2:$O11092,8,FALSE)</f>
        <v>Si</v>
      </c>
      <c r="K34" s="142" t="str">
        <f>VLOOKUP(E34,VIP!$A$2:$O14666,6,0)</f>
        <v>NO</v>
      </c>
      <c r="L34" s="143" t="s">
        <v>2600</v>
      </c>
      <c r="M34" s="99" t="s">
        <v>2445</v>
      </c>
      <c r="N34" s="99" t="s">
        <v>2452</v>
      </c>
      <c r="O34" s="142" t="s">
        <v>2454</v>
      </c>
      <c r="P34" s="142"/>
      <c r="Q34" s="99" t="s">
        <v>2600</v>
      </c>
    </row>
    <row r="35" spans="1:17" s="115" customFormat="1" ht="18" x14ac:dyDescent="0.25">
      <c r="A35" s="142" t="str">
        <f>VLOOKUP(E35,'LISTADO ATM'!$A$2:$C$898,3,0)</f>
        <v>ESTE</v>
      </c>
      <c r="B35" s="139" t="s">
        <v>2602</v>
      </c>
      <c r="C35" s="100">
        <v>44387.757604166669</v>
      </c>
      <c r="D35" s="100" t="s">
        <v>2469</v>
      </c>
      <c r="E35" s="134">
        <v>386</v>
      </c>
      <c r="F35" s="142" t="str">
        <f>VLOOKUP(E35,VIP!$A$2:$O14228,2,0)</f>
        <v>DRBR386</v>
      </c>
      <c r="G35" s="142" t="str">
        <f>VLOOKUP(E35,'LISTADO ATM'!$A$2:$B$897,2,0)</f>
        <v xml:space="preserve">ATM Plaza Verón II </v>
      </c>
      <c r="H35" s="142" t="str">
        <f>VLOOKUP(E35,VIP!$A$2:$O19189,7,FALSE)</f>
        <v>Si</v>
      </c>
      <c r="I35" s="142" t="str">
        <f>VLOOKUP(E35,VIP!$A$2:$O11154,8,FALSE)</f>
        <v>Si</v>
      </c>
      <c r="J35" s="142" t="str">
        <f>VLOOKUP(E35,VIP!$A$2:$O11104,8,FALSE)</f>
        <v>Si</v>
      </c>
      <c r="K35" s="142" t="str">
        <f>VLOOKUP(E35,VIP!$A$2:$O14678,6,0)</f>
        <v>NO</v>
      </c>
      <c r="L35" s="143" t="s">
        <v>2560</v>
      </c>
      <c r="M35" s="99" t="s">
        <v>2445</v>
      </c>
      <c r="N35" s="99" t="s">
        <v>2452</v>
      </c>
      <c r="O35" s="142" t="s">
        <v>2470</v>
      </c>
      <c r="P35" s="142"/>
      <c r="Q35" s="99" t="s">
        <v>2560</v>
      </c>
    </row>
    <row r="36" spans="1:17" s="115" customFormat="1" ht="18" x14ac:dyDescent="0.25">
      <c r="A36" s="142" t="str">
        <f>VLOOKUP(E36,'LISTADO ATM'!$A$2:$C$898,3,0)</f>
        <v>DISTRITO NACIONAL</v>
      </c>
      <c r="B36" s="139" t="s">
        <v>2601</v>
      </c>
      <c r="C36" s="100">
        <v>44387.79</v>
      </c>
      <c r="D36" s="100" t="s">
        <v>2180</v>
      </c>
      <c r="E36" s="134">
        <v>85</v>
      </c>
      <c r="F36" s="142" t="str">
        <f>VLOOKUP(E36,VIP!$A$2:$O14224,2,0)</f>
        <v>DRBR085</v>
      </c>
      <c r="G36" s="142" t="str">
        <f>VLOOKUP(E36,'LISTADO ATM'!$A$2:$B$897,2,0)</f>
        <v xml:space="preserve">ATM Oficina San Isidro (Fuerza Aérea) </v>
      </c>
      <c r="H36" s="142" t="str">
        <f>VLOOKUP(E36,VIP!$A$2:$O19185,7,FALSE)</f>
        <v>Si</v>
      </c>
      <c r="I36" s="142" t="str">
        <f>VLOOKUP(E36,VIP!$A$2:$O11150,8,FALSE)</f>
        <v>Si</v>
      </c>
      <c r="J36" s="142" t="str">
        <f>VLOOKUP(E36,VIP!$A$2:$O11100,8,FALSE)</f>
        <v>Si</v>
      </c>
      <c r="K36" s="142" t="str">
        <f>VLOOKUP(E36,VIP!$A$2:$O14674,6,0)</f>
        <v>NO</v>
      </c>
      <c r="L36" s="143" t="s">
        <v>2219</v>
      </c>
      <c r="M36" s="99" t="s">
        <v>2445</v>
      </c>
      <c r="N36" s="99" t="s">
        <v>2452</v>
      </c>
      <c r="O36" s="142" t="s">
        <v>2454</v>
      </c>
      <c r="P36" s="142"/>
      <c r="Q36" s="99" t="s">
        <v>2219</v>
      </c>
    </row>
    <row r="37" spans="1:17" s="115" customFormat="1" ht="18" x14ac:dyDescent="0.25">
      <c r="A37" s="142" t="str">
        <f>VLOOKUP(E37,'LISTADO ATM'!$A$2:$C$898,3,0)</f>
        <v>ESTE</v>
      </c>
      <c r="B37" s="139">
        <v>3335950022</v>
      </c>
      <c r="C37" s="100">
        <v>44387.87672453704</v>
      </c>
      <c r="D37" s="100" t="s">
        <v>2469</v>
      </c>
      <c r="E37" s="134">
        <v>945</v>
      </c>
      <c r="F37" s="142" t="str">
        <f>VLOOKUP(E37,VIP!$A$2:$O14222,2,0)</f>
        <v>DRBR945</v>
      </c>
      <c r="G37" s="142" t="str">
        <f>VLOOKUP(E37,'LISTADO ATM'!$A$2:$B$897,2,0)</f>
        <v xml:space="preserve">ATM UNP El Valle (Hato Mayor) </v>
      </c>
      <c r="H37" s="142" t="str">
        <f>VLOOKUP(E37,VIP!$A$2:$O19183,7,FALSE)</f>
        <v>Si</v>
      </c>
      <c r="I37" s="142" t="str">
        <f>VLOOKUP(E37,VIP!$A$2:$O11148,8,FALSE)</f>
        <v>Si</v>
      </c>
      <c r="J37" s="142" t="str">
        <f>VLOOKUP(E37,VIP!$A$2:$O11098,8,FALSE)</f>
        <v>Si</v>
      </c>
      <c r="K37" s="142" t="str">
        <f>VLOOKUP(E37,VIP!$A$2:$O14672,6,0)</f>
        <v>NO</v>
      </c>
      <c r="L37" s="143" t="s">
        <v>2441</v>
      </c>
      <c r="M37" s="99" t="s">
        <v>2445</v>
      </c>
      <c r="N37" s="99" t="s">
        <v>2452</v>
      </c>
      <c r="O37" s="142" t="s">
        <v>2470</v>
      </c>
      <c r="P37" s="142"/>
      <c r="Q37" s="99" t="s">
        <v>2441</v>
      </c>
    </row>
    <row r="38" spans="1:17" s="115" customFormat="1" ht="18" x14ac:dyDescent="0.25">
      <c r="A38" s="142" t="str">
        <f>VLOOKUP(E38,'LISTADO ATM'!$A$2:$C$898,3,0)</f>
        <v>DISTRITO NACIONAL</v>
      </c>
      <c r="B38" s="139">
        <v>3335950023</v>
      </c>
      <c r="C38" s="100">
        <v>44387.878333333334</v>
      </c>
      <c r="D38" s="100" t="s">
        <v>2448</v>
      </c>
      <c r="E38" s="134">
        <v>696</v>
      </c>
      <c r="F38" s="142" t="str">
        <f>VLOOKUP(E38,VIP!$A$2:$O14221,2,0)</f>
        <v>DRBR696</v>
      </c>
      <c r="G38" s="142" t="str">
        <f>VLOOKUP(E38,'LISTADO ATM'!$A$2:$B$897,2,0)</f>
        <v>ATM Olé Jacobo Majluta</v>
      </c>
      <c r="H38" s="142" t="str">
        <f>VLOOKUP(E38,VIP!$A$2:$O19182,7,FALSE)</f>
        <v>Si</v>
      </c>
      <c r="I38" s="142" t="str">
        <f>VLOOKUP(E38,VIP!$A$2:$O11147,8,FALSE)</f>
        <v>Si</v>
      </c>
      <c r="J38" s="142" t="str">
        <f>VLOOKUP(E38,VIP!$A$2:$O11097,8,FALSE)</f>
        <v>Si</v>
      </c>
      <c r="K38" s="142" t="str">
        <f>VLOOKUP(E38,VIP!$A$2:$O14671,6,0)</f>
        <v>NO</v>
      </c>
      <c r="L38" s="143" t="s">
        <v>2441</v>
      </c>
      <c r="M38" s="99" t="s">
        <v>2445</v>
      </c>
      <c r="N38" s="99" t="s">
        <v>2452</v>
      </c>
      <c r="O38" s="142" t="s">
        <v>2453</v>
      </c>
      <c r="P38" s="142"/>
      <c r="Q38" s="99" t="s">
        <v>2441</v>
      </c>
    </row>
    <row r="39" spans="1:17" s="115" customFormat="1" ht="18" x14ac:dyDescent="0.25">
      <c r="A39" s="142" t="str">
        <f>VLOOKUP(E39,'LISTADO ATM'!$A$2:$C$898,3,0)</f>
        <v>DISTRITO NACIONAL</v>
      </c>
      <c r="B39" s="139">
        <v>3335950024</v>
      </c>
      <c r="C39" s="100">
        <v>44387.882534722223</v>
      </c>
      <c r="D39" s="100" t="s">
        <v>2448</v>
      </c>
      <c r="E39" s="134">
        <v>684</v>
      </c>
      <c r="F39" s="142" t="str">
        <f>VLOOKUP(E39,VIP!$A$2:$O14220,2,0)</f>
        <v>DRBR684</v>
      </c>
      <c r="G39" s="142" t="str">
        <f>VLOOKUP(E39,'LISTADO ATM'!$A$2:$B$897,2,0)</f>
        <v>ATM Estación Texaco Prolongación 27 Febrero</v>
      </c>
      <c r="H39" s="142" t="str">
        <f>VLOOKUP(E39,VIP!$A$2:$O19181,7,FALSE)</f>
        <v>NO</v>
      </c>
      <c r="I39" s="142" t="str">
        <f>VLOOKUP(E39,VIP!$A$2:$O11146,8,FALSE)</f>
        <v>NO</v>
      </c>
      <c r="J39" s="142" t="str">
        <f>VLOOKUP(E39,VIP!$A$2:$O11096,8,FALSE)</f>
        <v>NO</v>
      </c>
      <c r="K39" s="142" t="str">
        <f>VLOOKUP(E39,VIP!$A$2:$O14670,6,0)</f>
        <v>NO</v>
      </c>
      <c r="L39" s="143" t="s">
        <v>2417</v>
      </c>
      <c r="M39" s="99" t="s">
        <v>2445</v>
      </c>
      <c r="N39" s="99" t="s">
        <v>2452</v>
      </c>
      <c r="O39" s="142" t="s">
        <v>2453</v>
      </c>
      <c r="P39" s="142"/>
      <c r="Q39" s="99" t="s">
        <v>2417</v>
      </c>
    </row>
    <row r="40" spans="1:17" s="115" customFormat="1" ht="18" x14ac:dyDescent="0.25">
      <c r="A40" s="142" t="str">
        <f>VLOOKUP(E40,'LISTADO ATM'!$A$2:$C$898,3,0)</f>
        <v>NORTE</v>
      </c>
      <c r="B40" s="139">
        <v>3335950027</v>
      </c>
      <c r="C40" s="100">
        <v>44387.958819444444</v>
      </c>
      <c r="D40" s="100" t="s">
        <v>2181</v>
      </c>
      <c r="E40" s="134">
        <v>172</v>
      </c>
      <c r="F40" s="142" t="str">
        <f>VLOOKUP(E40,VIP!$A$2:$O14217,2,0)</f>
        <v>DRBR172</v>
      </c>
      <c r="G40" s="142" t="str">
        <f>VLOOKUP(E40,'LISTADO ATM'!$A$2:$B$897,2,0)</f>
        <v xml:space="preserve">ATM UNP Guaucí </v>
      </c>
      <c r="H40" s="142" t="str">
        <f>VLOOKUP(E40,VIP!$A$2:$O19178,7,FALSE)</f>
        <v>Si</v>
      </c>
      <c r="I40" s="142" t="str">
        <f>VLOOKUP(E40,VIP!$A$2:$O11143,8,FALSE)</f>
        <v>Si</v>
      </c>
      <c r="J40" s="142" t="str">
        <f>VLOOKUP(E40,VIP!$A$2:$O11093,8,FALSE)</f>
        <v>Si</v>
      </c>
      <c r="K40" s="142" t="str">
        <f>VLOOKUP(E40,VIP!$A$2:$O14667,6,0)</f>
        <v>NO</v>
      </c>
      <c r="L40" s="143" t="s">
        <v>2465</v>
      </c>
      <c r="M40" s="99" t="s">
        <v>2445</v>
      </c>
      <c r="N40" s="99" t="s">
        <v>2452</v>
      </c>
      <c r="O40" s="142" t="s">
        <v>2586</v>
      </c>
      <c r="P40" s="142"/>
      <c r="Q40" s="99" t="s">
        <v>2465</v>
      </c>
    </row>
    <row r="41" spans="1:17" s="115" customFormat="1" ht="18" x14ac:dyDescent="0.25">
      <c r="A41" s="142" t="str">
        <f>VLOOKUP(E41,'LISTADO ATM'!$A$2:$C$898,3,0)</f>
        <v>DISTRITO NACIONAL</v>
      </c>
      <c r="B41" s="139" t="s">
        <v>2603</v>
      </c>
      <c r="C41" s="100">
        <v>44388.224965277775</v>
      </c>
      <c r="D41" s="100" t="s">
        <v>2180</v>
      </c>
      <c r="E41" s="134">
        <v>858</v>
      </c>
      <c r="F41" s="142" t="str">
        <f>VLOOKUP(E41,VIP!$A$2:$O14220,2,0)</f>
        <v>DRBR858</v>
      </c>
      <c r="G41" s="142" t="str">
        <f>VLOOKUP(E41,'LISTADO ATM'!$A$2:$B$897,2,0)</f>
        <v xml:space="preserve">ATM Cooperativa Maestros (COOPNAMA) </v>
      </c>
      <c r="H41" s="142" t="str">
        <f>VLOOKUP(E41,VIP!$A$2:$O19181,7,FALSE)</f>
        <v>Si</v>
      </c>
      <c r="I41" s="142" t="str">
        <f>VLOOKUP(E41,VIP!$A$2:$O11146,8,FALSE)</f>
        <v>No</v>
      </c>
      <c r="J41" s="142" t="str">
        <f>VLOOKUP(E41,VIP!$A$2:$O11096,8,FALSE)</f>
        <v>No</v>
      </c>
      <c r="K41" s="142" t="str">
        <f>VLOOKUP(E41,VIP!$A$2:$O14670,6,0)</f>
        <v>NO</v>
      </c>
      <c r="L41" s="143" t="s">
        <v>2219</v>
      </c>
      <c r="M41" s="99" t="s">
        <v>2445</v>
      </c>
      <c r="N41" s="99" t="s">
        <v>2452</v>
      </c>
      <c r="O41" s="142" t="s">
        <v>2454</v>
      </c>
      <c r="P41" s="142"/>
      <c r="Q41" s="99" t="s">
        <v>2219</v>
      </c>
    </row>
    <row r="42" spans="1:17" s="115" customFormat="1" ht="18" x14ac:dyDescent="0.25">
      <c r="A42" s="142" t="str">
        <f>VLOOKUP(E42,'LISTADO ATM'!$A$2:$C$898,3,0)</f>
        <v>SUR</v>
      </c>
      <c r="B42" s="139" t="s">
        <v>2604</v>
      </c>
      <c r="C42" s="100">
        <v>44388.226631944446</v>
      </c>
      <c r="D42" s="100" t="s">
        <v>2180</v>
      </c>
      <c r="E42" s="134">
        <v>103</v>
      </c>
      <c r="F42" s="142" t="str">
        <f>VLOOKUP(E42,VIP!$A$2:$O14222,2,0)</f>
        <v>DRBR103</v>
      </c>
      <c r="G42" s="142" t="str">
        <f>VLOOKUP(E42,'LISTADO ATM'!$A$2:$B$897,2,0)</f>
        <v xml:space="preserve">ATM Oficina Las Matas de Farfán </v>
      </c>
      <c r="H42" s="142" t="str">
        <f>VLOOKUP(E42,VIP!$A$2:$O19183,7,FALSE)</f>
        <v>Si</v>
      </c>
      <c r="I42" s="142" t="str">
        <f>VLOOKUP(E42,VIP!$A$2:$O11148,8,FALSE)</f>
        <v>Si</v>
      </c>
      <c r="J42" s="142" t="str">
        <f>VLOOKUP(E42,VIP!$A$2:$O11098,8,FALSE)</f>
        <v>Si</v>
      </c>
      <c r="K42" s="142" t="str">
        <f>VLOOKUP(E42,VIP!$A$2:$O14672,6,0)</f>
        <v>NO</v>
      </c>
      <c r="L42" s="143" t="s">
        <v>2219</v>
      </c>
      <c r="M42" s="99" t="s">
        <v>2445</v>
      </c>
      <c r="N42" s="99" t="s">
        <v>2452</v>
      </c>
      <c r="O42" s="142" t="s">
        <v>2454</v>
      </c>
      <c r="P42" s="142"/>
      <c r="Q42" s="99" t="s">
        <v>2219</v>
      </c>
    </row>
    <row r="43" spans="1:17" s="115" customFormat="1" ht="18" x14ac:dyDescent="0.25">
      <c r="A43" s="142" t="str">
        <f>VLOOKUP(E43,'LISTADO ATM'!$A$2:$C$898,3,0)</f>
        <v>DISTRITO NACIONAL</v>
      </c>
      <c r="B43" s="139" t="s">
        <v>2605</v>
      </c>
      <c r="C43" s="100">
        <v>44388.231087962966</v>
      </c>
      <c r="D43" s="100" t="s">
        <v>2180</v>
      </c>
      <c r="E43" s="134">
        <v>841</v>
      </c>
      <c r="F43" s="142" t="str">
        <f>VLOOKUP(E43,VIP!$A$2:$O14224,2,0)</f>
        <v>DRBR841</v>
      </c>
      <c r="G43" s="142" t="str">
        <f>VLOOKUP(E43,'LISTADO ATM'!$A$2:$B$897,2,0)</f>
        <v xml:space="preserve">ATM CEA </v>
      </c>
      <c r="H43" s="142" t="str">
        <f>VLOOKUP(E43,VIP!$A$2:$O19185,7,FALSE)</f>
        <v>Si</v>
      </c>
      <c r="I43" s="142" t="str">
        <f>VLOOKUP(E43,VIP!$A$2:$O11150,8,FALSE)</f>
        <v>No</v>
      </c>
      <c r="J43" s="142" t="str">
        <f>VLOOKUP(E43,VIP!$A$2:$O11100,8,FALSE)</f>
        <v>No</v>
      </c>
      <c r="K43" s="142" t="str">
        <f>VLOOKUP(E43,VIP!$A$2:$O14674,6,0)</f>
        <v>NO</v>
      </c>
      <c r="L43" s="143" t="s">
        <v>2219</v>
      </c>
      <c r="M43" s="99" t="s">
        <v>2445</v>
      </c>
      <c r="N43" s="99" t="s">
        <v>2452</v>
      </c>
      <c r="O43" s="142" t="s">
        <v>2454</v>
      </c>
      <c r="P43" s="142"/>
      <c r="Q43" s="99" t="s">
        <v>2219</v>
      </c>
    </row>
    <row r="44" spans="1:17" s="115" customFormat="1" ht="18" x14ac:dyDescent="0.25">
      <c r="A44" s="142" t="str">
        <f>VLOOKUP(E44,'LISTADO ATM'!$A$2:$C$898,3,0)</f>
        <v>NORTE</v>
      </c>
      <c r="B44" s="139">
        <v>3335950036</v>
      </c>
      <c r="C44" s="100">
        <v>44388.242013888892</v>
      </c>
      <c r="D44" s="100" t="s">
        <v>2469</v>
      </c>
      <c r="E44" s="134">
        <v>538</v>
      </c>
      <c r="F44" s="142" t="str">
        <f>VLOOKUP(E44,VIP!$A$2:$O14226,2,0)</f>
        <v>DRBR538</v>
      </c>
      <c r="G44" s="142" t="str">
        <f>VLOOKUP(E44,'LISTADO ATM'!$A$2:$B$897,2,0)</f>
        <v>ATM  Autoservicio San Fco. Macorís</v>
      </c>
      <c r="H44" s="142" t="str">
        <f>VLOOKUP(E44,VIP!$A$2:$O19187,7,FALSE)</f>
        <v>Si</v>
      </c>
      <c r="I44" s="142" t="str">
        <f>VLOOKUP(E44,VIP!$A$2:$O11152,8,FALSE)</f>
        <v>Si</v>
      </c>
      <c r="J44" s="142" t="str">
        <f>VLOOKUP(E44,VIP!$A$2:$O11102,8,FALSE)</f>
        <v>Si</v>
      </c>
      <c r="K44" s="142" t="str">
        <f>VLOOKUP(E44,VIP!$A$2:$O14676,6,0)</f>
        <v>NO</v>
      </c>
      <c r="L44" s="143" t="s">
        <v>2417</v>
      </c>
      <c r="M44" s="99" t="s">
        <v>2445</v>
      </c>
      <c r="N44" s="99" t="s">
        <v>2452</v>
      </c>
      <c r="O44" s="142" t="s">
        <v>2470</v>
      </c>
      <c r="P44" s="142"/>
      <c r="Q44" s="99" t="s">
        <v>2417</v>
      </c>
    </row>
    <row r="45" spans="1:17" s="115" customFormat="1" ht="18" x14ac:dyDescent="0.25">
      <c r="A45" s="142" t="str">
        <f>VLOOKUP(E45,'LISTADO ATM'!$A$2:$C$898,3,0)</f>
        <v>DISTRITO NACIONAL</v>
      </c>
      <c r="B45" s="139">
        <v>3335950044</v>
      </c>
      <c r="C45" s="100">
        <v>44388.345347222225</v>
      </c>
      <c r="D45" s="100" t="s">
        <v>2180</v>
      </c>
      <c r="E45" s="134">
        <v>23</v>
      </c>
      <c r="F45" s="142" t="str">
        <f>VLOOKUP(E45,VIP!$A$2:$O14233,2,0)</f>
        <v>DRBR023</v>
      </c>
      <c r="G45" s="142" t="str">
        <f>VLOOKUP(E45,'LISTADO ATM'!$A$2:$B$897,2,0)</f>
        <v xml:space="preserve">ATM Oficina México </v>
      </c>
      <c r="H45" s="142" t="str">
        <f>VLOOKUP(E45,VIP!$A$2:$O19194,7,FALSE)</f>
        <v>Si</v>
      </c>
      <c r="I45" s="142" t="str">
        <f>VLOOKUP(E45,VIP!$A$2:$O11159,8,FALSE)</f>
        <v>Si</v>
      </c>
      <c r="J45" s="142" t="str">
        <f>VLOOKUP(E45,VIP!$A$2:$O11109,8,FALSE)</f>
        <v>Si</v>
      </c>
      <c r="K45" s="142" t="str">
        <f>VLOOKUP(E45,VIP!$A$2:$O14683,6,0)</f>
        <v>NO</v>
      </c>
      <c r="L45" s="143" t="s">
        <v>2465</v>
      </c>
      <c r="M45" s="99" t="s">
        <v>2445</v>
      </c>
      <c r="N45" s="99" t="s">
        <v>2452</v>
      </c>
      <c r="O45" s="142" t="s">
        <v>2454</v>
      </c>
      <c r="P45" s="142"/>
      <c r="Q45" s="99" t="s">
        <v>2465</v>
      </c>
    </row>
    <row r="46" spans="1:17" s="115" customFormat="1" ht="18" x14ac:dyDescent="0.25">
      <c r="A46" s="142" t="str">
        <f>VLOOKUP(E46,'LISTADO ATM'!$A$2:$C$898,3,0)</f>
        <v>DISTRITO NACIONAL</v>
      </c>
      <c r="B46" s="139">
        <v>3335950048</v>
      </c>
      <c r="C46" s="100">
        <v>44388.351261574076</v>
      </c>
      <c r="D46" s="100" t="s">
        <v>2180</v>
      </c>
      <c r="E46" s="134">
        <v>232</v>
      </c>
      <c r="F46" s="142" t="str">
        <f>VLOOKUP(E46,VIP!$A$2:$O14229,2,0)</f>
        <v>DRBR232</v>
      </c>
      <c r="G46" s="142" t="str">
        <f>VLOOKUP(E46,'LISTADO ATM'!$A$2:$B$897,2,0)</f>
        <v xml:space="preserve">ATM S/M Nacional Charles de Gaulle </v>
      </c>
      <c r="H46" s="142" t="str">
        <f>VLOOKUP(E46,VIP!$A$2:$O19190,7,FALSE)</f>
        <v>Si</v>
      </c>
      <c r="I46" s="142" t="str">
        <f>VLOOKUP(E46,VIP!$A$2:$O11155,8,FALSE)</f>
        <v>Si</v>
      </c>
      <c r="J46" s="142" t="str">
        <f>VLOOKUP(E46,VIP!$A$2:$O11105,8,FALSE)</f>
        <v>Si</v>
      </c>
      <c r="K46" s="142" t="str">
        <f>VLOOKUP(E46,VIP!$A$2:$O14679,6,0)</f>
        <v>SI</v>
      </c>
      <c r="L46" s="143" t="s">
        <v>2219</v>
      </c>
      <c r="M46" s="99" t="s">
        <v>2445</v>
      </c>
      <c r="N46" s="99" t="s">
        <v>2452</v>
      </c>
      <c r="O46" s="142" t="s">
        <v>2454</v>
      </c>
      <c r="P46" s="142"/>
      <c r="Q46" s="99" t="s">
        <v>2219</v>
      </c>
    </row>
    <row r="47" spans="1:17" s="115" customFormat="1" ht="18" x14ac:dyDescent="0.25">
      <c r="A47" s="142" t="str">
        <f>VLOOKUP(E47,'LISTADO ATM'!$A$2:$C$898,3,0)</f>
        <v>DISTRITO NACIONAL</v>
      </c>
      <c r="B47" s="139">
        <v>3335950050</v>
      </c>
      <c r="C47" s="100">
        <v>44388.371423611112</v>
      </c>
      <c r="D47" s="100" t="s">
        <v>2448</v>
      </c>
      <c r="E47" s="134">
        <v>967</v>
      </c>
      <c r="F47" s="142" t="str">
        <f>VLOOKUP(E47,VIP!$A$2:$O14224,2,0)</f>
        <v>DRBR967</v>
      </c>
      <c r="G47" s="142" t="str">
        <f>VLOOKUP(E47,'LISTADO ATM'!$A$2:$B$897,2,0)</f>
        <v xml:space="preserve">ATM UNP Hiper Olé Autopista Duarte </v>
      </c>
      <c r="H47" s="142" t="str">
        <f>VLOOKUP(E47,VIP!$A$2:$O19185,7,FALSE)</f>
        <v>Si</v>
      </c>
      <c r="I47" s="142" t="str">
        <f>VLOOKUP(E47,VIP!$A$2:$O11150,8,FALSE)</f>
        <v>Si</v>
      </c>
      <c r="J47" s="142" t="str">
        <f>VLOOKUP(E47,VIP!$A$2:$O11100,8,FALSE)</f>
        <v>Si</v>
      </c>
      <c r="K47" s="142" t="str">
        <f>VLOOKUP(E47,VIP!$A$2:$O14674,6,0)</f>
        <v>NO</v>
      </c>
      <c r="L47" s="143" t="s">
        <v>2417</v>
      </c>
      <c r="M47" s="99" t="s">
        <v>2445</v>
      </c>
      <c r="N47" s="99" t="s">
        <v>2452</v>
      </c>
      <c r="O47" s="142" t="s">
        <v>2453</v>
      </c>
      <c r="P47" s="142"/>
      <c r="Q47" s="99" t="s">
        <v>2417</v>
      </c>
    </row>
    <row r="48" spans="1:17" s="115" customFormat="1" ht="18" x14ac:dyDescent="0.25">
      <c r="A48" s="142" t="str">
        <f>VLOOKUP(E48,'LISTADO ATM'!$A$2:$C$898,3,0)</f>
        <v>ESTE</v>
      </c>
      <c r="B48" s="139">
        <v>3335950053</v>
      </c>
      <c r="C48" s="100">
        <v>44388.376655092594</v>
      </c>
      <c r="D48" s="100" t="s">
        <v>2180</v>
      </c>
      <c r="E48" s="134">
        <v>121</v>
      </c>
      <c r="F48" s="142" t="str">
        <f>VLOOKUP(E48,VIP!$A$2:$O14227,2,0)</f>
        <v>DRBR121</v>
      </c>
      <c r="G48" s="142" t="str">
        <f>VLOOKUP(E48,'LISTADO ATM'!$A$2:$B$897,2,0)</f>
        <v xml:space="preserve">ATM Oficina Bayaguana </v>
      </c>
      <c r="H48" s="142" t="str">
        <f>VLOOKUP(E48,VIP!$A$2:$O19188,7,FALSE)</f>
        <v>Si</v>
      </c>
      <c r="I48" s="142" t="str">
        <f>VLOOKUP(E48,VIP!$A$2:$O11153,8,FALSE)</f>
        <v>Si</v>
      </c>
      <c r="J48" s="142" t="str">
        <f>VLOOKUP(E48,VIP!$A$2:$O11103,8,FALSE)</f>
        <v>Si</v>
      </c>
      <c r="K48" s="142" t="str">
        <f>VLOOKUP(E48,VIP!$A$2:$O14677,6,0)</f>
        <v>SI</v>
      </c>
      <c r="L48" s="143" t="s">
        <v>2219</v>
      </c>
      <c r="M48" s="99" t="s">
        <v>2445</v>
      </c>
      <c r="N48" s="99" t="s">
        <v>2452</v>
      </c>
      <c r="O48" s="142" t="s">
        <v>2454</v>
      </c>
      <c r="P48" s="142"/>
      <c r="Q48" s="99" t="s">
        <v>2219</v>
      </c>
    </row>
    <row r="49" spans="1:17" s="115" customFormat="1" ht="18" x14ac:dyDescent="0.25">
      <c r="A49" s="142" t="str">
        <f>VLOOKUP(E49,'LISTADO ATM'!$A$2:$C$898,3,0)</f>
        <v>DISTRITO NACIONAL</v>
      </c>
      <c r="B49" s="139">
        <v>3335950054</v>
      </c>
      <c r="C49" s="100">
        <v>44388.378067129626</v>
      </c>
      <c r="D49" s="100" t="s">
        <v>2180</v>
      </c>
      <c r="E49" s="134">
        <v>562</v>
      </c>
      <c r="F49" s="142" t="str">
        <f>VLOOKUP(E49,VIP!$A$2:$O14226,2,0)</f>
        <v>DRBR226</v>
      </c>
      <c r="G49" s="142" t="str">
        <f>VLOOKUP(E49,'LISTADO ATM'!$A$2:$B$897,2,0)</f>
        <v xml:space="preserve">ATM S/M Jumbo Carretera Mella </v>
      </c>
      <c r="H49" s="142" t="str">
        <f>VLOOKUP(E49,VIP!$A$2:$O19187,7,FALSE)</f>
        <v>Si</v>
      </c>
      <c r="I49" s="142" t="str">
        <f>VLOOKUP(E49,VIP!$A$2:$O11152,8,FALSE)</f>
        <v>Si</v>
      </c>
      <c r="J49" s="142" t="str">
        <f>VLOOKUP(E49,VIP!$A$2:$O11102,8,FALSE)</f>
        <v>Si</v>
      </c>
      <c r="K49" s="142" t="str">
        <f>VLOOKUP(E49,VIP!$A$2:$O14676,6,0)</f>
        <v>SI</v>
      </c>
      <c r="L49" s="143" t="s">
        <v>2465</v>
      </c>
      <c r="M49" s="99" t="s">
        <v>2445</v>
      </c>
      <c r="N49" s="99" t="s">
        <v>2452</v>
      </c>
      <c r="O49" s="142" t="s">
        <v>2454</v>
      </c>
      <c r="P49" s="142"/>
      <c r="Q49" s="99" t="s">
        <v>2465</v>
      </c>
    </row>
    <row r="50" spans="1:17" s="115" customFormat="1" ht="18" x14ac:dyDescent="0.25">
      <c r="A50" s="142" t="str">
        <f>VLOOKUP(E50,'LISTADO ATM'!$A$2:$C$898,3,0)</f>
        <v>ESTE</v>
      </c>
      <c r="B50" s="139">
        <v>3335950056</v>
      </c>
      <c r="C50" s="100">
        <v>44388.38685185185</v>
      </c>
      <c r="D50" s="100" t="s">
        <v>2180</v>
      </c>
      <c r="E50" s="134">
        <v>368</v>
      </c>
      <c r="F50" s="142" t="str">
        <f>VLOOKUP(E50,VIP!$A$2:$O14225,2,0)</f>
        <v xml:space="preserve">DRBR368 </v>
      </c>
      <c r="G50" s="142" t="str">
        <f>VLOOKUP(E50,'LISTADO ATM'!$A$2:$B$897,2,0)</f>
        <v>ATM Ayuntamiento Peralvillo</v>
      </c>
      <c r="H50" s="142" t="str">
        <f>VLOOKUP(E50,VIP!$A$2:$O19186,7,FALSE)</f>
        <v>N/A</v>
      </c>
      <c r="I50" s="142" t="str">
        <f>VLOOKUP(E50,VIP!$A$2:$O11151,8,FALSE)</f>
        <v>N/A</v>
      </c>
      <c r="J50" s="142" t="str">
        <f>VLOOKUP(E50,VIP!$A$2:$O11101,8,FALSE)</f>
        <v>N/A</v>
      </c>
      <c r="K50" s="142" t="str">
        <f>VLOOKUP(E50,VIP!$A$2:$O14675,6,0)</f>
        <v>N/A</v>
      </c>
      <c r="L50" s="143" t="s">
        <v>2219</v>
      </c>
      <c r="M50" s="99" t="s">
        <v>2445</v>
      </c>
      <c r="N50" s="99" t="s">
        <v>2452</v>
      </c>
      <c r="O50" s="142" t="s">
        <v>2454</v>
      </c>
      <c r="P50" s="142"/>
      <c r="Q50" s="99" t="s">
        <v>2219</v>
      </c>
    </row>
    <row r="51" spans="1:17" s="115" customFormat="1" ht="18" x14ac:dyDescent="0.25">
      <c r="A51" s="142" t="str">
        <f>VLOOKUP(E51,'LISTADO ATM'!$A$2:$C$898,3,0)</f>
        <v>SUR</v>
      </c>
      <c r="B51" s="139">
        <v>3335950057</v>
      </c>
      <c r="C51" s="100">
        <v>44388.394861111112</v>
      </c>
      <c r="D51" s="100" t="s">
        <v>2180</v>
      </c>
      <c r="E51" s="134">
        <v>89</v>
      </c>
      <c r="F51" s="142" t="str">
        <f>VLOOKUP(E51,VIP!$A$2:$O14224,2,0)</f>
        <v>DRBR089</v>
      </c>
      <c r="G51" s="142" t="str">
        <f>VLOOKUP(E51,'LISTADO ATM'!$A$2:$B$897,2,0)</f>
        <v xml:space="preserve">ATM UNP El Cercado (San Juan) </v>
      </c>
      <c r="H51" s="142" t="str">
        <f>VLOOKUP(E51,VIP!$A$2:$O19185,7,FALSE)</f>
        <v>Si</v>
      </c>
      <c r="I51" s="142" t="str">
        <f>VLOOKUP(E51,VIP!$A$2:$O11150,8,FALSE)</f>
        <v>Si</v>
      </c>
      <c r="J51" s="142" t="str">
        <f>VLOOKUP(E51,VIP!$A$2:$O11100,8,FALSE)</f>
        <v>Si</v>
      </c>
      <c r="K51" s="142" t="str">
        <f>VLOOKUP(E51,VIP!$A$2:$O14674,6,0)</f>
        <v>NO</v>
      </c>
      <c r="L51" s="143" t="s">
        <v>2465</v>
      </c>
      <c r="M51" s="99" t="s">
        <v>2445</v>
      </c>
      <c r="N51" s="99" t="s">
        <v>2452</v>
      </c>
      <c r="O51" s="142" t="s">
        <v>2454</v>
      </c>
      <c r="P51" s="142"/>
      <c r="Q51" s="99" t="s">
        <v>2465</v>
      </c>
    </row>
    <row r="52" spans="1:17" s="115" customFormat="1" ht="18" x14ac:dyDescent="0.25">
      <c r="A52" s="142" t="str">
        <f>VLOOKUP(E52,'LISTADO ATM'!$A$2:$C$898,3,0)</f>
        <v>ESTE</v>
      </c>
      <c r="B52" s="139">
        <v>3335950062</v>
      </c>
      <c r="C52" s="100">
        <v>44388.417870370373</v>
      </c>
      <c r="D52" s="100" t="s">
        <v>2469</v>
      </c>
      <c r="E52" s="134">
        <v>385</v>
      </c>
      <c r="F52" s="142" t="str">
        <f>VLOOKUP(E52,VIP!$A$2:$O14220,2,0)</f>
        <v>DRBR385</v>
      </c>
      <c r="G52" s="142" t="str">
        <f>VLOOKUP(E52,'LISTADO ATM'!$A$2:$B$897,2,0)</f>
        <v xml:space="preserve">ATM Plaza Verón I </v>
      </c>
      <c r="H52" s="142" t="str">
        <f>VLOOKUP(E52,VIP!$A$2:$O19181,7,FALSE)</f>
        <v>Si</v>
      </c>
      <c r="I52" s="142" t="str">
        <f>VLOOKUP(E52,VIP!$A$2:$O11146,8,FALSE)</f>
        <v>Si</v>
      </c>
      <c r="J52" s="142" t="str">
        <f>VLOOKUP(E52,VIP!$A$2:$O11096,8,FALSE)</f>
        <v>Si</v>
      </c>
      <c r="K52" s="142" t="str">
        <f>VLOOKUP(E52,VIP!$A$2:$O14670,6,0)</f>
        <v>NO</v>
      </c>
      <c r="L52" s="143" t="s">
        <v>2417</v>
      </c>
      <c r="M52" s="99" t="s">
        <v>2445</v>
      </c>
      <c r="N52" s="99" t="s">
        <v>2452</v>
      </c>
      <c r="O52" s="142" t="s">
        <v>2470</v>
      </c>
      <c r="P52" s="142"/>
      <c r="Q52" s="99" t="s">
        <v>2417</v>
      </c>
    </row>
    <row r="53" spans="1:17" s="115" customFormat="1" ht="18" x14ac:dyDescent="0.25">
      <c r="A53" s="142" t="str">
        <f>VLOOKUP(E53,'LISTADO ATM'!$A$2:$C$898,3,0)</f>
        <v>ESTE</v>
      </c>
      <c r="B53" s="139">
        <v>3335950063</v>
      </c>
      <c r="C53" s="100">
        <v>44388.426087962966</v>
      </c>
      <c r="D53" s="100" t="s">
        <v>2469</v>
      </c>
      <c r="E53" s="134">
        <v>399</v>
      </c>
      <c r="F53" s="142" t="str">
        <f>VLOOKUP(E53,VIP!$A$2:$O14219,2,0)</f>
        <v>DRBR399</v>
      </c>
      <c r="G53" s="142" t="str">
        <f>VLOOKUP(E53,'LISTADO ATM'!$A$2:$B$897,2,0)</f>
        <v xml:space="preserve">ATM Oficina La Romana II </v>
      </c>
      <c r="H53" s="142" t="str">
        <f>VLOOKUP(E53,VIP!$A$2:$O19180,7,FALSE)</f>
        <v>Si</v>
      </c>
      <c r="I53" s="142" t="str">
        <f>VLOOKUP(E53,VIP!$A$2:$O11145,8,FALSE)</f>
        <v>Si</v>
      </c>
      <c r="J53" s="142" t="str">
        <f>VLOOKUP(E53,VIP!$A$2:$O11095,8,FALSE)</f>
        <v>Si</v>
      </c>
      <c r="K53" s="142" t="str">
        <f>VLOOKUP(E53,VIP!$A$2:$O14669,6,0)</f>
        <v>NO</v>
      </c>
      <c r="L53" s="143" t="s">
        <v>2441</v>
      </c>
      <c r="M53" s="99" t="s">
        <v>2445</v>
      </c>
      <c r="N53" s="99" t="s">
        <v>2452</v>
      </c>
      <c r="O53" s="142" t="s">
        <v>2470</v>
      </c>
      <c r="P53" s="142"/>
      <c r="Q53" s="99" t="s">
        <v>2441</v>
      </c>
    </row>
    <row r="54" spans="1:17" s="115" customFormat="1" ht="18" x14ac:dyDescent="0.25">
      <c r="A54" s="142" t="str">
        <f>VLOOKUP(E54,'LISTADO ATM'!$A$2:$C$898,3,0)</f>
        <v>ESTE</v>
      </c>
      <c r="B54" s="139">
        <v>3335950064</v>
      </c>
      <c r="C54" s="100">
        <v>44388.450231481482</v>
      </c>
      <c r="D54" s="100" t="s">
        <v>2180</v>
      </c>
      <c r="E54" s="134">
        <v>843</v>
      </c>
      <c r="F54" s="142" t="str">
        <f>VLOOKUP(E54,VIP!$A$2:$O14244,2,0)</f>
        <v>DRBR843</v>
      </c>
      <c r="G54" s="142" t="str">
        <f>VLOOKUP(E54,'LISTADO ATM'!$A$2:$B$897,2,0)</f>
        <v xml:space="preserve">ATM Oficina Romana Centro </v>
      </c>
      <c r="H54" s="142" t="str">
        <f>VLOOKUP(E54,VIP!$A$2:$O19205,7,FALSE)</f>
        <v>Si</v>
      </c>
      <c r="I54" s="142" t="str">
        <f>VLOOKUP(E54,VIP!$A$2:$O11170,8,FALSE)</f>
        <v>Si</v>
      </c>
      <c r="J54" s="142" t="str">
        <f>VLOOKUP(E54,VIP!$A$2:$O11120,8,FALSE)</f>
        <v>Si</v>
      </c>
      <c r="K54" s="142" t="str">
        <f>VLOOKUP(E54,VIP!$A$2:$O14694,6,0)</f>
        <v>NO</v>
      </c>
      <c r="L54" s="143" t="s">
        <v>2465</v>
      </c>
      <c r="M54" s="99" t="s">
        <v>2445</v>
      </c>
      <c r="N54" s="99" t="s">
        <v>2452</v>
      </c>
      <c r="O54" s="142" t="s">
        <v>2454</v>
      </c>
      <c r="P54" s="142"/>
      <c r="Q54" s="99" t="s">
        <v>2465</v>
      </c>
    </row>
    <row r="55" spans="1:17" s="115" customFormat="1" ht="18" x14ac:dyDescent="0.25">
      <c r="A55" s="142" t="str">
        <f>VLOOKUP(E55,'LISTADO ATM'!$A$2:$C$898,3,0)</f>
        <v>DISTRITO NACIONAL</v>
      </c>
      <c r="B55" s="139">
        <v>3335950066</v>
      </c>
      <c r="C55" s="100">
        <v>44388.453217592592</v>
      </c>
      <c r="D55" s="100" t="s">
        <v>2448</v>
      </c>
      <c r="E55" s="134">
        <v>113</v>
      </c>
      <c r="F55" s="142" t="str">
        <f>VLOOKUP(E55,VIP!$A$2:$O14242,2,0)</f>
        <v>DRBR113</v>
      </c>
      <c r="G55" s="142" t="str">
        <f>VLOOKUP(E55,'LISTADO ATM'!$A$2:$B$897,2,0)</f>
        <v xml:space="preserve">ATM Autoservicio Atalaya del Mar </v>
      </c>
      <c r="H55" s="142" t="str">
        <f>VLOOKUP(E55,VIP!$A$2:$O19203,7,FALSE)</f>
        <v>Si</v>
      </c>
      <c r="I55" s="142" t="str">
        <f>VLOOKUP(E55,VIP!$A$2:$O11168,8,FALSE)</f>
        <v>No</v>
      </c>
      <c r="J55" s="142" t="str">
        <f>VLOOKUP(E55,VIP!$A$2:$O11118,8,FALSE)</f>
        <v>No</v>
      </c>
      <c r="K55" s="142" t="str">
        <f>VLOOKUP(E55,VIP!$A$2:$O14692,6,0)</f>
        <v>NO</v>
      </c>
      <c r="L55" s="143" t="s">
        <v>2560</v>
      </c>
      <c r="M55" s="99" t="s">
        <v>2445</v>
      </c>
      <c r="N55" s="99" t="s">
        <v>2452</v>
      </c>
      <c r="O55" s="142" t="s">
        <v>2453</v>
      </c>
      <c r="P55" s="142"/>
      <c r="Q55" s="99" t="s">
        <v>2560</v>
      </c>
    </row>
    <row r="56" spans="1:17" s="115" customFormat="1" ht="18" x14ac:dyDescent="0.25">
      <c r="A56" s="142" t="str">
        <f>VLOOKUP(E56,'LISTADO ATM'!$A$2:$C$898,3,0)</f>
        <v>SUR</v>
      </c>
      <c r="B56" s="139">
        <v>3335950072</v>
      </c>
      <c r="C56" s="100">
        <v>44388.469548611109</v>
      </c>
      <c r="D56" s="100" t="s">
        <v>2469</v>
      </c>
      <c r="E56" s="134">
        <v>829</v>
      </c>
      <c r="F56" s="142" t="str">
        <f>VLOOKUP(E56,VIP!$A$2:$O14237,2,0)</f>
        <v>DRBR829</v>
      </c>
      <c r="G56" s="142" t="str">
        <f>VLOOKUP(E56,'LISTADO ATM'!$A$2:$B$897,2,0)</f>
        <v xml:space="preserve">ATM UNP Multicentro Sirena Baní </v>
      </c>
      <c r="H56" s="142" t="str">
        <f>VLOOKUP(E56,VIP!$A$2:$O19198,7,FALSE)</f>
        <v>Si</v>
      </c>
      <c r="I56" s="142" t="str">
        <f>VLOOKUP(E56,VIP!$A$2:$O11163,8,FALSE)</f>
        <v>Si</v>
      </c>
      <c r="J56" s="142" t="str">
        <f>VLOOKUP(E56,VIP!$A$2:$O11113,8,FALSE)</f>
        <v>Si</v>
      </c>
      <c r="K56" s="142" t="str">
        <f>VLOOKUP(E56,VIP!$A$2:$O14687,6,0)</f>
        <v>NO</v>
      </c>
      <c r="L56" s="143" t="s">
        <v>2417</v>
      </c>
      <c r="M56" s="99" t="s">
        <v>2445</v>
      </c>
      <c r="N56" s="99" t="s">
        <v>2452</v>
      </c>
      <c r="O56" s="142" t="s">
        <v>2470</v>
      </c>
      <c r="P56" s="142"/>
      <c r="Q56" s="99" t="s">
        <v>2417</v>
      </c>
    </row>
    <row r="57" spans="1:17" s="115" customFormat="1" ht="18" x14ac:dyDescent="0.25">
      <c r="A57" s="142" t="str">
        <f>VLOOKUP(E57,'LISTADO ATM'!$A$2:$C$898,3,0)</f>
        <v>DISTRITO NACIONAL</v>
      </c>
      <c r="B57" s="139">
        <v>3335950073</v>
      </c>
      <c r="C57" s="100">
        <v>44388.471388888887</v>
      </c>
      <c r="D57" s="100" t="s">
        <v>2180</v>
      </c>
      <c r="E57" s="134">
        <v>165</v>
      </c>
      <c r="F57" s="142" t="str">
        <f>VLOOKUP(E57,VIP!$A$2:$O14236,2,0)</f>
        <v>DRBR165</v>
      </c>
      <c r="G57" s="142" t="str">
        <f>VLOOKUP(E57,'LISTADO ATM'!$A$2:$B$897,2,0)</f>
        <v>ATM Autoservicio Megacentro</v>
      </c>
      <c r="H57" s="142" t="str">
        <f>VLOOKUP(E57,VIP!$A$2:$O19197,7,FALSE)</f>
        <v>Si</v>
      </c>
      <c r="I57" s="142" t="str">
        <f>VLOOKUP(E57,VIP!$A$2:$O11162,8,FALSE)</f>
        <v>Si</v>
      </c>
      <c r="J57" s="142" t="str">
        <f>VLOOKUP(E57,VIP!$A$2:$O11112,8,FALSE)</f>
        <v>Si</v>
      </c>
      <c r="K57" s="142" t="str">
        <f>VLOOKUP(E57,VIP!$A$2:$O14686,6,0)</f>
        <v>SI</v>
      </c>
      <c r="L57" s="143" t="s">
        <v>2465</v>
      </c>
      <c r="M57" s="99" t="s">
        <v>2445</v>
      </c>
      <c r="N57" s="99" t="s">
        <v>2452</v>
      </c>
      <c r="O57" s="142" t="s">
        <v>2454</v>
      </c>
      <c r="P57" s="142"/>
      <c r="Q57" s="99" t="s">
        <v>2465</v>
      </c>
    </row>
    <row r="58" spans="1:17" s="115" customFormat="1" ht="18" x14ac:dyDescent="0.25">
      <c r="A58" s="142" t="str">
        <f>VLOOKUP(E58,'LISTADO ATM'!$A$2:$C$898,3,0)</f>
        <v>NORTE</v>
      </c>
      <c r="B58" s="139">
        <v>3335950074</v>
      </c>
      <c r="C58" s="100">
        <v>44388.484039351853</v>
      </c>
      <c r="D58" s="100" t="s">
        <v>2180</v>
      </c>
      <c r="E58" s="134">
        <v>144</v>
      </c>
      <c r="F58" s="142" t="str">
        <f>VLOOKUP(E58,VIP!$A$2:$O14235,2,0)</f>
        <v>DRBR144</v>
      </c>
      <c r="G58" s="142" t="str">
        <f>VLOOKUP(E58,'LISTADO ATM'!$A$2:$B$897,2,0)</f>
        <v xml:space="preserve">ATM Oficina Villa Altagracia </v>
      </c>
      <c r="H58" s="142" t="str">
        <f>VLOOKUP(E58,VIP!$A$2:$O19196,7,FALSE)</f>
        <v>Si</v>
      </c>
      <c r="I58" s="142" t="str">
        <f>VLOOKUP(E58,VIP!$A$2:$O11161,8,FALSE)</f>
        <v>Si</v>
      </c>
      <c r="J58" s="142" t="str">
        <f>VLOOKUP(E58,VIP!$A$2:$O11111,8,FALSE)</f>
        <v>Si</v>
      </c>
      <c r="K58" s="142" t="str">
        <f>VLOOKUP(E58,VIP!$A$2:$O14685,6,0)</f>
        <v>SI</v>
      </c>
      <c r="L58" s="143" t="s">
        <v>2465</v>
      </c>
      <c r="M58" s="99" t="s">
        <v>2445</v>
      </c>
      <c r="N58" s="99" t="s">
        <v>2452</v>
      </c>
      <c r="O58" s="142" t="s">
        <v>2588</v>
      </c>
      <c r="P58" s="142"/>
      <c r="Q58" s="99" t="s">
        <v>2465</v>
      </c>
    </row>
    <row r="59" spans="1:17" s="115" customFormat="1" ht="18" x14ac:dyDescent="0.25">
      <c r="A59" s="142" t="str">
        <f>VLOOKUP(E59,'LISTADO ATM'!$A$2:$C$898,3,0)</f>
        <v>DISTRITO NACIONAL</v>
      </c>
      <c r="B59" s="139">
        <v>3335950077</v>
      </c>
      <c r="C59" s="100">
        <v>44388.497465277775</v>
      </c>
      <c r="D59" s="100" t="s">
        <v>2469</v>
      </c>
      <c r="E59" s="134">
        <v>911</v>
      </c>
      <c r="F59" s="142" t="str">
        <f>VLOOKUP(E59,VIP!$A$2:$O14233,2,0)</f>
        <v>DRBR911</v>
      </c>
      <c r="G59" s="142" t="str">
        <f>VLOOKUP(E59,'LISTADO ATM'!$A$2:$B$897,2,0)</f>
        <v xml:space="preserve">ATM Oficina Venezuela II </v>
      </c>
      <c r="H59" s="142" t="str">
        <f>VLOOKUP(E59,VIP!$A$2:$O19194,7,FALSE)</f>
        <v>Si</v>
      </c>
      <c r="I59" s="142" t="str">
        <f>VLOOKUP(E59,VIP!$A$2:$O11159,8,FALSE)</f>
        <v>Si</v>
      </c>
      <c r="J59" s="142" t="str">
        <f>VLOOKUP(E59,VIP!$A$2:$O11109,8,FALSE)</f>
        <v>Si</v>
      </c>
      <c r="K59" s="142" t="str">
        <f>VLOOKUP(E59,VIP!$A$2:$O14683,6,0)</f>
        <v>SI</v>
      </c>
      <c r="L59" s="143" t="s">
        <v>2441</v>
      </c>
      <c r="M59" s="99" t="s">
        <v>2445</v>
      </c>
      <c r="N59" s="99" t="s">
        <v>2452</v>
      </c>
      <c r="O59" s="142" t="s">
        <v>2470</v>
      </c>
      <c r="P59" s="142"/>
      <c r="Q59" s="99" t="s">
        <v>2441</v>
      </c>
    </row>
    <row r="60" spans="1:17" s="115" customFormat="1" ht="18" x14ac:dyDescent="0.25">
      <c r="A60" s="142" t="str">
        <f>VLOOKUP(E60,'LISTADO ATM'!$A$2:$C$898,3,0)</f>
        <v>DISTRITO NACIONAL</v>
      </c>
      <c r="B60" s="139">
        <v>3335950078</v>
      </c>
      <c r="C60" s="100">
        <v>44388.499201388891</v>
      </c>
      <c r="D60" s="100" t="s">
        <v>2469</v>
      </c>
      <c r="E60" s="134">
        <v>957</v>
      </c>
      <c r="F60" s="142" t="str">
        <f>VLOOKUP(E60,VIP!$A$2:$O14232,2,0)</f>
        <v>DRBR23F</v>
      </c>
      <c r="G60" s="142" t="str">
        <f>VLOOKUP(E60,'LISTADO ATM'!$A$2:$B$897,2,0)</f>
        <v xml:space="preserve">ATM Oficina Venezuela </v>
      </c>
      <c r="H60" s="142" t="str">
        <f>VLOOKUP(E60,VIP!$A$2:$O19193,7,FALSE)</f>
        <v>Si</v>
      </c>
      <c r="I60" s="142" t="str">
        <f>VLOOKUP(E60,VIP!$A$2:$O11158,8,FALSE)</f>
        <v>Si</v>
      </c>
      <c r="J60" s="142" t="str">
        <f>VLOOKUP(E60,VIP!$A$2:$O11108,8,FALSE)</f>
        <v>Si</v>
      </c>
      <c r="K60" s="142" t="str">
        <f>VLOOKUP(E60,VIP!$A$2:$O14682,6,0)</f>
        <v>SI</v>
      </c>
      <c r="L60" s="143" t="s">
        <v>2417</v>
      </c>
      <c r="M60" s="99" t="s">
        <v>2445</v>
      </c>
      <c r="N60" s="99" t="s">
        <v>2452</v>
      </c>
      <c r="O60" s="142" t="s">
        <v>2470</v>
      </c>
      <c r="P60" s="142"/>
      <c r="Q60" s="99" t="s">
        <v>2417</v>
      </c>
    </row>
    <row r="61" spans="1:17" s="115" customFormat="1" ht="18" x14ac:dyDescent="0.25">
      <c r="A61" s="142" t="str">
        <f>VLOOKUP(E61,'LISTADO ATM'!$A$2:$C$898,3,0)</f>
        <v>DISTRITO NACIONAL</v>
      </c>
      <c r="B61" s="139">
        <v>3335950080</v>
      </c>
      <c r="C61" s="100">
        <v>44388.522349537037</v>
      </c>
      <c r="D61" s="100" t="s">
        <v>2448</v>
      </c>
      <c r="E61" s="134">
        <v>577</v>
      </c>
      <c r="F61" s="142" t="str">
        <f>VLOOKUP(E61,VIP!$A$2:$O14230,2,0)</f>
        <v>DRBR173</v>
      </c>
      <c r="G61" s="142" t="str">
        <f>VLOOKUP(E61,'LISTADO ATM'!$A$2:$B$897,2,0)</f>
        <v xml:space="preserve">ATM Olé Ave. Duarte </v>
      </c>
      <c r="H61" s="142" t="str">
        <f>VLOOKUP(E61,VIP!$A$2:$O19191,7,FALSE)</f>
        <v>Si</v>
      </c>
      <c r="I61" s="142" t="str">
        <f>VLOOKUP(E61,VIP!$A$2:$O11156,8,FALSE)</f>
        <v>Si</v>
      </c>
      <c r="J61" s="142" t="str">
        <f>VLOOKUP(E61,VIP!$A$2:$O11106,8,FALSE)</f>
        <v>Si</v>
      </c>
      <c r="K61" s="142" t="str">
        <f>VLOOKUP(E61,VIP!$A$2:$O14680,6,0)</f>
        <v>SI</v>
      </c>
      <c r="L61" s="143" t="s">
        <v>2417</v>
      </c>
      <c r="M61" s="99" t="s">
        <v>2445</v>
      </c>
      <c r="N61" s="99" t="s">
        <v>2452</v>
      </c>
      <c r="O61" s="142" t="s">
        <v>2453</v>
      </c>
      <c r="P61" s="142"/>
      <c r="Q61" s="99" t="s">
        <v>2417</v>
      </c>
    </row>
    <row r="62" spans="1:17" s="115" customFormat="1" ht="18" x14ac:dyDescent="0.25">
      <c r="A62" s="142" t="str">
        <f>VLOOKUP(E62,'LISTADO ATM'!$A$2:$C$898,3,0)</f>
        <v>NORTE</v>
      </c>
      <c r="B62" s="139">
        <v>3335950081</v>
      </c>
      <c r="C62" s="100">
        <v>44388.524525462963</v>
      </c>
      <c r="D62" s="100" t="s">
        <v>2180</v>
      </c>
      <c r="E62" s="134">
        <v>201</v>
      </c>
      <c r="F62" s="142" t="str">
        <f>VLOOKUP(E62,VIP!$A$2:$O14229,2,0)</f>
        <v>DRBR201</v>
      </c>
      <c r="G62" s="142" t="str">
        <f>VLOOKUP(E62,'LISTADO ATM'!$A$2:$B$897,2,0)</f>
        <v xml:space="preserve">ATM Oficina Mao </v>
      </c>
      <c r="H62" s="142" t="str">
        <f>VLOOKUP(E62,VIP!$A$2:$O19190,7,FALSE)</f>
        <v>Si</v>
      </c>
      <c r="I62" s="142" t="str">
        <f>VLOOKUP(E62,VIP!$A$2:$O11155,8,FALSE)</f>
        <v>Si</v>
      </c>
      <c r="J62" s="142" t="str">
        <f>VLOOKUP(E62,VIP!$A$2:$O11105,8,FALSE)</f>
        <v>Si</v>
      </c>
      <c r="K62" s="142" t="str">
        <f>VLOOKUP(E62,VIP!$A$2:$O14679,6,0)</f>
        <v>SI</v>
      </c>
      <c r="L62" s="143" t="s">
        <v>2219</v>
      </c>
      <c r="M62" s="99" t="s">
        <v>2445</v>
      </c>
      <c r="N62" s="99" t="s">
        <v>2452</v>
      </c>
      <c r="O62" s="142" t="s">
        <v>2588</v>
      </c>
      <c r="P62" s="142"/>
      <c r="Q62" s="99" t="s">
        <v>2219</v>
      </c>
    </row>
    <row r="63" spans="1:17" s="115" customFormat="1" ht="18" x14ac:dyDescent="0.25">
      <c r="A63" s="142" t="str">
        <f>VLOOKUP(E63,'LISTADO ATM'!$A$2:$C$898,3,0)</f>
        <v>DISTRITO NACIONAL</v>
      </c>
      <c r="B63" s="139">
        <v>3335950082</v>
      </c>
      <c r="C63" s="100">
        <v>44388.525821759256</v>
      </c>
      <c r="D63" s="100" t="s">
        <v>2180</v>
      </c>
      <c r="E63" s="134">
        <v>34</v>
      </c>
      <c r="F63" s="142" t="str">
        <f>VLOOKUP(E63,VIP!$A$2:$O14228,2,0)</f>
        <v>DRBR034</v>
      </c>
      <c r="G63" s="142" t="str">
        <f>VLOOKUP(E63,'LISTADO ATM'!$A$2:$B$897,2,0)</f>
        <v xml:space="preserve">ATM Plaza de la Salud </v>
      </c>
      <c r="H63" s="142" t="str">
        <f>VLOOKUP(E63,VIP!$A$2:$O19189,7,FALSE)</f>
        <v>Si</v>
      </c>
      <c r="I63" s="142" t="str">
        <f>VLOOKUP(E63,VIP!$A$2:$O11154,8,FALSE)</f>
        <v>Si</v>
      </c>
      <c r="J63" s="142" t="str">
        <f>VLOOKUP(E63,VIP!$A$2:$O11104,8,FALSE)</f>
        <v>Si</v>
      </c>
      <c r="K63" s="142" t="str">
        <f>VLOOKUP(E63,VIP!$A$2:$O14678,6,0)</f>
        <v>NO</v>
      </c>
      <c r="L63" s="143" t="s">
        <v>2219</v>
      </c>
      <c r="M63" s="99" t="s">
        <v>2445</v>
      </c>
      <c r="N63" s="99" t="s">
        <v>2452</v>
      </c>
      <c r="O63" s="142" t="s">
        <v>2454</v>
      </c>
      <c r="P63" s="142"/>
      <c r="Q63" s="99" t="s">
        <v>2219</v>
      </c>
    </row>
    <row r="64" spans="1:17" s="115" customFormat="1" ht="18" x14ac:dyDescent="0.25">
      <c r="A64" s="142" t="str">
        <f>VLOOKUP(E64,'LISTADO ATM'!$A$2:$C$898,3,0)</f>
        <v>SUR</v>
      </c>
      <c r="B64" s="139">
        <v>3335950084</v>
      </c>
      <c r="C64" s="100">
        <v>44388.529374999998</v>
      </c>
      <c r="D64" s="100" t="s">
        <v>2180</v>
      </c>
      <c r="E64" s="134">
        <v>619</v>
      </c>
      <c r="F64" s="142" t="str">
        <f>VLOOKUP(E64,VIP!$A$2:$O14226,2,0)</f>
        <v>DRBR619</v>
      </c>
      <c r="G64" s="142" t="str">
        <f>VLOOKUP(E64,'LISTADO ATM'!$A$2:$B$897,2,0)</f>
        <v xml:space="preserve">ATM Academia P.N. Hatillo (San Cristóbal) </v>
      </c>
      <c r="H64" s="142" t="str">
        <f>VLOOKUP(E64,VIP!$A$2:$O19187,7,FALSE)</f>
        <v>Si</v>
      </c>
      <c r="I64" s="142" t="str">
        <f>VLOOKUP(E64,VIP!$A$2:$O11152,8,FALSE)</f>
        <v>Si</v>
      </c>
      <c r="J64" s="142" t="str">
        <f>VLOOKUP(E64,VIP!$A$2:$O11102,8,FALSE)</f>
        <v>Si</v>
      </c>
      <c r="K64" s="142" t="str">
        <f>VLOOKUP(E64,VIP!$A$2:$O14676,6,0)</f>
        <v>NO</v>
      </c>
      <c r="L64" s="143" t="s">
        <v>2245</v>
      </c>
      <c r="M64" s="99" t="s">
        <v>2445</v>
      </c>
      <c r="N64" s="99" t="s">
        <v>2452</v>
      </c>
      <c r="O64" s="142" t="s">
        <v>2454</v>
      </c>
      <c r="P64" s="142"/>
      <c r="Q64" s="99" t="s">
        <v>2245</v>
      </c>
    </row>
    <row r="65" spans="1:17" s="115" customFormat="1" ht="18" x14ac:dyDescent="0.25">
      <c r="A65" s="142" t="str">
        <f>VLOOKUP(E65,'LISTADO ATM'!$A$2:$C$898,3,0)</f>
        <v>NORTE</v>
      </c>
      <c r="B65" s="139">
        <v>3335950098</v>
      </c>
      <c r="C65" s="100">
        <v>44388.598611111112</v>
      </c>
      <c r="D65" s="100" t="s">
        <v>2180</v>
      </c>
      <c r="E65" s="134">
        <v>257</v>
      </c>
      <c r="F65" s="142" t="str">
        <f>VLOOKUP(E65,VIP!$A$2:$O14224,2,0)</f>
        <v>DRBR257</v>
      </c>
      <c r="G65" s="142" t="str">
        <f>VLOOKUP(E65,'LISTADO ATM'!$A$2:$B$897,2,0)</f>
        <v xml:space="preserve">ATM S/M Pola (Santiago) </v>
      </c>
      <c r="H65" s="142" t="str">
        <f>VLOOKUP(E65,VIP!$A$2:$O19185,7,FALSE)</f>
        <v>Si</v>
      </c>
      <c r="I65" s="142" t="str">
        <f>VLOOKUP(E65,VIP!$A$2:$O11150,8,FALSE)</f>
        <v>Si</v>
      </c>
      <c r="J65" s="142" t="str">
        <f>VLOOKUP(E65,VIP!$A$2:$O11100,8,FALSE)</f>
        <v>Si</v>
      </c>
      <c r="K65" s="142" t="str">
        <f>VLOOKUP(E65,VIP!$A$2:$O14674,6,0)</f>
        <v>NO</v>
      </c>
      <c r="L65" s="143" t="s">
        <v>2219</v>
      </c>
      <c r="M65" s="99" t="s">
        <v>2445</v>
      </c>
      <c r="N65" s="99" t="s">
        <v>2452</v>
      </c>
      <c r="O65" s="142" t="s">
        <v>2454</v>
      </c>
      <c r="P65" s="142"/>
      <c r="Q65" s="99" t="s">
        <v>2219</v>
      </c>
    </row>
    <row r="66" spans="1:17" s="115" customFormat="1" ht="18" x14ac:dyDescent="0.25">
      <c r="A66" s="142" t="str">
        <f>VLOOKUP(E66,'LISTADO ATM'!$A$2:$C$898,3,0)</f>
        <v>DISTRITO NACIONAL</v>
      </c>
      <c r="B66" s="139">
        <v>3335950100</v>
      </c>
      <c r="C66" s="100">
        <v>44388.601493055554</v>
      </c>
      <c r="D66" s="100" t="s">
        <v>2180</v>
      </c>
      <c r="E66" s="134">
        <v>70</v>
      </c>
      <c r="F66" s="142" t="str">
        <f>VLOOKUP(E66,VIP!$A$2:$O14222,2,0)</f>
        <v>DRBR070</v>
      </c>
      <c r="G66" s="142" t="str">
        <f>VLOOKUP(E66,'LISTADO ATM'!$A$2:$B$897,2,0)</f>
        <v xml:space="preserve">ATM Autoservicio Plaza Lama Zona Oriental </v>
      </c>
      <c r="H66" s="142" t="str">
        <f>VLOOKUP(E66,VIP!$A$2:$O19183,7,FALSE)</f>
        <v>Si</v>
      </c>
      <c r="I66" s="142" t="str">
        <f>VLOOKUP(E66,VIP!$A$2:$O11148,8,FALSE)</f>
        <v>Si</v>
      </c>
      <c r="J66" s="142" t="str">
        <f>VLOOKUP(E66,VIP!$A$2:$O11098,8,FALSE)</f>
        <v>Si</v>
      </c>
      <c r="K66" s="142" t="str">
        <f>VLOOKUP(E66,VIP!$A$2:$O14672,6,0)</f>
        <v>NO</v>
      </c>
      <c r="L66" s="143" t="s">
        <v>2219</v>
      </c>
      <c r="M66" s="99" t="s">
        <v>2445</v>
      </c>
      <c r="N66" s="99" t="s">
        <v>2452</v>
      </c>
      <c r="O66" s="142" t="s">
        <v>2454</v>
      </c>
      <c r="P66" s="142"/>
      <c r="Q66" s="99" t="s">
        <v>2219</v>
      </c>
    </row>
    <row r="67" spans="1:17" s="115" customFormat="1" ht="18" x14ac:dyDescent="0.25">
      <c r="A67" s="142" t="str">
        <f>VLOOKUP(E67,'LISTADO ATM'!$A$2:$C$898,3,0)</f>
        <v>SUR</v>
      </c>
      <c r="B67" s="139">
        <v>3335950101</v>
      </c>
      <c r="C67" s="100">
        <v>44388.60292824074</v>
      </c>
      <c r="D67" s="100" t="s">
        <v>2180</v>
      </c>
      <c r="E67" s="134">
        <v>182</v>
      </c>
      <c r="F67" s="142" t="str">
        <f>VLOOKUP(E67,VIP!$A$2:$O14221,2,0)</f>
        <v>DRBR182</v>
      </c>
      <c r="G67" s="142" t="str">
        <f>VLOOKUP(E67,'LISTADO ATM'!$A$2:$B$897,2,0)</f>
        <v xml:space="preserve">ATM Barahona Comb </v>
      </c>
      <c r="H67" s="142" t="str">
        <f>VLOOKUP(E67,VIP!$A$2:$O19182,7,FALSE)</f>
        <v>Si</v>
      </c>
      <c r="I67" s="142" t="str">
        <f>VLOOKUP(E67,VIP!$A$2:$O11147,8,FALSE)</f>
        <v>Si</v>
      </c>
      <c r="J67" s="142" t="str">
        <f>VLOOKUP(E67,VIP!$A$2:$O11097,8,FALSE)</f>
        <v>Si</v>
      </c>
      <c r="K67" s="142" t="str">
        <f>VLOOKUP(E67,VIP!$A$2:$O14671,6,0)</f>
        <v>NO</v>
      </c>
      <c r="L67" s="143" t="s">
        <v>2219</v>
      </c>
      <c r="M67" s="99" t="s">
        <v>2445</v>
      </c>
      <c r="N67" s="99" t="s">
        <v>2452</v>
      </c>
      <c r="O67" s="142" t="s">
        <v>2454</v>
      </c>
      <c r="P67" s="142"/>
      <c r="Q67" s="99" t="s">
        <v>2219</v>
      </c>
    </row>
    <row r="68" spans="1:17" s="115" customFormat="1" ht="18" x14ac:dyDescent="0.25">
      <c r="A68" s="142" t="str">
        <f>VLOOKUP(E68,'LISTADO ATM'!$A$2:$C$898,3,0)</f>
        <v>DISTRITO NACIONAL</v>
      </c>
      <c r="B68" s="139" t="s">
        <v>2622</v>
      </c>
      <c r="C68" s="100">
        <v>44388.647106481483</v>
      </c>
      <c r="D68" s="100" t="s">
        <v>2448</v>
      </c>
      <c r="E68" s="134">
        <v>884</v>
      </c>
      <c r="F68" s="142" t="str">
        <f>VLOOKUP(E68,VIP!$A$2:$O14261,2,0)</f>
        <v>DRBR884</v>
      </c>
      <c r="G68" s="142" t="str">
        <f>VLOOKUP(E68,'LISTADO ATM'!$A$2:$B$897,2,0)</f>
        <v xml:space="preserve">ATM UNP Olé Sabana Perdida </v>
      </c>
      <c r="H68" s="142" t="str">
        <f>VLOOKUP(E68,VIP!$A$2:$O19222,7,FALSE)</f>
        <v>Si</v>
      </c>
      <c r="I68" s="142" t="str">
        <f>VLOOKUP(E68,VIP!$A$2:$O11187,8,FALSE)</f>
        <v>Si</v>
      </c>
      <c r="J68" s="142" t="str">
        <f>VLOOKUP(E68,VIP!$A$2:$O11137,8,FALSE)</f>
        <v>Si</v>
      </c>
      <c r="K68" s="142" t="str">
        <f>VLOOKUP(E68,VIP!$A$2:$O14711,6,0)</f>
        <v>NO</v>
      </c>
      <c r="L68" s="143" t="s">
        <v>2417</v>
      </c>
      <c r="M68" s="99" t="s">
        <v>2445</v>
      </c>
      <c r="N68" s="99" t="s">
        <v>2452</v>
      </c>
      <c r="O68" s="142" t="s">
        <v>2453</v>
      </c>
      <c r="P68" s="142"/>
      <c r="Q68" s="99" t="s">
        <v>2417</v>
      </c>
    </row>
    <row r="69" spans="1:17" s="115" customFormat="1" ht="18" x14ac:dyDescent="0.25">
      <c r="A69" s="142" t="str">
        <f>VLOOKUP(E69,'LISTADO ATM'!$A$2:$C$898,3,0)</f>
        <v>SUR</v>
      </c>
      <c r="B69" s="139" t="s">
        <v>2621</v>
      </c>
      <c r="C69" s="100">
        <v>44388.677685185183</v>
      </c>
      <c r="D69" s="100" t="s">
        <v>2469</v>
      </c>
      <c r="E69" s="134">
        <v>249</v>
      </c>
      <c r="F69" s="142" t="str">
        <f>VLOOKUP(E69,VIP!$A$2:$O14260,2,0)</f>
        <v>DRBR249</v>
      </c>
      <c r="G69" s="142" t="str">
        <f>VLOOKUP(E69,'LISTADO ATM'!$A$2:$B$897,2,0)</f>
        <v xml:space="preserve">ATM Banco Agrícola Neiba </v>
      </c>
      <c r="H69" s="142" t="str">
        <f>VLOOKUP(E69,VIP!$A$2:$O19221,7,FALSE)</f>
        <v>Si</v>
      </c>
      <c r="I69" s="142" t="str">
        <f>VLOOKUP(E69,VIP!$A$2:$O11186,8,FALSE)</f>
        <v>Si</v>
      </c>
      <c r="J69" s="142" t="str">
        <f>VLOOKUP(E69,VIP!$A$2:$O11136,8,FALSE)</f>
        <v>Si</v>
      </c>
      <c r="K69" s="142" t="str">
        <f>VLOOKUP(E69,VIP!$A$2:$O14710,6,0)</f>
        <v>NO</v>
      </c>
      <c r="L69" s="143" t="s">
        <v>2417</v>
      </c>
      <c r="M69" s="99" t="s">
        <v>2445</v>
      </c>
      <c r="N69" s="99" t="s">
        <v>2452</v>
      </c>
      <c r="O69" s="142" t="s">
        <v>2470</v>
      </c>
      <c r="P69" s="142"/>
      <c r="Q69" s="99" t="s">
        <v>2417</v>
      </c>
    </row>
    <row r="70" spans="1:17" s="115" customFormat="1" ht="18" x14ac:dyDescent="0.25">
      <c r="A70" s="142" t="str">
        <f>VLOOKUP(E70,'LISTADO ATM'!$A$2:$C$898,3,0)</f>
        <v>NORTE</v>
      </c>
      <c r="B70" s="139" t="s">
        <v>2620</v>
      </c>
      <c r="C70" s="100">
        <v>44388.677835648145</v>
      </c>
      <c r="D70" s="100" t="s">
        <v>2181</v>
      </c>
      <c r="E70" s="134">
        <v>136</v>
      </c>
      <c r="F70" s="142" t="str">
        <f>VLOOKUP(E70,VIP!$A$2:$O14259,2,0)</f>
        <v>DRBR136</v>
      </c>
      <c r="G70" s="142" t="str">
        <f>VLOOKUP(E70,'LISTADO ATM'!$A$2:$B$897,2,0)</f>
        <v>ATM S/M Xtra (Santiago)</v>
      </c>
      <c r="H70" s="142" t="str">
        <f>VLOOKUP(E70,VIP!$A$2:$O19220,7,FALSE)</f>
        <v>Si</v>
      </c>
      <c r="I70" s="142" t="str">
        <f>VLOOKUP(E70,VIP!$A$2:$O11185,8,FALSE)</f>
        <v>Si</v>
      </c>
      <c r="J70" s="142" t="str">
        <f>VLOOKUP(E70,VIP!$A$2:$O11135,8,FALSE)</f>
        <v>Si</v>
      </c>
      <c r="K70" s="142" t="str">
        <f>VLOOKUP(E70,VIP!$A$2:$O14709,6,0)</f>
        <v>NO</v>
      </c>
      <c r="L70" s="143" t="s">
        <v>2465</v>
      </c>
      <c r="M70" s="99" t="s">
        <v>2445</v>
      </c>
      <c r="N70" s="99" t="s">
        <v>2452</v>
      </c>
      <c r="O70" s="142" t="s">
        <v>2586</v>
      </c>
      <c r="P70" s="142"/>
      <c r="Q70" s="99" t="s">
        <v>2465</v>
      </c>
    </row>
    <row r="71" spans="1:17" s="115" customFormat="1" ht="18" x14ac:dyDescent="0.25">
      <c r="A71" s="142" t="str">
        <f>VLOOKUP(E71,'LISTADO ATM'!$A$2:$C$898,3,0)</f>
        <v>DISTRITO NACIONAL</v>
      </c>
      <c r="B71" s="139" t="s">
        <v>2619</v>
      </c>
      <c r="C71" s="100">
        <v>44388.678391203706</v>
      </c>
      <c r="D71" s="100" t="s">
        <v>2180</v>
      </c>
      <c r="E71" s="134">
        <v>527</v>
      </c>
      <c r="F71" s="142" t="str">
        <f>VLOOKUP(E71,VIP!$A$2:$O14258,2,0)</f>
        <v>DRBR527</v>
      </c>
      <c r="G71" s="142" t="str">
        <f>VLOOKUP(E71,'LISTADO ATM'!$A$2:$B$897,2,0)</f>
        <v>ATM Oficina Zona Oriental II</v>
      </c>
      <c r="H71" s="142" t="str">
        <f>VLOOKUP(E71,VIP!$A$2:$O19219,7,FALSE)</f>
        <v>Si</v>
      </c>
      <c r="I71" s="142" t="str">
        <f>VLOOKUP(E71,VIP!$A$2:$O11184,8,FALSE)</f>
        <v>Si</v>
      </c>
      <c r="J71" s="142" t="str">
        <f>VLOOKUP(E71,VIP!$A$2:$O11134,8,FALSE)</f>
        <v>Si</v>
      </c>
      <c r="K71" s="142" t="str">
        <f>VLOOKUP(E71,VIP!$A$2:$O14708,6,0)</f>
        <v>SI</v>
      </c>
      <c r="L71" s="143" t="s">
        <v>2465</v>
      </c>
      <c r="M71" s="99" t="s">
        <v>2445</v>
      </c>
      <c r="N71" s="99" t="s">
        <v>2452</v>
      </c>
      <c r="O71" s="142" t="s">
        <v>2454</v>
      </c>
      <c r="P71" s="142"/>
      <c r="Q71" s="99" t="s">
        <v>2465</v>
      </c>
    </row>
    <row r="72" spans="1:17" s="115" customFormat="1" ht="18" x14ac:dyDescent="0.25">
      <c r="A72" s="142" t="str">
        <f>VLOOKUP(E72,'LISTADO ATM'!$A$2:$C$898,3,0)</f>
        <v>SUR</v>
      </c>
      <c r="B72" s="139" t="s">
        <v>2618</v>
      </c>
      <c r="C72" s="100">
        <v>44388.678726851853</v>
      </c>
      <c r="D72" s="100" t="s">
        <v>2180</v>
      </c>
      <c r="E72" s="134">
        <v>356</v>
      </c>
      <c r="F72" s="142" t="str">
        <f>VLOOKUP(E72,VIP!$A$2:$O14257,2,0)</f>
        <v>DRBR356</v>
      </c>
      <c r="G72" s="142" t="str">
        <f>VLOOKUP(E72,'LISTADO ATM'!$A$2:$B$897,2,0)</f>
        <v xml:space="preserve">ATM Estación Sigma (San Cristóbal) </v>
      </c>
      <c r="H72" s="142" t="str">
        <f>VLOOKUP(E72,VIP!$A$2:$O19218,7,FALSE)</f>
        <v>Si</v>
      </c>
      <c r="I72" s="142" t="str">
        <f>VLOOKUP(E72,VIP!$A$2:$O11183,8,FALSE)</f>
        <v>Si</v>
      </c>
      <c r="J72" s="142" t="str">
        <f>VLOOKUP(E72,VIP!$A$2:$O11133,8,FALSE)</f>
        <v>Si</v>
      </c>
      <c r="K72" s="142" t="str">
        <f>VLOOKUP(E72,VIP!$A$2:$O14707,6,0)</f>
        <v>NO</v>
      </c>
      <c r="L72" s="143" t="s">
        <v>2465</v>
      </c>
      <c r="M72" s="99" t="s">
        <v>2445</v>
      </c>
      <c r="N72" s="99" t="s">
        <v>2452</v>
      </c>
      <c r="O72" s="142" t="s">
        <v>2454</v>
      </c>
      <c r="P72" s="142"/>
      <c r="Q72" s="99" t="s">
        <v>2465</v>
      </c>
    </row>
    <row r="73" spans="1:17" s="115" customFormat="1" ht="18" x14ac:dyDescent="0.25">
      <c r="A73" s="142" t="str">
        <f>VLOOKUP(E73,'LISTADO ATM'!$A$2:$C$898,3,0)</f>
        <v>DISTRITO NACIONAL</v>
      </c>
      <c r="B73" s="139" t="s">
        <v>2617</v>
      </c>
      <c r="C73" s="100">
        <v>44388.679062499999</v>
      </c>
      <c r="D73" s="100" t="s">
        <v>2180</v>
      </c>
      <c r="E73" s="134">
        <v>707</v>
      </c>
      <c r="F73" s="142" t="str">
        <f>VLOOKUP(E73,VIP!$A$2:$O14256,2,0)</f>
        <v>DRBR707</v>
      </c>
      <c r="G73" s="142" t="str">
        <f>VLOOKUP(E73,'LISTADO ATM'!$A$2:$B$897,2,0)</f>
        <v xml:space="preserve">ATM IAD </v>
      </c>
      <c r="H73" s="142" t="str">
        <f>VLOOKUP(E73,VIP!$A$2:$O19217,7,FALSE)</f>
        <v>No</v>
      </c>
      <c r="I73" s="142" t="str">
        <f>VLOOKUP(E73,VIP!$A$2:$O11182,8,FALSE)</f>
        <v>No</v>
      </c>
      <c r="J73" s="142" t="str">
        <f>VLOOKUP(E73,VIP!$A$2:$O11132,8,FALSE)</f>
        <v>No</v>
      </c>
      <c r="K73" s="142" t="str">
        <f>VLOOKUP(E73,VIP!$A$2:$O14706,6,0)</f>
        <v>NO</v>
      </c>
      <c r="L73" s="143" t="s">
        <v>2465</v>
      </c>
      <c r="M73" s="99" t="s">
        <v>2445</v>
      </c>
      <c r="N73" s="99" t="s">
        <v>2452</v>
      </c>
      <c r="O73" s="142" t="s">
        <v>2454</v>
      </c>
      <c r="P73" s="142"/>
      <c r="Q73" s="99" t="s">
        <v>2465</v>
      </c>
    </row>
    <row r="74" spans="1:17" s="115" customFormat="1" ht="18" x14ac:dyDescent="0.25">
      <c r="A74" s="142" t="str">
        <f>VLOOKUP(E74,'LISTADO ATM'!$A$2:$C$898,3,0)</f>
        <v>NORTE</v>
      </c>
      <c r="B74" s="139" t="s">
        <v>2616</v>
      </c>
      <c r="C74" s="100">
        <v>44388.680520833332</v>
      </c>
      <c r="D74" s="100" t="s">
        <v>2181</v>
      </c>
      <c r="E74" s="134">
        <v>372</v>
      </c>
      <c r="F74" s="142" t="str">
        <f>VLOOKUP(E74,VIP!$A$2:$O14255,2,0)</f>
        <v>DRBR372</v>
      </c>
      <c r="G74" s="142" t="str">
        <f>VLOOKUP(E74,'LISTADO ATM'!$A$2:$B$897,2,0)</f>
        <v>ATM Oficina Sánchez II</v>
      </c>
      <c r="H74" s="142" t="str">
        <f>VLOOKUP(E74,VIP!$A$2:$O19216,7,FALSE)</f>
        <v>N/A</v>
      </c>
      <c r="I74" s="142" t="str">
        <f>VLOOKUP(E74,VIP!$A$2:$O11181,8,FALSE)</f>
        <v>N/A</v>
      </c>
      <c r="J74" s="142" t="str">
        <f>VLOOKUP(E74,VIP!$A$2:$O11131,8,FALSE)</f>
        <v>N/A</v>
      </c>
      <c r="K74" s="142" t="str">
        <f>VLOOKUP(E74,VIP!$A$2:$O14705,6,0)</f>
        <v>N/A</v>
      </c>
      <c r="L74" s="143" t="s">
        <v>2465</v>
      </c>
      <c r="M74" s="99" t="s">
        <v>2445</v>
      </c>
      <c r="N74" s="99" t="s">
        <v>2452</v>
      </c>
      <c r="O74" s="142" t="s">
        <v>2586</v>
      </c>
      <c r="P74" s="142"/>
      <c r="Q74" s="99" t="s">
        <v>2465</v>
      </c>
    </row>
    <row r="75" spans="1:17" s="115" customFormat="1" ht="18" x14ac:dyDescent="0.25">
      <c r="A75" s="142" t="str">
        <f>VLOOKUP(E75,'LISTADO ATM'!$A$2:$C$898,3,0)</f>
        <v>DISTRITO NACIONAL</v>
      </c>
      <c r="B75" s="139" t="s">
        <v>2615</v>
      </c>
      <c r="C75" s="100">
        <v>44388.684293981481</v>
      </c>
      <c r="D75" s="100" t="s">
        <v>2180</v>
      </c>
      <c r="E75" s="134">
        <v>248</v>
      </c>
      <c r="F75" s="142" t="str">
        <f>VLOOKUP(E75,VIP!$A$2:$O14254,2,0)</f>
        <v>DRBR248</v>
      </c>
      <c r="G75" s="142" t="str">
        <f>VLOOKUP(E75,'LISTADO ATM'!$A$2:$B$897,2,0)</f>
        <v xml:space="preserve">ATM Shell Paraiso </v>
      </c>
      <c r="H75" s="142" t="str">
        <f>VLOOKUP(E75,VIP!$A$2:$O19215,7,FALSE)</f>
        <v>Si</v>
      </c>
      <c r="I75" s="142" t="str">
        <f>VLOOKUP(E75,VIP!$A$2:$O11180,8,FALSE)</f>
        <v>Si</v>
      </c>
      <c r="J75" s="142" t="str">
        <f>VLOOKUP(E75,VIP!$A$2:$O11130,8,FALSE)</f>
        <v>Si</v>
      </c>
      <c r="K75" s="142" t="str">
        <f>VLOOKUP(E75,VIP!$A$2:$O14704,6,0)</f>
        <v>NO</v>
      </c>
      <c r="L75" s="143" t="s">
        <v>2219</v>
      </c>
      <c r="M75" s="99" t="s">
        <v>2445</v>
      </c>
      <c r="N75" s="99" t="s">
        <v>2452</v>
      </c>
      <c r="O75" s="142" t="s">
        <v>2454</v>
      </c>
      <c r="P75" s="142"/>
      <c r="Q75" s="99" t="s">
        <v>2219</v>
      </c>
    </row>
    <row r="76" spans="1:17" s="115" customFormat="1" ht="18" x14ac:dyDescent="0.25">
      <c r="A76" s="142" t="str">
        <f>VLOOKUP(E76,'LISTADO ATM'!$A$2:$C$898,3,0)</f>
        <v>NORTE</v>
      </c>
      <c r="B76" s="139" t="s">
        <v>2614</v>
      </c>
      <c r="C76" s="100">
        <v>44388.68482638889</v>
      </c>
      <c r="D76" s="100" t="s">
        <v>2469</v>
      </c>
      <c r="E76" s="134">
        <v>606</v>
      </c>
      <c r="F76" s="142" t="str">
        <f>VLOOKUP(E76,VIP!$A$2:$O14253,2,0)</f>
        <v>DRBR704</v>
      </c>
      <c r="G76" s="142" t="str">
        <f>VLOOKUP(E76,'LISTADO ATM'!$A$2:$B$897,2,0)</f>
        <v xml:space="preserve">ATM UNP Manolo Tavarez Justo </v>
      </c>
      <c r="H76" s="142" t="str">
        <f>VLOOKUP(E76,VIP!$A$2:$O19214,7,FALSE)</f>
        <v>Si</v>
      </c>
      <c r="I76" s="142" t="str">
        <f>VLOOKUP(E76,VIP!$A$2:$O11179,8,FALSE)</f>
        <v>Si</v>
      </c>
      <c r="J76" s="142" t="str">
        <f>VLOOKUP(E76,VIP!$A$2:$O11129,8,FALSE)</f>
        <v>Si</v>
      </c>
      <c r="K76" s="142" t="str">
        <f>VLOOKUP(E76,VIP!$A$2:$O14703,6,0)</f>
        <v>NO</v>
      </c>
      <c r="L76" s="143" t="s">
        <v>2560</v>
      </c>
      <c r="M76" s="99" t="s">
        <v>2445</v>
      </c>
      <c r="N76" s="99" t="s">
        <v>2452</v>
      </c>
      <c r="O76" s="142" t="s">
        <v>2470</v>
      </c>
      <c r="P76" s="142"/>
      <c r="Q76" s="99" t="s">
        <v>2560</v>
      </c>
    </row>
    <row r="77" spans="1:17" s="115" customFormat="1" ht="18" x14ac:dyDescent="0.25">
      <c r="A77" s="142" t="str">
        <f>VLOOKUP(E77,'LISTADO ATM'!$A$2:$C$898,3,0)</f>
        <v>SUR</v>
      </c>
      <c r="B77" s="139" t="s">
        <v>2613</v>
      </c>
      <c r="C77" s="100">
        <v>44388.686018518521</v>
      </c>
      <c r="D77" s="100" t="s">
        <v>2180</v>
      </c>
      <c r="E77" s="134">
        <v>780</v>
      </c>
      <c r="F77" s="142" t="str">
        <f>VLOOKUP(E77,VIP!$A$2:$O14252,2,0)</f>
        <v>DRBR041</v>
      </c>
      <c r="G77" s="142" t="str">
        <f>VLOOKUP(E77,'LISTADO ATM'!$A$2:$B$897,2,0)</f>
        <v xml:space="preserve">ATM Oficina Barahona I </v>
      </c>
      <c r="H77" s="142" t="str">
        <f>VLOOKUP(E77,VIP!$A$2:$O19213,7,FALSE)</f>
        <v>Si</v>
      </c>
      <c r="I77" s="142" t="str">
        <f>VLOOKUP(E77,VIP!$A$2:$O11178,8,FALSE)</f>
        <v>Si</v>
      </c>
      <c r="J77" s="142" t="str">
        <f>VLOOKUP(E77,VIP!$A$2:$O11128,8,FALSE)</f>
        <v>Si</v>
      </c>
      <c r="K77" s="142" t="str">
        <f>VLOOKUP(E77,VIP!$A$2:$O14702,6,0)</f>
        <v>SI</v>
      </c>
      <c r="L77" s="143" t="s">
        <v>2245</v>
      </c>
      <c r="M77" s="99" t="s">
        <v>2445</v>
      </c>
      <c r="N77" s="99" t="s">
        <v>2452</v>
      </c>
      <c r="O77" s="142" t="s">
        <v>2454</v>
      </c>
      <c r="P77" s="142"/>
      <c r="Q77" s="99" t="s">
        <v>2245</v>
      </c>
    </row>
    <row r="78" spans="1:17" s="115" customFormat="1" ht="18" x14ac:dyDescent="0.25">
      <c r="A78" s="142" t="str">
        <f>VLOOKUP(E78,'LISTADO ATM'!$A$2:$C$898,3,0)</f>
        <v>DISTRITO NACIONAL</v>
      </c>
      <c r="B78" s="139" t="s">
        <v>2612</v>
      </c>
      <c r="C78" s="100">
        <v>44388.686493055553</v>
      </c>
      <c r="D78" s="100" t="s">
        <v>2180</v>
      </c>
      <c r="E78" s="134">
        <v>800</v>
      </c>
      <c r="F78" s="142" t="str">
        <f>VLOOKUP(E78,VIP!$A$2:$O14251,2,0)</f>
        <v>DRBR800</v>
      </c>
      <c r="G78" s="142" t="str">
        <f>VLOOKUP(E78,'LISTADO ATM'!$A$2:$B$897,2,0)</f>
        <v xml:space="preserve">ATM Estación Next Dipsa Pedro Livio Cedeño </v>
      </c>
      <c r="H78" s="142" t="str">
        <f>VLOOKUP(E78,VIP!$A$2:$O19212,7,FALSE)</f>
        <v>Si</v>
      </c>
      <c r="I78" s="142" t="str">
        <f>VLOOKUP(E78,VIP!$A$2:$O11177,8,FALSE)</f>
        <v>Si</v>
      </c>
      <c r="J78" s="142" t="str">
        <f>VLOOKUP(E78,VIP!$A$2:$O11127,8,FALSE)</f>
        <v>Si</v>
      </c>
      <c r="K78" s="142" t="str">
        <f>VLOOKUP(E78,VIP!$A$2:$O14701,6,0)</f>
        <v>NO</v>
      </c>
      <c r="L78" s="143" t="s">
        <v>2245</v>
      </c>
      <c r="M78" s="99" t="s">
        <v>2445</v>
      </c>
      <c r="N78" s="99" t="s">
        <v>2452</v>
      </c>
      <c r="O78" s="142" t="s">
        <v>2454</v>
      </c>
      <c r="P78" s="142"/>
      <c r="Q78" s="99" t="s">
        <v>2245</v>
      </c>
    </row>
    <row r="79" spans="1:17" s="115" customFormat="1" ht="18" x14ac:dyDescent="0.25">
      <c r="A79" s="142" t="str">
        <f>VLOOKUP(E79,'LISTADO ATM'!$A$2:$C$898,3,0)</f>
        <v>DISTRITO NACIONAL</v>
      </c>
      <c r="B79" s="139" t="s">
        <v>2611</v>
      </c>
      <c r="C79" s="100">
        <v>44388.687222222223</v>
      </c>
      <c r="D79" s="100" t="s">
        <v>2180</v>
      </c>
      <c r="E79" s="134">
        <v>410</v>
      </c>
      <c r="F79" s="142" t="str">
        <f>VLOOKUP(E79,VIP!$A$2:$O14249,2,0)</f>
        <v>DRBR410</v>
      </c>
      <c r="G79" s="142" t="str">
        <f>VLOOKUP(E79,'LISTADO ATM'!$A$2:$B$897,2,0)</f>
        <v xml:space="preserve">ATM Oficina Las Palmas de Herrera II </v>
      </c>
      <c r="H79" s="142" t="str">
        <f>VLOOKUP(E79,VIP!$A$2:$O19210,7,FALSE)</f>
        <v>Si</v>
      </c>
      <c r="I79" s="142" t="str">
        <f>VLOOKUP(E79,VIP!$A$2:$O11175,8,FALSE)</f>
        <v>Si</v>
      </c>
      <c r="J79" s="142" t="str">
        <f>VLOOKUP(E79,VIP!$A$2:$O11125,8,FALSE)</f>
        <v>Si</v>
      </c>
      <c r="K79" s="142" t="str">
        <f>VLOOKUP(E79,VIP!$A$2:$O14699,6,0)</f>
        <v>NO</v>
      </c>
      <c r="L79" s="143" t="s">
        <v>2245</v>
      </c>
      <c r="M79" s="99" t="s">
        <v>2445</v>
      </c>
      <c r="N79" s="99" t="s">
        <v>2452</v>
      </c>
      <c r="O79" s="142" t="s">
        <v>2454</v>
      </c>
      <c r="P79" s="142"/>
      <c r="Q79" s="99" t="s">
        <v>2245</v>
      </c>
    </row>
    <row r="80" spans="1:17" s="115" customFormat="1" ht="18" x14ac:dyDescent="0.25">
      <c r="A80" s="142" t="str">
        <f>VLOOKUP(E80,'LISTADO ATM'!$A$2:$C$898,3,0)</f>
        <v>NORTE</v>
      </c>
      <c r="B80" s="139" t="s">
        <v>2610</v>
      </c>
      <c r="C80" s="100">
        <v>44388.687604166669</v>
      </c>
      <c r="D80" s="100" t="s">
        <v>2180</v>
      </c>
      <c r="E80" s="134">
        <v>851</v>
      </c>
      <c r="F80" s="142" t="str">
        <f>VLOOKUP(E80,VIP!$A$2:$O14248,2,0)</f>
        <v>DRBR851</v>
      </c>
      <c r="G80" s="142" t="str">
        <f>VLOOKUP(E80,'LISTADO ATM'!$A$2:$B$897,2,0)</f>
        <v xml:space="preserve">ATM Hospital Vinicio Calventi </v>
      </c>
      <c r="H80" s="142" t="str">
        <f>VLOOKUP(E80,VIP!$A$2:$O19209,7,FALSE)</f>
        <v>Si</v>
      </c>
      <c r="I80" s="142" t="str">
        <f>VLOOKUP(E80,VIP!$A$2:$O11174,8,FALSE)</f>
        <v>Si</v>
      </c>
      <c r="J80" s="142" t="str">
        <f>VLOOKUP(E80,VIP!$A$2:$O11124,8,FALSE)</f>
        <v>Si</v>
      </c>
      <c r="K80" s="142" t="str">
        <f>VLOOKUP(E80,VIP!$A$2:$O14698,6,0)</f>
        <v>NO</v>
      </c>
      <c r="L80" s="143" t="s">
        <v>2245</v>
      </c>
      <c r="M80" s="99" t="s">
        <v>2445</v>
      </c>
      <c r="N80" s="99" t="s">
        <v>2452</v>
      </c>
      <c r="O80" s="142" t="s">
        <v>2454</v>
      </c>
      <c r="P80" s="142"/>
      <c r="Q80" s="99" t="s">
        <v>2245</v>
      </c>
    </row>
    <row r="81" spans="1:17" ht="18" x14ac:dyDescent="0.25">
      <c r="A81" s="142" t="str">
        <f>VLOOKUP(E81,'LISTADO ATM'!$A$2:$C$898,3,0)</f>
        <v>DISTRITO NACIONAL</v>
      </c>
      <c r="B81" s="139" t="s">
        <v>2609</v>
      </c>
      <c r="C81" s="100">
        <v>44388.694768518515</v>
      </c>
      <c r="D81" s="100" t="s">
        <v>2180</v>
      </c>
      <c r="E81" s="134">
        <v>473</v>
      </c>
      <c r="F81" s="142" t="str">
        <f>VLOOKUP(E81,VIP!$A$2:$O14247,2,0)</f>
        <v>DRBR473</v>
      </c>
      <c r="G81" s="142" t="str">
        <f>VLOOKUP(E81,'LISTADO ATM'!$A$2:$B$897,2,0)</f>
        <v xml:space="preserve">ATM Oficina Carrefour II </v>
      </c>
      <c r="H81" s="142" t="str">
        <f>VLOOKUP(E81,VIP!$A$2:$O19208,7,FALSE)</f>
        <v>Si</v>
      </c>
      <c r="I81" s="142" t="str">
        <f>VLOOKUP(E81,VIP!$A$2:$O11173,8,FALSE)</f>
        <v>Si</v>
      </c>
      <c r="J81" s="142" t="str">
        <f>VLOOKUP(E81,VIP!$A$2:$O11123,8,FALSE)</f>
        <v>Si</v>
      </c>
      <c r="K81" s="142" t="str">
        <f>VLOOKUP(E81,VIP!$A$2:$O14697,6,0)</f>
        <v>NO</v>
      </c>
      <c r="L81" s="143" t="s">
        <v>2219</v>
      </c>
      <c r="M81" s="99" t="s">
        <v>2445</v>
      </c>
      <c r="N81" s="99" t="s">
        <v>2452</v>
      </c>
      <c r="O81" s="142" t="s">
        <v>2454</v>
      </c>
      <c r="P81" s="142"/>
      <c r="Q81" s="99" t="s">
        <v>2219</v>
      </c>
    </row>
    <row r="82" spans="1:17" ht="18" x14ac:dyDescent="0.25">
      <c r="A82" s="142" t="str">
        <f>VLOOKUP(E82,'LISTADO ATM'!$A$2:$C$898,3,0)</f>
        <v>DISTRITO NACIONAL</v>
      </c>
      <c r="B82" s="139" t="s">
        <v>2608</v>
      </c>
      <c r="C82" s="100">
        <v>44388.695300925923</v>
      </c>
      <c r="D82" s="100" t="s">
        <v>2180</v>
      </c>
      <c r="E82" s="134">
        <v>522</v>
      </c>
      <c r="F82" s="142" t="str">
        <f>VLOOKUP(E82,VIP!$A$2:$O14246,2,0)</f>
        <v>DRBR522</v>
      </c>
      <c r="G82" s="142" t="str">
        <f>VLOOKUP(E82,'LISTADO ATM'!$A$2:$B$897,2,0)</f>
        <v xml:space="preserve">ATM Oficina Galería 360 </v>
      </c>
      <c r="H82" s="142" t="str">
        <f>VLOOKUP(E82,VIP!$A$2:$O19207,7,FALSE)</f>
        <v>Si</v>
      </c>
      <c r="I82" s="142" t="str">
        <f>VLOOKUP(E82,VIP!$A$2:$O11172,8,FALSE)</f>
        <v>Si</v>
      </c>
      <c r="J82" s="142" t="str">
        <f>VLOOKUP(E82,VIP!$A$2:$O11122,8,FALSE)</f>
        <v>Si</v>
      </c>
      <c r="K82" s="142" t="str">
        <f>VLOOKUP(E82,VIP!$A$2:$O14696,6,0)</f>
        <v>SI</v>
      </c>
      <c r="L82" s="143" t="s">
        <v>2219</v>
      </c>
      <c r="M82" s="99" t="s">
        <v>2445</v>
      </c>
      <c r="N82" s="99" t="s">
        <v>2452</v>
      </c>
      <c r="O82" s="142" t="s">
        <v>2454</v>
      </c>
      <c r="P82" s="142"/>
      <c r="Q82" s="99" t="s">
        <v>2219</v>
      </c>
    </row>
    <row r="83" spans="1:17" ht="18" x14ac:dyDescent="0.25">
      <c r="A83" s="142" t="str">
        <f>VLOOKUP(E83,'LISTADO ATM'!$A$2:$C$898,3,0)</f>
        <v>DISTRITO NACIONAL</v>
      </c>
      <c r="B83" s="139" t="s">
        <v>2607</v>
      </c>
      <c r="C83" s="100">
        <v>44388.695798611108</v>
      </c>
      <c r="D83" s="100" t="s">
        <v>2180</v>
      </c>
      <c r="E83" s="134">
        <v>224</v>
      </c>
      <c r="F83" s="142" t="str">
        <f>VLOOKUP(E83,VIP!$A$2:$O14245,2,0)</f>
        <v>DRBR224</v>
      </c>
      <c r="G83" s="142" t="str">
        <f>VLOOKUP(E83,'LISTADO ATM'!$A$2:$B$897,2,0)</f>
        <v xml:space="preserve">ATM S/M Nacional El Millón (Núñez de Cáceres) </v>
      </c>
      <c r="H83" s="142" t="str">
        <f>VLOOKUP(E83,VIP!$A$2:$O19206,7,FALSE)</f>
        <v>Si</v>
      </c>
      <c r="I83" s="142" t="str">
        <f>VLOOKUP(E83,VIP!$A$2:$O11171,8,FALSE)</f>
        <v>Si</v>
      </c>
      <c r="J83" s="142" t="str">
        <f>VLOOKUP(E83,VIP!$A$2:$O11121,8,FALSE)</f>
        <v>Si</v>
      </c>
      <c r="K83" s="142" t="str">
        <f>VLOOKUP(E83,VIP!$A$2:$O14695,6,0)</f>
        <v>SI</v>
      </c>
      <c r="L83" s="143" t="s">
        <v>2219</v>
      </c>
      <c r="M83" s="99" t="s">
        <v>2445</v>
      </c>
      <c r="N83" s="99" t="s">
        <v>2452</v>
      </c>
      <c r="O83" s="142" t="s">
        <v>2454</v>
      </c>
      <c r="P83" s="142"/>
      <c r="Q83" s="99" t="s">
        <v>2219</v>
      </c>
    </row>
    <row r="84" spans="1:17" ht="18" x14ac:dyDescent="0.25">
      <c r="A84" s="142" t="str">
        <f>VLOOKUP(E84,'LISTADO ATM'!$A$2:$C$898,3,0)</f>
        <v>DISTRITO NACIONAL</v>
      </c>
      <c r="B84" s="139" t="s">
        <v>2606</v>
      </c>
      <c r="C84" s="100">
        <v>44388.696296296293</v>
      </c>
      <c r="D84" s="100" t="s">
        <v>2180</v>
      </c>
      <c r="E84" s="134">
        <v>487</v>
      </c>
      <c r="F84" s="142" t="str">
        <f>VLOOKUP(E84,VIP!$A$2:$O14220,2,0)</f>
        <v>DRBR487</v>
      </c>
      <c r="G84" s="142" t="str">
        <f>VLOOKUP(E84,'LISTADO ATM'!$A$2:$B$897,2,0)</f>
        <v xml:space="preserve">ATM Olé Hainamosa </v>
      </c>
      <c r="H84" s="142" t="str">
        <f>VLOOKUP(E84,VIP!$A$2:$O19181,7,FALSE)</f>
        <v>Si</v>
      </c>
      <c r="I84" s="142" t="str">
        <f>VLOOKUP(E84,VIP!$A$2:$O11146,8,FALSE)</f>
        <v>Si</v>
      </c>
      <c r="J84" s="142" t="str">
        <f>VLOOKUP(E84,VIP!$A$2:$O11096,8,FALSE)</f>
        <v>Si</v>
      </c>
      <c r="K84" s="142" t="str">
        <f>VLOOKUP(E84,VIP!$A$2:$O14670,6,0)</f>
        <v>SI</v>
      </c>
      <c r="L84" s="143" t="s">
        <v>2219</v>
      </c>
      <c r="M84" s="99" t="s">
        <v>2445</v>
      </c>
      <c r="N84" s="99" t="s">
        <v>2452</v>
      </c>
      <c r="O84" s="142" t="s">
        <v>2454</v>
      </c>
      <c r="P84" s="142"/>
      <c r="Q84" s="99" t="s">
        <v>2219</v>
      </c>
    </row>
    <row r="85" spans="1:17" ht="18" x14ac:dyDescent="0.25">
      <c r="A85" s="142" t="str">
        <f>VLOOKUP(E85,'LISTADO ATM'!$A$2:$C$898,3,0)</f>
        <v>SUR</v>
      </c>
      <c r="B85" s="139" t="s">
        <v>2631</v>
      </c>
      <c r="C85" s="100">
        <v>44388.731261574074</v>
      </c>
      <c r="D85" s="100" t="s">
        <v>2180</v>
      </c>
      <c r="E85" s="134">
        <v>584</v>
      </c>
      <c r="F85" s="142" t="str">
        <f>VLOOKUP(E85,VIP!$A$2:$O14234,2,0)</f>
        <v>DRBR404</v>
      </c>
      <c r="G85" s="142" t="str">
        <f>VLOOKUP(E85,'LISTADO ATM'!$A$2:$B$897,2,0)</f>
        <v xml:space="preserve">ATM Oficina San Cristóbal I </v>
      </c>
      <c r="H85" s="142" t="str">
        <f>VLOOKUP(E85,VIP!$A$2:$O19195,7,FALSE)</f>
        <v>Si</v>
      </c>
      <c r="I85" s="142" t="str">
        <f>VLOOKUP(E85,VIP!$A$2:$O11160,8,FALSE)</f>
        <v>Si</v>
      </c>
      <c r="J85" s="142" t="str">
        <f>VLOOKUP(E85,VIP!$A$2:$O11110,8,FALSE)</f>
        <v>Si</v>
      </c>
      <c r="K85" s="142" t="str">
        <f>VLOOKUP(E85,VIP!$A$2:$O14684,6,0)</f>
        <v>SI</v>
      </c>
      <c r="L85" s="143" t="s">
        <v>2465</v>
      </c>
      <c r="M85" s="99" t="s">
        <v>2445</v>
      </c>
      <c r="N85" s="99" t="s">
        <v>2452</v>
      </c>
      <c r="O85" s="142" t="s">
        <v>2454</v>
      </c>
      <c r="P85" s="142"/>
      <c r="Q85" s="99" t="s">
        <v>2465</v>
      </c>
    </row>
    <row r="86" spans="1:17" ht="18" x14ac:dyDescent="0.25">
      <c r="A86" s="142" t="str">
        <f>VLOOKUP(E86,'LISTADO ATM'!$A$2:$C$898,3,0)</f>
        <v>SUR</v>
      </c>
      <c r="B86" s="139" t="s">
        <v>2630</v>
      </c>
      <c r="C86" s="100">
        <v>44388.772986111115</v>
      </c>
      <c r="D86" s="100" t="s">
        <v>2180</v>
      </c>
      <c r="E86" s="134">
        <v>360</v>
      </c>
      <c r="F86" s="142" t="str">
        <f>VLOOKUP(E86,VIP!$A$2:$O14233,2,0)</f>
        <v>DRBR360</v>
      </c>
      <c r="G86" s="142" t="str">
        <f>VLOOKUP(E86,'LISTADO ATM'!$A$2:$B$897,2,0)</f>
        <v>ATM Ayuntamiento Guayabal</v>
      </c>
      <c r="H86" s="142" t="str">
        <f>VLOOKUP(E86,VIP!$A$2:$O19194,7,FALSE)</f>
        <v>si</v>
      </c>
      <c r="I86" s="142" t="str">
        <f>VLOOKUP(E86,VIP!$A$2:$O11159,8,FALSE)</f>
        <v>si</v>
      </c>
      <c r="J86" s="142" t="str">
        <f>VLOOKUP(E86,VIP!$A$2:$O11109,8,FALSE)</f>
        <v>si</v>
      </c>
      <c r="K86" s="142" t="str">
        <f>VLOOKUP(E86,VIP!$A$2:$O14683,6,0)</f>
        <v>NO</v>
      </c>
      <c r="L86" s="143" t="s">
        <v>2245</v>
      </c>
      <c r="M86" s="99" t="s">
        <v>2445</v>
      </c>
      <c r="N86" s="99" t="s">
        <v>2452</v>
      </c>
      <c r="O86" s="142" t="s">
        <v>2454</v>
      </c>
      <c r="P86" s="142"/>
      <c r="Q86" s="99" t="s">
        <v>2245</v>
      </c>
    </row>
    <row r="87" spans="1:17" ht="18" x14ac:dyDescent="0.25">
      <c r="A87" s="142" t="str">
        <f>VLOOKUP(E87,'LISTADO ATM'!$A$2:$C$898,3,0)</f>
        <v>NORTE</v>
      </c>
      <c r="B87" s="139" t="s">
        <v>2629</v>
      </c>
      <c r="C87" s="100">
        <v>44388.785486111112</v>
      </c>
      <c r="D87" s="100" t="s">
        <v>2181</v>
      </c>
      <c r="E87" s="134">
        <v>198</v>
      </c>
      <c r="F87" s="142" t="str">
        <f>VLOOKUP(E87,VIP!$A$2:$O14232,2,0)</f>
        <v>DRBR198</v>
      </c>
      <c r="G87" s="142" t="str">
        <f>VLOOKUP(E87,'LISTADO ATM'!$A$2:$B$897,2,0)</f>
        <v xml:space="preserve">ATM Almacenes El Encanto  (Santiago) </v>
      </c>
      <c r="H87" s="142" t="str">
        <f>VLOOKUP(E87,VIP!$A$2:$O19193,7,FALSE)</f>
        <v>NO</v>
      </c>
      <c r="I87" s="142" t="str">
        <f>VLOOKUP(E87,VIP!$A$2:$O11158,8,FALSE)</f>
        <v>NO</v>
      </c>
      <c r="J87" s="142" t="str">
        <f>VLOOKUP(E87,VIP!$A$2:$O11108,8,FALSE)</f>
        <v>NO</v>
      </c>
      <c r="K87" s="142" t="str">
        <f>VLOOKUP(E87,VIP!$A$2:$O14682,6,0)</f>
        <v>NO</v>
      </c>
      <c r="L87" s="143" t="s">
        <v>2245</v>
      </c>
      <c r="M87" s="99" t="s">
        <v>2445</v>
      </c>
      <c r="N87" s="99" t="s">
        <v>2452</v>
      </c>
      <c r="O87" s="142" t="s">
        <v>2586</v>
      </c>
      <c r="P87" s="142"/>
      <c r="Q87" s="99" t="s">
        <v>2245</v>
      </c>
    </row>
    <row r="88" spans="1:17" ht="18" x14ac:dyDescent="0.25">
      <c r="A88" s="142" t="str">
        <f>VLOOKUP(E88,'LISTADO ATM'!$A$2:$C$898,3,0)</f>
        <v>ESTE</v>
      </c>
      <c r="B88" s="139" t="s">
        <v>2628</v>
      </c>
      <c r="C88" s="100">
        <v>44388.786053240743</v>
      </c>
      <c r="D88" s="100" t="s">
        <v>2180</v>
      </c>
      <c r="E88" s="134">
        <v>795</v>
      </c>
      <c r="F88" s="142" t="str">
        <f>VLOOKUP(E88,VIP!$A$2:$O14231,2,0)</f>
        <v>DRBR795</v>
      </c>
      <c r="G88" s="142" t="str">
        <f>VLOOKUP(E88,'LISTADO ATM'!$A$2:$B$897,2,0)</f>
        <v xml:space="preserve">ATM UNP Guaymate (La Romana) </v>
      </c>
      <c r="H88" s="142" t="str">
        <f>VLOOKUP(E88,VIP!$A$2:$O19192,7,FALSE)</f>
        <v>Si</v>
      </c>
      <c r="I88" s="142" t="str">
        <f>VLOOKUP(E88,VIP!$A$2:$O11157,8,FALSE)</f>
        <v>Si</v>
      </c>
      <c r="J88" s="142" t="str">
        <f>VLOOKUP(E88,VIP!$A$2:$O11107,8,FALSE)</f>
        <v>Si</v>
      </c>
      <c r="K88" s="142" t="str">
        <f>VLOOKUP(E88,VIP!$A$2:$O14681,6,0)</f>
        <v>NO</v>
      </c>
      <c r="L88" s="143" t="s">
        <v>2245</v>
      </c>
      <c r="M88" s="99" t="s">
        <v>2445</v>
      </c>
      <c r="N88" s="99" t="s">
        <v>2452</v>
      </c>
      <c r="O88" s="142" t="s">
        <v>2454</v>
      </c>
      <c r="P88" s="142"/>
      <c r="Q88" s="99" t="s">
        <v>2245</v>
      </c>
    </row>
    <row r="89" spans="1:17" ht="18" x14ac:dyDescent="0.25">
      <c r="A89" s="142" t="str">
        <f>VLOOKUP(E89,'LISTADO ATM'!$A$2:$C$898,3,0)</f>
        <v>NORTE</v>
      </c>
      <c r="B89" s="139" t="s">
        <v>2627</v>
      </c>
      <c r="C89" s="100">
        <v>44388.797013888892</v>
      </c>
      <c r="D89" s="100" t="s">
        <v>2469</v>
      </c>
      <c r="E89" s="134">
        <v>431</v>
      </c>
      <c r="F89" s="142" t="str">
        <f>VLOOKUP(E89,VIP!$A$2:$O14230,2,0)</f>
        <v>DRBR583</v>
      </c>
      <c r="G89" s="142" t="str">
        <f>VLOOKUP(E89,'LISTADO ATM'!$A$2:$B$897,2,0)</f>
        <v xml:space="preserve">ATM Autoservicio Sol (Santiago) </v>
      </c>
      <c r="H89" s="142" t="str">
        <f>VLOOKUP(E89,VIP!$A$2:$O19191,7,FALSE)</f>
        <v>Si</v>
      </c>
      <c r="I89" s="142" t="str">
        <f>VLOOKUP(E89,VIP!$A$2:$O11156,8,FALSE)</f>
        <v>Si</v>
      </c>
      <c r="J89" s="142" t="str">
        <f>VLOOKUP(E89,VIP!$A$2:$O11106,8,FALSE)</f>
        <v>Si</v>
      </c>
      <c r="K89" s="142" t="str">
        <f>VLOOKUP(E89,VIP!$A$2:$O14680,6,0)</f>
        <v>SI</v>
      </c>
      <c r="L89" s="143" t="s">
        <v>2561</v>
      </c>
      <c r="M89" s="99" t="s">
        <v>2445</v>
      </c>
      <c r="N89" s="99" t="s">
        <v>2452</v>
      </c>
      <c r="O89" s="142" t="s">
        <v>2470</v>
      </c>
      <c r="P89" s="142"/>
      <c r="Q89" s="99" t="s">
        <v>2561</v>
      </c>
    </row>
    <row r="90" spans="1:17" ht="18" x14ac:dyDescent="0.25">
      <c r="A90" s="142" t="str">
        <f>VLOOKUP(E90,'LISTADO ATM'!$A$2:$C$898,3,0)</f>
        <v>SUR</v>
      </c>
      <c r="B90" s="139" t="s">
        <v>2626</v>
      </c>
      <c r="C90" s="100">
        <v>44388.813310185185</v>
      </c>
      <c r="D90" s="100" t="s">
        <v>2469</v>
      </c>
      <c r="E90" s="134">
        <v>301</v>
      </c>
      <c r="F90" s="142" t="str">
        <f>VLOOKUP(E90,VIP!$A$2:$O14229,2,0)</f>
        <v>DRBR301</v>
      </c>
      <c r="G90" s="142" t="str">
        <f>VLOOKUP(E90,'LISTADO ATM'!$A$2:$B$897,2,0)</f>
        <v xml:space="preserve">ATM UNP Alfa y Omega (Barahona) </v>
      </c>
      <c r="H90" s="142" t="str">
        <f>VLOOKUP(E90,VIP!$A$2:$O19190,7,FALSE)</f>
        <v>Si</v>
      </c>
      <c r="I90" s="142" t="str">
        <f>VLOOKUP(E90,VIP!$A$2:$O11155,8,FALSE)</f>
        <v>Si</v>
      </c>
      <c r="J90" s="142" t="str">
        <f>VLOOKUP(E90,VIP!$A$2:$O11105,8,FALSE)</f>
        <v>Si</v>
      </c>
      <c r="K90" s="142" t="str">
        <f>VLOOKUP(E90,VIP!$A$2:$O14679,6,0)</f>
        <v>NO</v>
      </c>
      <c r="L90" s="143" t="s">
        <v>2561</v>
      </c>
      <c r="M90" s="99" t="s">
        <v>2445</v>
      </c>
      <c r="N90" s="99" t="s">
        <v>2452</v>
      </c>
      <c r="O90" s="142" t="s">
        <v>2470</v>
      </c>
      <c r="P90" s="142"/>
      <c r="Q90" s="99" t="s">
        <v>2561</v>
      </c>
    </row>
    <row r="91" spans="1:17" ht="18" x14ac:dyDescent="0.25">
      <c r="A91" s="142" t="str">
        <f>VLOOKUP(E91,'LISTADO ATM'!$A$2:$C$898,3,0)</f>
        <v>NORTE</v>
      </c>
      <c r="B91" s="139" t="s">
        <v>2625</v>
      </c>
      <c r="C91" s="100">
        <v>44388.814386574071</v>
      </c>
      <c r="D91" s="100" t="s">
        <v>2181</v>
      </c>
      <c r="E91" s="134">
        <v>432</v>
      </c>
      <c r="F91" s="142" t="str">
        <f>VLOOKUP(E91,VIP!$A$2:$O14228,2,0)</f>
        <v>DRBR432</v>
      </c>
      <c r="G91" s="142" t="str">
        <f>VLOOKUP(E91,'LISTADO ATM'!$A$2:$B$897,2,0)</f>
        <v xml:space="preserve">ATM Oficina Puerto Plata II </v>
      </c>
      <c r="H91" s="142" t="str">
        <f>VLOOKUP(E91,VIP!$A$2:$O19189,7,FALSE)</f>
        <v>Si</v>
      </c>
      <c r="I91" s="142" t="str">
        <f>VLOOKUP(E91,VIP!$A$2:$O11154,8,FALSE)</f>
        <v>Si</v>
      </c>
      <c r="J91" s="142" t="str">
        <f>VLOOKUP(E91,VIP!$A$2:$O11104,8,FALSE)</f>
        <v>Si</v>
      </c>
      <c r="K91" s="142" t="str">
        <f>VLOOKUP(E91,VIP!$A$2:$O14678,6,0)</f>
        <v>SI</v>
      </c>
      <c r="L91" s="143" t="s">
        <v>2465</v>
      </c>
      <c r="M91" s="99" t="s">
        <v>2445</v>
      </c>
      <c r="N91" s="99" t="s">
        <v>2452</v>
      </c>
      <c r="O91" s="142" t="s">
        <v>2586</v>
      </c>
      <c r="P91" s="142"/>
      <c r="Q91" s="99" t="s">
        <v>2465</v>
      </c>
    </row>
    <row r="92" spans="1:17" ht="18" x14ac:dyDescent="0.25">
      <c r="A92" s="142" t="str">
        <f>VLOOKUP(E92,'LISTADO ATM'!$A$2:$C$898,3,0)</f>
        <v>DISTRITO NACIONAL</v>
      </c>
      <c r="B92" s="139" t="s">
        <v>2624</v>
      </c>
      <c r="C92" s="100">
        <v>44388.831921296296</v>
      </c>
      <c r="D92" s="100" t="s">
        <v>2448</v>
      </c>
      <c r="E92" s="134">
        <v>437</v>
      </c>
      <c r="F92" s="142" t="str">
        <f>VLOOKUP(E92,VIP!$A$2:$O14227,2,0)</f>
        <v>DRBR437</v>
      </c>
      <c r="G92" s="142" t="str">
        <f>VLOOKUP(E92,'LISTADO ATM'!$A$2:$B$897,2,0)</f>
        <v xml:space="preserve">ATM Autobanco Torre III </v>
      </c>
      <c r="H92" s="142" t="str">
        <f>VLOOKUP(E92,VIP!$A$2:$O19188,7,FALSE)</f>
        <v>Si</v>
      </c>
      <c r="I92" s="142" t="str">
        <f>VLOOKUP(E92,VIP!$A$2:$O11153,8,FALSE)</f>
        <v>Si</v>
      </c>
      <c r="J92" s="142" t="str">
        <f>VLOOKUP(E92,VIP!$A$2:$O11103,8,FALSE)</f>
        <v>Si</v>
      </c>
      <c r="K92" s="142" t="str">
        <f>VLOOKUP(E92,VIP!$A$2:$O14677,6,0)</f>
        <v>SI</v>
      </c>
      <c r="L92" s="143" t="s">
        <v>2441</v>
      </c>
      <c r="M92" s="99" t="s">
        <v>2445</v>
      </c>
      <c r="N92" s="99" t="s">
        <v>2452</v>
      </c>
      <c r="O92" s="142" t="s">
        <v>2453</v>
      </c>
      <c r="P92" s="142"/>
      <c r="Q92" s="99" t="s">
        <v>2441</v>
      </c>
    </row>
    <row r="93" spans="1:17" ht="18" x14ac:dyDescent="0.25">
      <c r="A93" s="142" t="str">
        <f>VLOOKUP(E93,'LISTADO ATM'!$A$2:$C$898,3,0)</f>
        <v>DISTRITO NACIONAL</v>
      </c>
      <c r="B93" s="139" t="s">
        <v>2623</v>
      </c>
      <c r="C93" s="100">
        <v>44388.879606481481</v>
      </c>
      <c r="D93" s="100" t="s">
        <v>2180</v>
      </c>
      <c r="E93" s="134">
        <v>96</v>
      </c>
      <c r="F93" s="142" t="str">
        <f>VLOOKUP(E93,VIP!$A$2:$O14226,2,0)</f>
        <v>DRBR096</v>
      </c>
      <c r="G93" s="142" t="str">
        <f>VLOOKUP(E93,'LISTADO ATM'!$A$2:$B$897,2,0)</f>
        <v>ATM S/M Caribe Av. Charles de Gaulle</v>
      </c>
      <c r="H93" s="142" t="str">
        <f>VLOOKUP(E93,VIP!$A$2:$O19187,7,FALSE)</f>
        <v>Si</v>
      </c>
      <c r="I93" s="142" t="str">
        <f>VLOOKUP(E93,VIP!$A$2:$O11152,8,FALSE)</f>
        <v>No</v>
      </c>
      <c r="J93" s="142" t="str">
        <f>VLOOKUP(E93,VIP!$A$2:$O11102,8,FALSE)</f>
        <v>No</v>
      </c>
      <c r="K93" s="142" t="str">
        <f>VLOOKUP(E93,VIP!$A$2:$O14676,6,0)</f>
        <v>NO</v>
      </c>
      <c r="L93" s="143" t="s">
        <v>2245</v>
      </c>
      <c r="M93" s="99" t="s">
        <v>2445</v>
      </c>
      <c r="N93" s="99" t="s">
        <v>2452</v>
      </c>
      <c r="O93" s="142" t="s">
        <v>2454</v>
      </c>
      <c r="P93" s="142"/>
      <c r="Q93" s="99" t="s">
        <v>2245</v>
      </c>
    </row>
    <row r="94" spans="1:17" ht="18" x14ac:dyDescent="0.25">
      <c r="A94" s="142" t="str">
        <f>VLOOKUP(E94,'LISTADO ATM'!$A$2:$C$898,3,0)</f>
        <v>NORTE</v>
      </c>
      <c r="B94" s="139">
        <v>3335950159</v>
      </c>
      <c r="C94" s="100">
        <v>44388.949745370373</v>
      </c>
      <c r="D94" s="100" t="s">
        <v>2181</v>
      </c>
      <c r="E94" s="134">
        <v>854</v>
      </c>
      <c r="F94" s="142" t="str">
        <f>VLOOKUP(E94,VIP!$A$2:$O14235,2,0)</f>
        <v>DRBR854</v>
      </c>
      <c r="G94" s="142" t="str">
        <f>VLOOKUP(E94,'LISTADO ATM'!$A$2:$B$897,2,0)</f>
        <v xml:space="preserve">ATM Centro Comercial Blanco Batista </v>
      </c>
      <c r="H94" s="142" t="str">
        <f>VLOOKUP(E94,VIP!$A$2:$O19196,7,FALSE)</f>
        <v>Si</v>
      </c>
      <c r="I94" s="142" t="str">
        <f>VLOOKUP(E94,VIP!$A$2:$O11161,8,FALSE)</f>
        <v>Si</v>
      </c>
      <c r="J94" s="142" t="str">
        <f>VLOOKUP(E94,VIP!$A$2:$O11111,8,FALSE)</f>
        <v>Si</v>
      </c>
      <c r="K94" s="142" t="str">
        <f>VLOOKUP(E94,VIP!$A$2:$O14685,6,0)</f>
        <v>NO</v>
      </c>
      <c r="L94" s="143" t="s">
        <v>2219</v>
      </c>
      <c r="M94" s="99" t="s">
        <v>2445</v>
      </c>
      <c r="N94" s="99" t="s">
        <v>2452</v>
      </c>
      <c r="O94" s="142" t="s">
        <v>2586</v>
      </c>
      <c r="P94" s="142"/>
      <c r="Q94" s="99" t="s">
        <v>2219</v>
      </c>
    </row>
    <row r="95" spans="1:17" ht="18" x14ac:dyDescent="0.25">
      <c r="A95" s="142" t="str">
        <f>VLOOKUP(E95,'LISTADO ATM'!$A$2:$C$898,3,0)</f>
        <v>SUR</v>
      </c>
      <c r="B95" s="139">
        <v>3335950160</v>
      </c>
      <c r="C95" s="100">
        <v>44388.958229166667</v>
      </c>
      <c r="D95" s="100" t="s">
        <v>2180</v>
      </c>
      <c r="E95" s="134">
        <v>470</v>
      </c>
      <c r="F95" s="142" t="str">
        <f>VLOOKUP(E95,VIP!$A$2:$O14224,2,0)</f>
        <v>DRBR470</v>
      </c>
      <c r="G95" s="142" t="str">
        <f>VLOOKUP(E95,'LISTADO ATM'!$A$2:$B$897,2,0)</f>
        <v xml:space="preserve">ATM Hospital Taiwán (Azua) </v>
      </c>
      <c r="H95" s="142" t="str">
        <f>VLOOKUP(E95,VIP!$A$2:$O19185,7,FALSE)</f>
        <v>Si</v>
      </c>
      <c r="I95" s="142" t="str">
        <f>VLOOKUP(E95,VIP!$A$2:$O11150,8,FALSE)</f>
        <v>Si</v>
      </c>
      <c r="J95" s="142" t="str">
        <f>VLOOKUP(E95,VIP!$A$2:$O11100,8,FALSE)</f>
        <v>Si</v>
      </c>
      <c r="K95" s="142" t="str">
        <f>VLOOKUP(E95,VIP!$A$2:$O14674,6,0)</f>
        <v>NO</v>
      </c>
      <c r="L95" s="143" t="s">
        <v>2219</v>
      </c>
      <c r="M95" s="99" t="s">
        <v>2445</v>
      </c>
      <c r="N95" s="99" t="s">
        <v>2452</v>
      </c>
      <c r="O95" s="142" t="s">
        <v>2454</v>
      </c>
      <c r="P95" s="142"/>
      <c r="Q95" s="99" t="s">
        <v>2219</v>
      </c>
    </row>
    <row r="96" spans="1:17" s="115" customFormat="1" ht="18" x14ac:dyDescent="0.25">
      <c r="A96" s="142" t="str">
        <f>VLOOKUP(E96,'LISTADO ATM'!$A$2:$C$898,3,0)</f>
        <v>DISTRITO NACIONAL</v>
      </c>
      <c r="B96" s="139" t="s">
        <v>2633</v>
      </c>
      <c r="C96" s="100">
        <v>44389.110601851855</v>
      </c>
      <c r="D96" s="100" t="s">
        <v>2180</v>
      </c>
      <c r="E96" s="134">
        <v>453</v>
      </c>
      <c r="F96" s="142" t="str">
        <f>VLOOKUP(E96,VIP!$A$2:$O14225,2,0)</f>
        <v>DRBR453</v>
      </c>
      <c r="G96" s="142" t="str">
        <f>VLOOKUP(E96,'LISTADO ATM'!$A$2:$B$897,2,0)</f>
        <v xml:space="preserve">ATM Autobanco Sarasota II </v>
      </c>
      <c r="H96" s="142" t="str">
        <f>VLOOKUP(E96,VIP!$A$2:$O19186,7,FALSE)</f>
        <v>Si</v>
      </c>
      <c r="I96" s="142" t="str">
        <f>VLOOKUP(E96,VIP!$A$2:$O11151,8,FALSE)</f>
        <v>Si</v>
      </c>
      <c r="J96" s="142" t="str">
        <f>VLOOKUP(E96,VIP!$A$2:$O11101,8,FALSE)</f>
        <v>Si</v>
      </c>
      <c r="K96" s="142" t="str">
        <f>VLOOKUP(E96,VIP!$A$2:$O14675,6,0)</f>
        <v>SI</v>
      </c>
      <c r="L96" s="143" t="s">
        <v>2245</v>
      </c>
      <c r="M96" s="99" t="s">
        <v>2445</v>
      </c>
      <c r="N96" s="99" t="s">
        <v>2634</v>
      </c>
      <c r="O96" s="142" t="s">
        <v>2454</v>
      </c>
      <c r="P96" s="142"/>
      <c r="Q96" s="99" t="s">
        <v>2245</v>
      </c>
    </row>
    <row r="97" spans="1:17" s="115" customFormat="1" ht="18" x14ac:dyDescent="0.25">
      <c r="A97" s="142" t="str">
        <f>VLOOKUP(E97,'LISTADO ATM'!$A$2:$C$898,3,0)</f>
        <v>NORTE</v>
      </c>
      <c r="B97" s="139" t="s">
        <v>2635</v>
      </c>
      <c r="C97" s="100">
        <v>44389.340231481481</v>
      </c>
      <c r="D97" s="100" t="s">
        <v>2181</v>
      </c>
      <c r="E97" s="134">
        <v>77</v>
      </c>
      <c r="F97" s="142" t="str">
        <f>VLOOKUP(E97,VIP!$A$2:$O14226,2,0)</f>
        <v>DRBR077</v>
      </c>
      <c r="G97" s="142" t="str">
        <f>VLOOKUP(E97,'LISTADO ATM'!$A$2:$B$897,2,0)</f>
        <v xml:space="preserve">ATM Oficina Cruce de Imbert </v>
      </c>
      <c r="H97" s="142" t="str">
        <f>VLOOKUP(E97,VIP!$A$2:$O19187,7,FALSE)</f>
        <v>Si</v>
      </c>
      <c r="I97" s="142" t="str">
        <f>VLOOKUP(E97,VIP!$A$2:$O11152,8,FALSE)</f>
        <v>Si</v>
      </c>
      <c r="J97" s="142" t="str">
        <f>VLOOKUP(E97,VIP!$A$2:$O11102,8,FALSE)</f>
        <v>Si</v>
      </c>
      <c r="K97" s="142" t="str">
        <f>VLOOKUP(E97,VIP!$A$2:$O14676,6,0)</f>
        <v>SI</v>
      </c>
      <c r="L97" s="143" t="s">
        <v>2219</v>
      </c>
      <c r="M97" s="99" t="s">
        <v>2445</v>
      </c>
      <c r="N97" s="99" t="s">
        <v>2452</v>
      </c>
      <c r="O97" s="142" t="s">
        <v>2588</v>
      </c>
      <c r="P97" s="142"/>
      <c r="Q97" s="99" t="s">
        <v>2219</v>
      </c>
    </row>
    <row r="98" spans="1:17" s="115" customFormat="1" ht="18" x14ac:dyDescent="0.25">
      <c r="A98" s="142" t="str">
        <f>VLOOKUP(E98,'LISTADO ATM'!$A$2:$C$898,3,0)</f>
        <v>DISTRITO NACIONAL</v>
      </c>
      <c r="B98" s="139" t="s">
        <v>2636</v>
      </c>
      <c r="C98" s="100">
        <v>44389.326307870368</v>
      </c>
      <c r="D98" s="100" t="s">
        <v>2180</v>
      </c>
      <c r="E98" s="134">
        <v>43</v>
      </c>
      <c r="F98" s="142" t="str">
        <f>VLOOKUP(E98,VIP!$A$2:$O14227,2,0)</f>
        <v>DRBR043</v>
      </c>
      <c r="G98" s="142" t="str">
        <f>VLOOKUP(E98,'LISTADO ATM'!$A$2:$B$897,2,0)</f>
        <v xml:space="preserve">ATM Zona Franca San Isidro </v>
      </c>
      <c r="H98" s="142" t="str">
        <f>VLOOKUP(E98,VIP!$A$2:$O19188,7,FALSE)</f>
        <v>Si</v>
      </c>
      <c r="I98" s="142" t="str">
        <f>VLOOKUP(E98,VIP!$A$2:$O11153,8,FALSE)</f>
        <v>No</v>
      </c>
      <c r="J98" s="142" t="str">
        <f>VLOOKUP(E98,VIP!$A$2:$O11103,8,FALSE)</f>
        <v>No</v>
      </c>
      <c r="K98" s="142" t="str">
        <f>VLOOKUP(E98,VIP!$A$2:$O14677,6,0)</f>
        <v>NO</v>
      </c>
      <c r="L98" s="143" t="s">
        <v>2465</v>
      </c>
      <c r="M98" s="99" t="s">
        <v>2445</v>
      </c>
      <c r="N98" s="99" t="s">
        <v>2634</v>
      </c>
      <c r="O98" s="142" t="s">
        <v>2454</v>
      </c>
      <c r="P98" s="142"/>
      <c r="Q98" s="99" t="s">
        <v>2465</v>
      </c>
    </row>
    <row r="99" spans="1:17" s="115" customFormat="1" ht="18" x14ac:dyDescent="0.25">
      <c r="A99" s="142" t="str">
        <f>VLOOKUP(E99,'LISTADO ATM'!$A$2:$C$898,3,0)</f>
        <v>NORTE</v>
      </c>
      <c r="B99" s="139" t="s">
        <v>2637</v>
      </c>
      <c r="C99" s="100">
        <v>44389.322453703702</v>
      </c>
      <c r="D99" s="100" t="s">
        <v>2181</v>
      </c>
      <c r="E99" s="134">
        <v>638</v>
      </c>
      <c r="F99" s="142" t="str">
        <f>VLOOKUP(E99,VIP!$A$2:$O14228,2,0)</f>
        <v>DRBR638</v>
      </c>
      <c r="G99" s="142" t="str">
        <f>VLOOKUP(E99,'LISTADO ATM'!$A$2:$B$897,2,0)</f>
        <v xml:space="preserve">ATM S/M Yoma </v>
      </c>
      <c r="H99" s="142" t="str">
        <f>VLOOKUP(E99,VIP!$A$2:$O19189,7,FALSE)</f>
        <v>Si</v>
      </c>
      <c r="I99" s="142" t="str">
        <f>VLOOKUP(E99,VIP!$A$2:$O11154,8,FALSE)</f>
        <v>Si</v>
      </c>
      <c r="J99" s="142" t="str">
        <f>VLOOKUP(E99,VIP!$A$2:$O11104,8,FALSE)</f>
        <v>Si</v>
      </c>
      <c r="K99" s="142" t="str">
        <f>VLOOKUP(E99,VIP!$A$2:$O14678,6,0)</f>
        <v>NO</v>
      </c>
      <c r="L99" s="143" t="s">
        <v>2219</v>
      </c>
      <c r="M99" s="99" t="s">
        <v>2445</v>
      </c>
      <c r="N99" s="99" t="s">
        <v>2452</v>
      </c>
      <c r="O99" s="142" t="s">
        <v>2588</v>
      </c>
      <c r="P99" s="142"/>
      <c r="Q99" s="99" t="s">
        <v>2219</v>
      </c>
    </row>
    <row r="100" spans="1:17" x14ac:dyDescent="0.25">
      <c r="Q100" s="44"/>
    </row>
  </sheetData>
  <autoFilter ref="A4:Q4">
    <sortState ref="A5:Q99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5:B95 B1:B12 B100:B1048576">
    <cfRule type="duplicateValues" dxfId="391" priority="158857"/>
  </conditionalFormatting>
  <conditionalFormatting sqref="B85:B95 B5:B12 B100:B1048576">
    <cfRule type="duplicateValues" dxfId="390" priority="158861"/>
  </conditionalFormatting>
  <conditionalFormatting sqref="B85:B95 B1:B12 B100:B1048576">
    <cfRule type="duplicateValues" dxfId="389" priority="158864"/>
    <cfRule type="duplicateValues" dxfId="388" priority="158865"/>
    <cfRule type="duplicateValues" dxfId="387" priority="158866"/>
  </conditionalFormatting>
  <conditionalFormatting sqref="E85:E95 E5:E11 E100:E1048576">
    <cfRule type="duplicateValues" dxfId="386" priority="158876"/>
  </conditionalFormatting>
  <conditionalFormatting sqref="E85:E95 E1:E11 E100:E1048576">
    <cfRule type="duplicateValues" dxfId="385" priority="158879"/>
  </conditionalFormatting>
  <conditionalFormatting sqref="E85:E95 E1:E11 E100:E1048576">
    <cfRule type="duplicateValues" dxfId="384" priority="158883"/>
    <cfRule type="duplicateValues" dxfId="383" priority="158884"/>
  </conditionalFormatting>
  <conditionalFormatting sqref="E85:E95 E1:E11 E100:E1048576">
    <cfRule type="duplicateValues" dxfId="382" priority="158891"/>
    <cfRule type="duplicateValues" dxfId="381" priority="158892"/>
    <cfRule type="duplicateValues" dxfId="380" priority="158893"/>
  </conditionalFormatting>
  <conditionalFormatting sqref="E85:E95 E1:E11 E100:E1048576">
    <cfRule type="duplicateValues" dxfId="379" priority="158903"/>
    <cfRule type="duplicateValues" dxfId="378" priority="158904"/>
    <cfRule type="duplicateValues" dxfId="377" priority="158905"/>
    <cfRule type="duplicateValues" dxfId="376" priority="158906"/>
  </conditionalFormatting>
  <conditionalFormatting sqref="E85:E95 E100:E1048576">
    <cfRule type="duplicateValues" dxfId="375" priority="158919"/>
  </conditionalFormatting>
  <conditionalFormatting sqref="B85:B95 B100:B1048576">
    <cfRule type="duplicateValues" dxfId="374" priority="158921"/>
  </conditionalFormatting>
  <conditionalFormatting sqref="B85:B95 B1:B12 B100:B1048576">
    <cfRule type="duplicateValues" dxfId="373" priority="158923"/>
    <cfRule type="duplicateValues" dxfId="372" priority="158924"/>
  </conditionalFormatting>
  <conditionalFormatting sqref="B85:B95 B5:B12 B100:B1048576">
    <cfRule type="duplicateValues" dxfId="371" priority="158931"/>
    <cfRule type="duplicateValues" dxfId="370" priority="158932"/>
    <cfRule type="duplicateValues" dxfId="369" priority="158933"/>
  </conditionalFormatting>
  <conditionalFormatting sqref="B12">
    <cfRule type="duplicateValues" dxfId="368" priority="277"/>
  </conditionalFormatting>
  <conditionalFormatting sqref="B12">
    <cfRule type="duplicateValues" dxfId="367" priority="274"/>
    <cfRule type="duplicateValues" dxfId="366" priority="275"/>
    <cfRule type="duplicateValues" dxfId="365" priority="276"/>
  </conditionalFormatting>
  <conditionalFormatting sqref="B12">
    <cfRule type="duplicateValues" dxfId="364" priority="272"/>
    <cfRule type="duplicateValues" dxfId="363" priority="273"/>
  </conditionalFormatting>
  <conditionalFormatting sqref="B13:B23">
    <cfRule type="duplicateValues" dxfId="362" priority="271"/>
  </conditionalFormatting>
  <conditionalFormatting sqref="B13:B23">
    <cfRule type="duplicateValues" dxfId="361" priority="270"/>
  </conditionalFormatting>
  <conditionalFormatting sqref="B13:B23">
    <cfRule type="duplicateValues" dxfId="360" priority="267"/>
    <cfRule type="duplicateValues" dxfId="359" priority="268"/>
    <cfRule type="duplicateValues" dxfId="358" priority="269"/>
  </conditionalFormatting>
  <conditionalFormatting sqref="B13:B23">
    <cfRule type="duplicateValues" dxfId="357" priority="254"/>
  </conditionalFormatting>
  <conditionalFormatting sqref="B13:B23">
    <cfRule type="duplicateValues" dxfId="356" priority="252"/>
    <cfRule type="duplicateValues" dxfId="355" priority="253"/>
  </conditionalFormatting>
  <conditionalFormatting sqref="B13:B23">
    <cfRule type="duplicateValues" dxfId="354" priority="249"/>
    <cfRule type="duplicateValues" dxfId="353" priority="250"/>
    <cfRule type="duplicateValues" dxfId="352" priority="251"/>
  </conditionalFormatting>
  <conditionalFormatting sqref="B13:B23">
    <cfRule type="duplicateValues" dxfId="351" priority="247"/>
  </conditionalFormatting>
  <conditionalFormatting sqref="B13:B23">
    <cfRule type="duplicateValues" dxfId="350" priority="244"/>
    <cfRule type="duplicateValues" dxfId="349" priority="245"/>
    <cfRule type="duplicateValues" dxfId="348" priority="246"/>
  </conditionalFormatting>
  <conditionalFormatting sqref="B13:B23">
    <cfRule type="duplicateValues" dxfId="347" priority="242"/>
    <cfRule type="duplicateValues" dxfId="346" priority="243"/>
  </conditionalFormatting>
  <conditionalFormatting sqref="E12:E23">
    <cfRule type="duplicateValues" dxfId="345" priority="241"/>
  </conditionalFormatting>
  <conditionalFormatting sqref="E12:E23">
    <cfRule type="duplicateValues" dxfId="344" priority="240"/>
  </conditionalFormatting>
  <conditionalFormatting sqref="E12:E23">
    <cfRule type="duplicateValues" dxfId="343" priority="238"/>
    <cfRule type="duplicateValues" dxfId="342" priority="239"/>
  </conditionalFormatting>
  <conditionalFormatting sqref="E12:E23">
    <cfRule type="duplicateValues" dxfId="341" priority="235"/>
    <cfRule type="duplicateValues" dxfId="340" priority="236"/>
    <cfRule type="duplicateValues" dxfId="339" priority="237"/>
  </conditionalFormatting>
  <conditionalFormatting sqref="E12:E23">
    <cfRule type="duplicateValues" dxfId="338" priority="231"/>
    <cfRule type="duplicateValues" dxfId="337" priority="232"/>
    <cfRule type="duplicateValues" dxfId="336" priority="233"/>
    <cfRule type="duplicateValues" dxfId="335" priority="234"/>
  </conditionalFormatting>
  <conditionalFormatting sqref="E12:E23">
    <cfRule type="duplicateValues" dxfId="334" priority="230"/>
  </conditionalFormatting>
  <conditionalFormatting sqref="E12:E23">
    <cfRule type="duplicateValues" dxfId="333" priority="229"/>
  </conditionalFormatting>
  <conditionalFormatting sqref="E12:E23">
    <cfRule type="duplicateValues" dxfId="332" priority="228"/>
  </conditionalFormatting>
  <conditionalFormatting sqref="E12:E23">
    <cfRule type="duplicateValues" dxfId="331" priority="226"/>
    <cfRule type="duplicateValues" dxfId="330" priority="227"/>
  </conditionalFormatting>
  <conditionalFormatting sqref="E12:E23">
    <cfRule type="duplicateValues" dxfId="329" priority="223"/>
    <cfRule type="duplicateValues" dxfId="328" priority="224"/>
    <cfRule type="duplicateValues" dxfId="327" priority="225"/>
  </conditionalFormatting>
  <conditionalFormatting sqref="E12:E23">
    <cfRule type="duplicateValues" dxfId="326" priority="219"/>
    <cfRule type="duplicateValues" dxfId="325" priority="220"/>
    <cfRule type="duplicateValues" dxfId="324" priority="221"/>
    <cfRule type="duplicateValues" dxfId="323" priority="222"/>
  </conditionalFormatting>
  <conditionalFormatting sqref="E85:E95 E1:E38 E100:E1048576">
    <cfRule type="duplicateValues" dxfId="322" priority="178"/>
  </conditionalFormatting>
  <conditionalFormatting sqref="B24:B38">
    <cfRule type="duplicateValues" dxfId="321" priority="160641"/>
  </conditionalFormatting>
  <conditionalFormatting sqref="B24:B38">
    <cfRule type="duplicateValues" dxfId="320" priority="160642"/>
    <cfRule type="duplicateValues" dxfId="319" priority="160643"/>
    <cfRule type="duplicateValues" dxfId="318" priority="160644"/>
  </conditionalFormatting>
  <conditionalFormatting sqref="B24:B38">
    <cfRule type="duplicateValues" dxfId="317" priority="160645"/>
    <cfRule type="duplicateValues" dxfId="316" priority="160646"/>
  </conditionalFormatting>
  <conditionalFormatting sqref="E24:E38">
    <cfRule type="duplicateValues" dxfId="315" priority="160647"/>
  </conditionalFormatting>
  <conditionalFormatting sqref="E24:E38">
    <cfRule type="duplicateValues" dxfId="314" priority="160648"/>
    <cfRule type="duplicateValues" dxfId="313" priority="160649"/>
  </conditionalFormatting>
  <conditionalFormatting sqref="E24:E38">
    <cfRule type="duplicateValues" dxfId="312" priority="160650"/>
    <cfRule type="duplicateValues" dxfId="311" priority="160651"/>
    <cfRule type="duplicateValues" dxfId="310" priority="160652"/>
  </conditionalFormatting>
  <conditionalFormatting sqref="E24:E38">
    <cfRule type="duplicateValues" dxfId="309" priority="160653"/>
    <cfRule type="duplicateValues" dxfId="308" priority="160654"/>
    <cfRule type="duplicateValues" dxfId="307" priority="160655"/>
    <cfRule type="duplicateValues" dxfId="306" priority="160656"/>
  </conditionalFormatting>
  <conditionalFormatting sqref="E39:E80">
    <cfRule type="duplicateValues" dxfId="305" priority="160695"/>
  </conditionalFormatting>
  <conditionalFormatting sqref="B39:B79">
    <cfRule type="duplicateValues" dxfId="304" priority="160696"/>
  </conditionalFormatting>
  <conditionalFormatting sqref="B39:B79">
    <cfRule type="duplicateValues" dxfId="303" priority="160697"/>
    <cfRule type="duplicateValues" dxfId="302" priority="160698"/>
    <cfRule type="duplicateValues" dxfId="301" priority="160699"/>
  </conditionalFormatting>
  <conditionalFormatting sqref="B39:B79">
    <cfRule type="duplicateValues" dxfId="300" priority="160700"/>
    <cfRule type="duplicateValues" dxfId="299" priority="160701"/>
  </conditionalFormatting>
  <conditionalFormatting sqref="E39:E80">
    <cfRule type="duplicateValues" dxfId="298" priority="160703"/>
    <cfRule type="duplicateValues" dxfId="297" priority="160704"/>
  </conditionalFormatting>
  <conditionalFormatting sqref="E39:E80">
    <cfRule type="duplicateValues" dxfId="296" priority="160705"/>
    <cfRule type="duplicateValues" dxfId="295" priority="160706"/>
    <cfRule type="duplicateValues" dxfId="294" priority="160707"/>
  </conditionalFormatting>
  <conditionalFormatting sqref="E39:E80">
    <cfRule type="duplicateValues" dxfId="293" priority="160708"/>
    <cfRule type="duplicateValues" dxfId="292" priority="160709"/>
    <cfRule type="duplicateValues" dxfId="291" priority="160710"/>
    <cfRule type="duplicateValues" dxfId="290" priority="160711"/>
  </conditionalFormatting>
  <conditionalFormatting sqref="B80:B82">
    <cfRule type="duplicateValues" dxfId="289" priority="160"/>
  </conditionalFormatting>
  <conditionalFormatting sqref="B80:B82">
    <cfRule type="duplicateValues" dxfId="288" priority="157"/>
    <cfRule type="duplicateValues" dxfId="287" priority="158"/>
    <cfRule type="duplicateValues" dxfId="286" priority="159"/>
  </conditionalFormatting>
  <conditionalFormatting sqref="B80:B82">
    <cfRule type="duplicateValues" dxfId="285" priority="155"/>
    <cfRule type="duplicateValues" dxfId="284" priority="156"/>
  </conditionalFormatting>
  <conditionalFormatting sqref="E81:E82">
    <cfRule type="duplicateValues" dxfId="283" priority="154"/>
  </conditionalFormatting>
  <conditionalFormatting sqref="E81:E82">
    <cfRule type="duplicateValues" dxfId="282" priority="152"/>
    <cfRule type="duplicateValues" dxfId="281" priority="153"/>
  </conditionalFormatting>
  <conditionalFormatting sqref="E81:E82">
    <cfRule type="duplicateValues" dxfId="280" priority="149"/>
    <cfRule type="duplicateValues" dxfId="279" priority="150"/>
    <cfRule type="duplicateValues" dxfId="278" priority="151"/>
  </conditionalFormatting>
  <conditionalFormatting sqref="E81:E82">
    <cfRule type="duplicateValues" dxfId="277" priority="145"/>
    <cfRule type="duplicateValues" dxfId="276" priority="146"/>
    <cfRule type="duplicateValues" dxfId="275" priority="147"/>
    <cfRule type="duplicateValues" dxfId="274" priority="148"/>
  </conditionalFormatting>
  <conditionalFormatting sqref="E83">
    <cfRule type="duplicateValues" dxfId="273" priority="144"/>
  </conditionalFormatting>
  <conditionalFormatting sqref="E83">
    <cfRule type="duplicateValues" dxfId="272" priority="142"/>
    <cfRule type="duplicateValues" dxfId="271" priority="143"/>
  </conditionalFormatting>
  <conditionalFormatting sqref="E83">
    <cfRule type="duplicateValues" dxfId="270" priority="139"/>
    <cfRule type="duplicateValues" dxfId="269" priority="140"/>
    <cfRule type="duplicateValues" dxfId="268" priority="141"/>
  </conditionalFormatting>
  <conditionalFormatting sqref="E83">
    <cfRule type="duplicateValues" dxfId="267" priority="135"/>
    <cfRule type="duplicateValues" dxfId="266" priority="136"/>
    <cfRule type="duplicateValues" dxfId="265" priority="137"/>
    <cfRule type="duplicateValues" dxfId="264" priority="138"/>
  </conditionalFormatting>
  <conditionalFormatting sqref="B83">
    <cfRule type="duplicateValues" dxfId="263" priority="134"/>
  </conditionalFormatting>
  <conditionalFormatting sqref="B83">
    <cfRule type="duplicateValues" dxfId="262" priority="131"/>
    <cfRule type="duplicateValues" dxfId="261" priority="132"/>
    <cfRule type="duplicateValues" dxfId="260" priority="133"/>
  </conditionalFormatting>
  <conditionalFormatting sqref="B83">
    <cfRule type="duplicateValues" dxfId="259" priority="129"/>
    <cfRule type="duplicateValues" dxfId="258" priority="130"/>
  </conditionalFormatting>
  <conditionalFormatting sqref="B84:B93">
    <cfRule type="duplicateValues" dxfId="257" priority="128"/>
  </conditionalFormatting>
  <conditionalFormatting sqref="B84:B93">
    <cfRule type="duplicateValues" dxfId="256" priority="125"/>
    <cfRule type="duplicateValues" dxfId="255" priority="126"/>
    <cfRule type="duplicateValues" dxfId="254" priority="127"/>
  </conditionalFormatting>
  <conditionalFormatting sqref="B84:B93">
    <cfRule type="duplicateValues" dxfId="253" priority="123"/>
    <cfRule type="duplicateValues" dxfId="252" priority="124"/>
  </conditionalFormatting>
  <conditionalFormatting sqref="E84:E93">
    <cfRule type="duplicateValues" dxfId="251" priority="122"/>
  </conditionalFormatting>
  <conditionalFormatting sqref="E84:E93">
    <cfRule type="duplicateValues" dxfId="250" priority="120"/>
    <cfRule type="duplicateValues" dxfId="249" priority="121"/>
  </conditionalFormatting>
  <conditionalFormatting sqref="E84:E93">
    <cfRule type="duplicateValues" dxfId="248" priority="117"/>
    <cfRule type="duplicateValues" dxfId="247" priority="118"/>
    <cfRule type="duplicateValues" dxfId="246" priority="119"/>
  </conditionalFormatting>
  <conditionalFormatting sqref="E84:E93">
    <cfRule type="duplicateValues" dxfId="245" priority="113"/>
    <cfRule type="duplicateValues" dxfId="244" priority="114"/>
    <cfRule type="duplicateValues" dxfId="243" priority="115"/>
    <cfRule type="duplicateValues" dxfId="242" priority="116"/>
  </conditionalFormatting>
  <conditionalFormatting sqref="B94">
    <cfRule type="duplicateValues" dxfId="241" priority="112"/>
  </conditionalFormatting>
  <conditionalFormatting sqref="B94">
    <cfRule type="duplicateValues" dxfId="240" priority="109"/>
    <cfRule type="duplicateValues" dxfId="239" priority="110"/>
    <cfRule type="duplicateValues" dxfId="238" priority="111"/>
  </conditionalFormatting>
  <conditionalFormatting sqref="B94">
    <cfRule type="duplicateValues" dxfId="237" priority="107"/>
    <cfRule type="duplicateValues" dxfId="236" priority="108"/>
  </conditionalFormatting>
  <conditionalFormatting sqref="E94">
    <cfRule type="duplicateValues" dxfId="235" priority="106"/>
  </conditionalFormatting>
  <conditionalFormatting sqref="E94">
    <cfRule type="duplicateValues" dxfId="234" priority="104"/>
    <cfRule type="duplicateValues" dxfId="233" priority="105"/>
  </conditionalFormatting>
  <conditionalFormatting sqref="E94">
    <cfRule type="duplicateValues" dxfId="232" priority="101"/>
    <cfRule type="duplicateValues" dxfId="231" priority="102"/>
    <cfRule type="duplicateValues" dxfId="230" priority="103"/>
  </conditionalFormatting>
  <conditionalFormatting sqref="E94">
    <cfRule type="duplicateValues" dxfId="229" priority="97"/>
    <cfRule type="duplicateValues" dxfId="228" priority="98"/>
    <cfRule type="duplicateValues" dxfId="227" priority="99"/>
    <cfRule type="duplicateValues" dxfId="226" priority="100"/>
  </conditionalFormatting>
  <conditionalFormatting sqref="B95">
    <cfRule type="duplicateValues" dxfId="225" priority="96"/>
  </conditionalFormatting>
  <conditionalFormatting sqref="B95">
    <cfRule type="duplicateValues" dxfId="224" priority="93"/>
    <cfRule type="duplicateValues" dxfId="223" priority="94"/>
    <cfRule type="duplicateValues" dxfId="222" priority="95"/>
  </conditionalFormatting>
  <conditionalFormatting sqref="B95">
    <cfRule type="duplicateValues" dxfId="221" priority="91"/>
    <cfRule type="duplicateValues" dxfId="220" priority="92"/>
  </conditionalFormatting>
  <conditionalFormatting sqref="E95">
    <cfRule type="duplicateValues" dxfId="219" priority="90"/>
  </conditionalFormatting>
  <conditionalFormatting sqref="E95">
    <cfRule type="duplicateValues" dxfId="218" priority="88"/>
    <cfRule type="duplicateValues" dxfId="217" priority="89"/>
  </conditionalFormatting>
  <conditionalFormatting sqref="E95">
    <cfRule type="duplicateValues" dxfId="216" priority="85"/>
    <cfRule type="duplicateValues" dxfId="215" priority="86"/>
    <cfRule type="duplicateValues" dxfId="214" priority="87"/>
  </conditionalFormatting>
  <conditionalFormatting sqref="E95">
    <cfRule type="duplicateValues" dxfId="213" priority="81"/>
    <cfRule type="duplicateValues" dxfId="212" priority="82"/>
    <cfRule type="duplicateValues" dxfId="211" priority="83"/>
    <cfRule type="duplicateValues" dxfId="210" priority="84"/>
  </conditionalFormatting>
  <conditionalFormatting sqref="B5:B11">
    <cfRule type="duplicateValues" dxfId="209" priority="160749"/>
  </conditionalFormatting>
  <conditionalFormatting sqref="B5:B11">
    <cfRule type="duplicateValues" dxfId="208" priority="160750"/>
    <cfRule type="duplicateValues" dxfId="207" priority="160751"/>
    <cfRule type="duplicateValues" dxfId="206" priority="160752"/>
  </conditionalFormatting>
  <conditionalFormatting sqref="B5:B11">
    <cfRule type="duplicateValues" dxfId="205" priority="160753"/>
    <cfRule type="duplicateValues" dxfId="204" priority="160754"/>
  </conditionalFormatting>
  <conditionalFormatting sqref="E5:E11">
    <cfRule type="duplicateValues" dxfId="203" priority="160755"/>
  </conditionalFormatting>
  <conditionalFormatting sqref="E5:E11">
    <cfRule type="duplicateValues" dxfId="202" priority="160756"/>
    <cfRule type="duplicateValues" dxfId="201" priority="160757"/>
  </conditionalFormatting>
  <conditionalFormatting sqref="E5:E11">
    <cfRule type="duplicateValues" dxfId="200" priority="160758"/>
    <cfRule type="duplicateValues" dxfId="199" priority="160759"/>
    <cfRule type="duplicateValues" dxfId="198" priority="160760"/>
  </conditionalFormatting>
  <conditionalFormatting sqref="E5:E11">
    <cfRule type="duplicateValues" dxfId="197" priority="160761"/>
    <cfRule type="duplicateValues" dxfId="196" priority="160762"/>
    <cfRule type="duplicateValues" dxfId="195" priority="160763"/>
    <cfRule type="duplicateValues" dxfId="194" priority="160764"/>
  </conditionalFormatting>
  <conditionalFormatting sqref="B96">
    <cfRule type="duplicateValues" dxfId="193" priority="80"/>
  </conditionalFormatting>
  <conditionalFormatting sqref="B96">
    <cfRule type="duplicateValues" dxfId="192" priority="79"/>
  </conditionalFormatting>
  <conditionalFormatting sqref="B96">
    <cfRule type="duplicateValues" dxfId="191" priority="76"/>
    <cfRule type="duplicateValues" dxfId="190" priority="77"/>
    <cfRule type="duplicateValues" dxfId="189" priority="78"/>
  </conditionalFormatting>
  <conditionalFormatting sqref="E96">
    <cfRule type="duplicateValues" dxfId="188" priority="75"/>
  </conditionalFormatting>
  <conditionalFormatting sqref="E96">
    <cfRule type="duplicateValues" dxfId="187" priority="74"/>
  </conditionalFormatting>
  <conditionalFormatting sqref="E96">
    <cfRule type="duplicateValues" dxfId="186" priority="72"/>
    <cfRule type="duplicateValues" dxfId="185" priority="73"/>
  </conditionalFormatting>
  <conditionalFormatting sqref="E96">
    <cfRule type="duplicateValues" dxfId="184" priority="69"/>
    <cfRule type="duplicateValues" dxfId="183" priority="70"/>
    <cfRule type="duplicateValues" dxfId="182" priority="71"/>
  </conditionalFormatting>
  <conditionalFormatting sqref="E96">
    <cfRule type="duplicateValues" dxfId="181" priority="65"/>
    <cfRule type="duplicateValues" dxfId="180" priority="66"/>
    <cfRule type="duplicateValues" dxfId="179" priority="67"/>
    <cfRule type="duplicateValues" dxfId="178" priority="68"/>
  </conditionalFormatting>
  <conditionalFormatting sqref="E96">
    <cfRule type="duplicateValues" dxfId="177" priority="64"/>
  </conditionalFormatting>
  <conditionalFormatting sqref="B96">
    <cfRule type="duplicateValues" dxfId="176" priority="63"/>
  </conditionalFormatting>
  <conditionalFormatting sqref="B96">
    <cfRule type="duplicateValues" dxfId="175" priority="61"/>
    <cfRule type="duplicateValues" dxfId="174" priority="62"/>
  </conditionalFormatting>
  <conditionalFormatting sqref="B96">
    <cfRule type="duplicateValues" dxfId="173" priority="58"/>
    <cfRule type="duplicateValues" dxfId="172" priority="59"/>
    <cfRule type="duplicateValues" dxfId="171" priority="60"/>
  </conditionalFormatting>
  <conditionalFormatting sqref="E96">
    <cfRule type="duplicateValues" dxfId="170" priority="57"/>
  </conditionalFormatting>
  <conditionalFormatting sqref="B96">
    <cfRule type="duplicateValues" dxfId="169" priority="56"/>
  </conditionalFormatting>
  <conditionalFormatting sqref="B96">
    <cfRule type="duplicateValues" dxfId="168" priority="53"/>
    <cfRule type="duplicateValues" dxfId="167" priority="54"/>
    <cfRule type="duplicateValues" dxfId="166" priority="55"/>
  </conditionalFormatting>
  <conditionalFormatting sqref="B96">
    <cfRule type="duplicateValues" dxfId="165" priority="51"/>
    <cfRule type="duplicateValues" dxfId="164" priority="52"/>
  </conditionalFormatting>
  <conditionalFormatting sqref="E96">
    <cfRule type="duplicateValues" dxfId="163" priority="50"/>
  </conditionalFormatting>
  <conditionalFormatting sqref="E96">
    <cfRule type="duplicateValues" dxfId="162" priority="48"/>
    <cfRule type="duplicateValues" dxfId="161" priority="49"/>
  </conditionalFormatting>
  <conditionalFormatting sqref="E96">
    <cfRule type="duplicateValues" dxfId="160" priority="45"/>
    <cfRule type="duplicateValues" dxfId="159" priority="46"/>
    <cfRule type="duplicateValues" dxfId="158" priority="47"/>
  </conditionalFormatting>
  <conditionalFormatting sqref="E96">
    <cfRule type="duplicateValues" dxfId="157" priority="41"/>
    <cfRule type="duplicateValues" dxfId="156" priority="42"/>
    <cfRule type="duplicateValues" dxfId="155" priority="43"/>
    <cfRule type="duplicateValues" dxfId="154" priority="44"/>
  </conditionalFormatting>
  <conditionalFormatting sqref="B97:B99">
    <cfRule type="duplicateValues" dxfId="41" priority="40"/>
  </conditionalFormatting>
  <conditionalFormatting sqref="B97:B99">
    <cfRule type="duplicateValues" dxfId="40" priority="39"/>
  </conditionalFormatting>
  <conditionalFormatting sqref="B97:B99">
    <cfRule type="duplicateValues" dxfId="39" priority="36"/>
    <cfRule type="duplicateValues" dxfId="38" priority="37"/>
    <cfRule type="duplicateValues" dxfId="37" priority="38"/>
  </conditionalFormatting>
  <conditionalFormatting sqref="E97:E99">
    <cfRule type="duplicateValues" dxfId="36" priority="35"/>
  </conditionalFormatting>
  <conditionalFormatting sqref="E97:E99">
    <cfRule type="duplicateValues" dxfId="35" priority="34"/>
  </conditionalFormatting>
  <conditionalFormatting sqref="E97:E99">
    <cfRule type="duplicateValues" dxfId="34" priority="32"/>
    <cfRule type="duplicateValues" dxfId="33" priority="33"/>
  </conditionalFormatting>
  <conditionalFormatting sqref="E97:E99">
    <cfRule type="duplicateValues" dxfId="32" priority="29"/>
    <cfRule type="duplicateValues" dxfId="31" priority="30"/>
    <cfRule type="duplicateValues" dxfId="30" priority="31"/>
  </conditionalFormatting>
  <conditionalFormatting sqref="E97:E99">
    <cfRule type="duplicateValues" dxfId="29" priority="25"/>
    <cfRule type="duplicateValues" dxfId="28" priority="26"/>
    <cfRule type="duplicateValues" dxfId="27" priority="27"/>
    <cfRule type="duplicateValues" dxfId="26" priority="28"/>
  </conditionalFormatting>
  <conditionalFormatting sqref="E97:E99">
    <cfRule type="duplicateValues" dxfId="25" priority="24"/>
  </conditionalFormatting>
  <conditionalFormatting sqref="B97:B99">
    <cfRule type="duplicateValues" dxfId="24" priority="23"/>
  </conditionalFormatting>
  <conditionalFormatting sqref="B97:B99">
    <cfRule type="duplicateValues" dxfId="23" priority="21"/>
    <cfRule type="duplicateValues" dxfId="22" priority="22"/>
  </conditionalFormatting>
  <conditionalFormatting sqref="B97:B99">
    <cfRule type="duplicateValues" dxfId="21" priority="18"/>
    <cfRule type="duplicateValues" dxfId="20" priority="19"/>
    <cfRule type="duplicateValues" dxfId="19" priority="20"/>
  </conditionalFormatting>
  <conditionalFormatting sqref="E97:E99">
    <cfRule type="duplicateValues" dxfId="18" priority="17"/>
  </conditionalFormatting>
  <conditionalFormatting sqref="B97:B99">
    <cfRule type="duplicateValues" dxfId="17" priority="16"/>
  </conditionalFormatting>
  <conditionalFormatting sqref="B97:B99">
    <cfRule type="duplicateValues" dxfId="16" priority="13"/>
    <cfRule type="duplicateValues" dxfId="15" priority="14"/>
    <cfRule type="duplicateValues" dxfId="14" priority="15"/>
  </conditionalFormatting>
  <conditionalFormatting sqref="B97:B99">
    <cfRule type="duplicateValues" dxfId="13" priority="11"/>
    <cfRule type="duplicateValues" dxfId="12" priority="12"/>
  </conditionalFormatting>
  <conditionalFormatting sqref="E97:E99">
    <cfRule type="duplicateValues" dxfId="11" priority="10"/>
  </conditionalFormatting>
  <conditionalFormatting sqref="E97:E99">
    <cfRule type="duplicateValues" dxfId="10" priority="8"/>
    <cfRule type="duplicateValues" dxfId="9" priority="9"/>
  </conditionalFormatting>
  <conditionalFormatting sqref="E97:E99">
    <cfRule type="duplicateValues" dxfId="8" priority="5"/>
    <cfRule type="duplicateValues" dxfId="7" priority="6"/>
    <cfRule type="duplicateValues" dxfId="6" priority="7"/>
  </conditionalFormatting>
  <conditionalFormatting sqref="E97:E99">
    <cfRule type="duplicateValues" dxfId="5" priority="1"/>
    <cfRule type="duplicateValues" dxfId="4" priority="2"/>
    <cfRule type="duplicateValues" dxfId="3" priority="3"/>
    <cfRule type="duplicateValues" dxfId="2" priority="4"/>
  </conditionalFormatting>
  <hyperlinks>
    <hyperlink ref="B44" r:id="rId7" display="http://s460-helpdesk/CAisd/pdmweb.exe?OP=SEARCH+FACTORY=in+SKIPLIST=1+QBE.EQ.id=3658529"/>
    <hyperlink ref="B43" r:id="rId8" display="http://s460-helpdesk/CAisd/pdmweb.exe?OP=SEARCH+FACTORY=in+SKIPLIST=1+QBE.EQ.id=3658527"/>
    <hyperlink ref="B42" r:id="rId9" display="http://s460-helpdesk/CAisd/pdmweb.exe?OP=SEARCH+FACTORY=in+SKIPLIST=1+QBE.EQ.id=3658525"/>
    <hyperlink ref="B41" r:id="rId10" display="http://s460-helpdesk/CAisd/pdmweb.exe?OP=SEARCH+FACTORY=in+SKIPLIST=1+QBE.EQ.id=3658523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opLeftCell="A13" zoomScale="55" zoomScaleNormal="55" workbookViewId="0">
      <selection activeCell="D24" sqref="D24"/>
    </sheetView>
  </sheetViews>
  <sheetFormatPr baseColWidth="10" defaultColWidth="23.42578125" defaultRowHeight="15" x14ac:dyDescent="0.25"/>
  <cols>
    <col min="1" max="1" width="26.42578125" style="83" bestFit="1" customWidth="1"/>
    <col min="2" max="2" width="20.42578125" style="83" bestFit="1" customWidth="1"/>
    <col min="3" max="3" width="63" style="83" bestFit="1" customWidth="1"/>
    <col min="4" max="4" width="44.28515625" style="83" bestFit="1" customWidth="1"/>
    <col min="5" max="5" width="17.85546875" style="83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60" t="s">
        <v>2150</v>
      </c>
      <c r="B1" s="161"/>
      <c r="C1" s="161"/>
      <c r="D1" s="161"/>
      <c r="E1" s="162"/>
      <c r="F1" s="158" t="s">
        <v>2550</v>
      </c>
      <c r="G1" s="159"/>
      <c r="H1" s="105">
        <f>COUNTIF(A:E,"2 Gavetas Vacias y  Gaveta Fallando")</f>
        <v>0</v>
      </c>
      <c r="I1" s="105">
        <f>COUNTIF(A:E,("3 Gavetas Vacias"))</f>
        <v>10</v>
      </c>
      <c r="J1" s="83">
        <f>COUNTIF(A:E,"2 Gavetas Fallando y 1 Vacias")</f>
        <v>0</v>
      </c>
    </row>
    <row r="2" spans="1:11" ht="25.5" customHeight="1" x14ac:dyDescent="0.25">
      <c r="A2" s="163" t="s">
        <v>2450</v>
      </c>
      <c r="B2" s="164"/>
      <c r="C2" s="164"/>
      <c r="D2" s="164"/>
      <c r="E2" s="165"/>
      <c r="F2" s="104" t="s">
        <v>2549</v>
      </c>
      <c r="G2" s="103">
        <f>G3+G4</f>
        <v>95</v>
      </c>
      <c r="H2" s="104" t="s">
        <v>2559</v>
      </c>
      <c r="I2" s="103">
        <f>COUNTIF(A:E,"Abastecido")</f>
        <v>1</v>
      </c>
      <c r="J2" s="104" t="s">
        <v>2577</v>
      </c>
      <c r="K2" s="103">
        <f>COUNTIF(REPORTE!P4:P4,"REINICIO FALLIDO")</f>
        <v>0</v>
      </c>
    </row>
    <row r="3" spans="1:11" ht="18" x14ac:dyDescent="0.25">
      <c r="A3" s="115"/>
      <c r="B3" s="192"/>
      <c r="C3" s="116"/>
      <c r="D3" s="116"/>
      <c r="E3" s="124"/>
      <c r="F3" s="104" t="s">
        <v>2548</v>
      </c>
      <c r="G3" s="103">
        <f>COUNTIF(REPORTE!A:Q,"fuera de Servicio")</f>
        <v>95</v>
      </c>
      <c r="H3" s="104" t="s">
        <v>2555</v>
      </c>
      <c r="I3" s="103">
        <f>COUNTIF(A:E,"Gavetas Vacías + Gavetas Fallando")</f>
        <v>11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2" t="s">
        <v>2413</v>
      </c>
      <c r="B4" s="141">
        <v>44388.708333333336</v>
      </c>
      <c r="C4" s="116"/>
      <c r="D4" s="116"/>
      <c r="E4" s="125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1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2" t="s">
        <v>2414</v>
      </c>
      <c r="B5" s="141">
        <v>44389.25</v>
      </c>
      <c r="C5" s="123"/>
      <c r="D5" s="116"/>
      <c r="E5" s="125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10</v>
      </c>
    </row>
    <row r="6" spans="1:11" ht="18" x14ac:dyDescent="0.25">
      <c r="A6" s="115"/>
      <c r="B6" s="192"/>
      <c r="C6" s="116"/>
      <c r="D6" s="116"/>
      <c r="E6" s="127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4</v>
      </c>
    </row>
    <row r="7" spans="1:11" ht="18" customHeight="1" x14ac:dyDescent="0.25">
      <c r="A7" s="166" t="s">
        <v>2581</v>
      </c>
      <c r="B7" s="167"/>
      <c r="C7" s="167"/>
      <c r="D7" s="167"/>
      <c r="E7" s="168"/>
      <c r="F7" s="104" t="s">
        <v>2551</v>
      </c>
      <c r="G7" s="103">
        <f>COUNTIF(A:E,"Sin Efectivo")</f>
        <v>14</v>
      </c>
      <c r="H7" s="104" t="s">
        <v>2557</v>
      </c>
      <c r="I7" s="103">
        <f>COUNTIF(A:E,"GAVETA DE DEPOSITO LLENA")</f>
        <v>3</v>
      </c>
    </row>
    <row r="8" spans="1:11" ht="18" x14ac:dyDescent="0.25">
      <c r="A8" s="117" t="s">
        <v>15</v>
      </c>
      <c r="B8" s="193" t="s">
        <v>2415</v>
      </c>
      <c r="C8" s="117" t="s">
        <v>46</v>
      </c>
      <c r="D8" s="126" t="s">
        <v>2418</v>
      </c>
      <c r="E8" s="126" t="s">
        <v>2416</v>
      </c>
    </row>
    <row r="9" spans="1:11" ht="18" x14ac:dyDescent="0.25">
      <c r="A9" s="134" t="e">
        <f>VLOOKUP(B9,'[1]LISTADO ATM'!$A$2:$C$822,3,0)</f>
        <v>#N/A</v>
      </c>
      <c r="B9" s="142"/>
      <c r="C9" s="137" t="e">
        <f>VLOOKUP(B9,'[1]LISTADO ATM'!$A$2:$B$822,2,0)</f>
        <v>#N/A</v>
      </c>
      <c r="D9" s="130" t="s">
        <v>2544</v>
      </c>
      <c r="E9" s="137"/>
    </row>
    <row r="10" spans="1:11" ht="18" x14ac:dyDescent="0.25">
      <c r="A10" s="134" t="e">
        <f>VLOOKUP(B10,'[1]LISTADO ATM'!$A$2:$C$822,3,0)</f>
        <v>#N/A</v>
      </c>
      <c r="B10" s="142"/>
      <c r="C10" s="137" t="e">
        <f>VLOOKUP(B10,'[1]LISTADO ATM'!$A$2:$B$822,2,0)</f>
        <v>#N/A</v>
      </c>
      <c r="D10" s="130"/>
      <c r="E10" s="137"/>
    </row>
    <row r="11" spans="1:11" s="110" customFormat="1" ht="18" x14ac:dyDescent="0.25">
      <c r="A11" s="134" t="e">
        <f>VLOOKUP(B11,'[1]LISTADO ATM'!$A$2:$C$822,3,0)</f>
        <v>#N/A</v>
      </c>
      <c r="B11" s="142"/>
      <c r="C11" s="137" t="e">
        <f>VLOOKUP(B11,'[1]LISTADO ATM'!$A$2:$B$822,2,0)</f>
        <v>#N/A</v>
      </c>
      <c r="D11" s="130"/>
      <c r="E11" s="137"/>
    </row>
    <row r="12" spans="1:11" s="110" customFormat="1" ht="18" x14ac:dyDescent="0.25">
      <c r="A12" s="134" t="e">
        <f>VLOOKUP(B12,'[1]LISTADO ATM'!$A$2:$C$822,3,0)</f>
        <v>#N/A</v>
      </c>
      <c r="B12" s="142"/>
      <c r="C12" s="137" t="e">
        <f>VLOOKUP(B12,'[1]LISTADO ATM'!$A$2:$B$822,2,0)</f>
        <v>#N/A</v>
      </c>
      <c r="D12" s="130"/>
      <c r="E12" s="137"/>
    </row>
    <row r="13" spans="1:11" s="110" customFormat="1" ht="18" x14ac:dyDescent="0.25">
      <c r="A13" s="134" t="e">
        <f>VLOOKUP(B13,'[1]LISTADO ATM'!$A$2:$C$822,3,0)</f>
        <v>#N/A</v>
      </c>
      <c r="B13" s="142"/>
      <c r="C13" s="137" t="e">
        <f>VLOOKUP(B13,'[1]LISTADO ATM'!$A$2:$B$822,2,0)</f>
        <v>#N/A</v>
      </c>
      <c r="D13" s="130"/>
      <c r="E13" s="137"/>
    </row>
    <row r="14" spans="1:11" s="110" customFormat="1" ht="18.75" thickBot="1" x14ac:dyDescent="0.3">
      <c r="A14" s="118" t="s">
        <v>2472</v>
      </c>
      <c r="B14" s="194">
        <f>COUNT(B9:B9)</f>
        <v>0</v>
      </c>
      <c r="C14" s="179"/>
      <c r="D14" s="180"/>
      <c r="E14" s="181"/>
    </row>
    <row r="15" spans="1:11" s="110" customFormat="1" x14ac:dyDescent="0.25">
      <c r="A15" s="115"/>
      <c r="B15" s="195"/>
      <c r="C15" s="115"/>
      <c r="D15" s="115"/>
      <c r="E15" s="120"/>
    </row>
    <row r="16" spans="1:11" s="110" customFormat="1" ht="18" x14ac:dyDescent="0.25">
      <c r="A16" s="166" t="s">
        <v>2582</v>
      </c>
      <c r="B16" s="167"/>
      <c r="C16" s="167"/>
      <c r="D16" s="167"/>
      <c r="E16" s="168"/>
    </row>
    <row r="17" spans="1:6" s="110" customFormat="1" ht="18" customHeight="1" x14ac:dyDescent="0.25">
      <c r="A17" s="117" t="s">
        <v>15</v>
      </c>
      <c r="B17" s="193" t="s">
        <v>2415</v>
      </c>
      <c r="C17" s="117" t="s">
        <v>46</v>
      </c>
      <c r="D17" s="117" t="s">
        <v>2418</v>
      </c>
      <c r="E17" s="126" t="s">
        <v>2416</v>
      </c>
    </row>
    <row r="18" spans="1:6" s="110" customFormat="1" ht="18" x14ac:dyDescent="0.25">
      <c r="A18" s="133" t="str">
        <f>VLOOKUP(B18,'[1]LISTADO ATM'!$A$2:$C$822,3,0)</f>
        <v>NORTE</v>
      </c>
      <c r="B18" s="134">
        <v>431</v>
      </c>
      <c r="C18" s="137" t="str">
        <f>VLOOKUP(B18,'[1]LISTADO ATM'!$A$2:$B$822,2,0)</f>
        <v xml:space="preserve">ATM Autoservicio Sol (Santiago) </v>
      </c>
      <c r="D18" s="130" t="s">
        <v>2540</v>
      </c>
      <c r="E18" s="139">
        <v>3335950144</v>
      </c>
    </row>
    <row r="19" spans="1:6" s="110" customFormat="1" ht="18" x14ac:dyDescent="0.25">
      <c r="A19" s="133" t="e">
        <f>VLOOKUP(B19,'[1]LISTADO ATM'!$A$2:$C$822,3,0)</f>
        <v>#N/A</v>
      </c>
      <c r="B19" s="134"/>
      <c r="C19" s="137" t="e">
        <f>VLOOKUP(B19,'[1]LISTADO ATM'!$A$2:$B$822,2,0)</f>
        <v>#N/A</v>
      </c>
      <c r="D19" s="130"/>
      <c r="E19" s="137"/>
    </row>
    <row r="20" spans="1:6" s="110" customFormat="1" ht="18" x14ac:dyDescent="0.25">
      <c r="A20" s="133" t="e">
        <f>VLOOKUP(B20,'[1]LISTADO ATM'!$A$2:$C$822,3,0)</f>
        <v>#N/A</v>
      </c>
      <c r="B20" s="134"/>
      <c r="C20" s="137" t="e">
        <f>VLOOKUP(B20,'[1]LISTADO ATM'!$A$2:$B$822,2,0)</f>
        <v>#N/A</v>
      </c>
      <c r="D20" s="130"/>
      <c r="E20" s="137"/>
    </row>
    <row r="21" spans="1:6" s="110" customFormat="1" ht="18" x14ac:dyDescent="0.25">
      <c r="A21" s="133" t="e">
        <f>VLOOKUP(B21,'[1]LISTADO ATM'!$A$2:$C$822,3,0)</f>
        <v>#N/A</v>
      </c>
      <c r="B21" s="134"/>
      <c r="C21" s="137" t="e">
        <f>VLOOKUP(B21,'[1]LISTADO ATM'!$A$2:$B$822,2,0)</f>
        <v>#N/A</v>
      </c>
      <c r="D21" s="130"/>
      <c r="E21" s="137"/>
    </row>
    <row r="22" spans="1:6" s="110" customFormat="1" ht="18" x14ac:dyDescent="0.25">
      <c r="A22" s="133" t="e">
        <f>VLOOKUP(B22,'[1]LISTADO ATM'!$A$2:$C$822,3,0)</f>
        <v>#N/A</v>
      </c>
      <c r="B22" s="134"/>
      <c r="C22" s="137" t="e">
        <f>VLOOKUP(B22,'[1]LISTADO ATM'!$A$2:$B$822,2,0)</f>
        <v>#N/A</v>
      </c>
      <c r="D22" s="130"/>
      <c r="E22" s="137"/>
    </row>
    <row r="23" spans="1:6" s="110" customFormat="1" ht="18.75" thickBot="1" x14ac:dyDescent="0.3">
      <c r="A23" s="118" t="s">
        <v>2472</v>
      </c>
      <c r="B23" s="194">
        <f>COUNT(B18:B18)</f>
        <v>1</v>
      </c>
      <c r="C23" s="179"/>
      <c r="D23" s="180"/>
      <c r="E23" s="181"/>
    </row>
    <row r="24" spans="1:6" s="110" customFormat="1" ht="18.75" customHeight="1" thickBot="1" x14ac:dyDescent="0.3">
      <c r="A24" s="115"/>
      <c r="B24" s="195"/>
      <c r="C24" s="115"/>
      <c r="D24" s="115"/>
      <c r="E24" s="120"/>
    </row>
    <row r="25" spans="1:6" s="110" customFormat="1" ht="18.75" thickBot="1" x14ac:dyDescent="0.3">
      <c r="A25" s="176" t="s">
        <v>2473</v>
      </c>
      <c r="B25" s="177"/>
      <c r="C25" s="177"/>
      <c r="D25" s="177"/>
      <c r="E25" s="178"/>
    </row>
    <row r="26" spans="1:6" s="110" customFormat="1" ht="18" x14ac:dyDescent="0.25">
      <c r="A26" s="117" t="s">
        <v>15</v>
      </c>
      <c r="B26" s="193" t="s">
        <v>2415</v>
      </c>
      <c r="C26" s="117" t="s">
        <v>46</v>
      </c>
      <c r="D26" s="117" t="s">
        <v>2418</v>
      </c>
      <c r="E26" s="126" t="s">
        <v>2416</v>
      </c>
    </row>
    <row r="27" spans="1:6" s="110" customFormat="1" ht="18" x14ac:dyDescent="0.25">
      <c r="A27" s="134" t="str">
        <f>VLOOKUP(B27,'[1]LISTADO ATM'!$A$2:$C$822,3,0)</f>
        <v>DISTRITO NACIONAL</v>
      </c>
      <c r="B27" s="143">
        <v>947</v>
      </c>
      <c r="C27" s="137" t="str">
        <f>VLOOKUP(B27,'[1]LISTADO ATM'!$A$2:$B$822,2,0)</f>
        <v xml:space="preserve">ATM Superintendencia de Bancos </v>
      </c>
      <c r="D27" s="129" t="s">
        <v>2436</v>
      </c>
      <c r="E27" s="139">
        <v>3335949259</v>
      </c>
    </row>
    <row r="28" spans="1:6" s="110" customFormat="1" ht="18" x14ac:dyDescent="0.25">
      <c r="A28" s="134" t="str">
        <f>VLOOKUP(B28,'[1]LISTADO ATM'!$A$2:$C$822,3,0)</f>
        <v>ESTE</v>
      </c>
      <c r="B28" s="143">
        <v>211</v>
      </c>
      <c r="C28" s="137" t="str">
        <f>VLOOKUP(B28,'[1]LISTADO ATM'!$A$2:$B$822,2,0)</f>
        <v xml:space="preserve">ATM Oficina La Romana I </v>
      </c>
      <c r="D28" s="129" t="s">
        <v>2436</v>
      </c>
      <c r="E28" s="139" t="s">
        <v>2638</v>
      </c>
    </row>
    <row r="29" spans="1:6" s="110" customFormat="1" ht="18" x14ac:dyDescent="0.25">
      <c r="A29" s="134" t="str">
        <f>VLOOKUP(B29,'[1]LISTADO ATM'!$A$2:$C$822,3,0)</f>
        <v>SUR</v>
      </c>
      <c r="B29" s="143">
        <v>582</v>
      </c>
      <c r="C29" s="137" t="str">
        <f>VLOOKUP(B29,'[1]LISTADO ATM'!$A$2:$B$822,2,0)</f>
        <v>ATM Estación Sabana Yegua</v>
      </c>
      <c r="D29" s="129" t="s">
        <v>2436</v>
      </c>
      <c r="E29" s="139">
        <v>3335949687</v>
      </c>
    </row>
    <row r="30" spans="1:6" s="110" customFormat="1" ht="18" x14ac:dyDescent="0.25">
      <c r="A30" s="134" t="str">
        <f>VLOOKUP(B30,'[1]LISTADO ATM'!$A$2:$C$822,3,0)</f>
        <v>NORTE</v>
      </c>
      <c r="B30" s="143">
        <v>142</v>
      </c>
      <c r="C30" s="137" t="str">
        <f>VLOOKUP(B30,'[1]LISTADO ATM'!$A$2:$B$822,2,0)</f>
        <v xml:space="preserve">ATM Centro de Caja Galerías Bonao </v>
      </c>
      <c r="D30" s="129" t="s">
        <v>2436</v>
      </c>
      <c r="E30" s="139">
        <v>3335949987</v>
      </c>
    </row>
    <row r="31" spans="1:6" ht="18" x14ac:dyDescent="0.25">
      <c r="A31" s="134" t="str">
        <f>VLOOKUP(B31,'[1]LISTADO ATM'!$A$2:$C$822,3,0)</f>
        <v>DISTRITO NACIONAL</v>
      </c>
      <c r="B31" s="143">
        <v>684</v>
      </c>
      <c r="C31" s="137" t="str">
        <f>VLOOKUP(B31,'[1]LISTADO ATM'!$A$2:$B$822,2,0)</f>
        <v>ATM Estación Texaco Prolongación 27 Febrero</v>
      </c>
      <c r="D31" s="129" t="s">
        <v>2436</v>
      </c>
      <c r="E31" s="139">
        <v>3335950024</v>
      </c>
      <c r="F31" s="106"/>
    </row>
    <row r="32" spans="1:6" ht="18" x14ac:dyDescent="0.25">
      <c r="A32" s="134" t="str">
        <f>VLOOKUP(B32,'[1]LISTADO ATM'!$A$2:$C$822,3,0)</f>
        <v>NORTE</v>
      </c>
      <c r="B32" s="143">
        <v>538</v>
      </c>
      <c r="C32" s="137" t="str">
        <f>VLOOKUP(B32,'[1]LISTADO ATM'!$A$2:$B$822,2,0)</f>
        <v>ATM  Autoservicio San Fco. Macorís</v>
      </c>
      <c r="D32" s="129" t="s">
        <v>2436</v>
      </c>
      <c r="E32" s="139">
        <v>3335950036</v>
      </c>
    </row>
    <row r="33" spans="1:8" ht="18" x14ac:dyDescent="0.25">
      <c r="A33" s="134" t="str">
        <f>VLOOKUP(B33,'[1]LISTADO ATM'!$A$2:$C$822,3,0)</f>
        <v>DISTRITO NACIONAL</v>
      </c>
      <c r="B33" s="143">
        <v>967</v>
      </c>
      <c r="C33" s="137" t="str">
        <f>VLOOKUP(B33,'[1]LISTADO ATM'!$A$2:$B$822,2,0)</f>
        <v xml:space="preserve">ATM UNP Hiper Olé Autopista Duarte </v>
      </c>
      <c r="D33" s="129" t="s">
        <v>2436</v>
      </c>
      <c r="E33" s="139">
        <v>3335950050</v>
      </c>
    </row>
    <row r="34" spans="1:8" s="106" customFormat="1" ht="18" x14ac:dyDescent="0.25">
      <c r="A34" s="134" t="str">
        <f>VLOOKUP(B34,'[1]LISTADO ATM'!$A$2:$C$822,3,0)</f>
        <v>ESTE</v>
      </c>
      <c r="B34" s="143">
        <v>385</v>
      </c>
      <c r="C34" s="137" t="str">
        <f>VLOOKUP(B34,'[1]LISTADO ATM'!$A$2:$B$822,2,0)</f>
        <v xml:space="preserve">ATM Plaza Verón I </v>
      </c>
      <c r="D34" s="129" t="s">
        <v>2436</v>
      </c>
      <c r="E34" s="139">
        <v>3335950062</v>
      </c>
    </row>
    <row r="35" spans="1:8" s="106" customFormat="1" ht="18" x14ac:dyDescent="0.25">
      <c r="A35" s="134" t="str">
        <f>VLOOKUP(B35,'[1]LISTADO ATM'!$A$2:$C$822,3,0)</f>
        <v>SUR</v>
      </c>
      <c r="B35" s="143">
        <v>829</v>
      </c>
      <c r="C35" s="137" t="str">
        <f>VLOOKUP(B35,'[1]LISTADO ATM'!$A$2:$B$822,2,0)</f>
        <v xml:space="preserve">ATM UNP Multicentro Sirena Baní </v>
      </c>
      <c r="D35" s="129" t="s">
        <v>2436</v>
      </c>
      <c r="E35" s="139" t="s">
        <v>2639</v>
      </c>
      <c r="G35" s="110"/>
      <c r="H35" s="110"/>
    </row>
    <row r="36" spans="1:8" s="110" customFormat="1" ht="18" x14ac:dyDescent="0.25">
      <c r="A36" s="134" t="str">
        <f>VLOOKUP(B36,'[1]LISTADO ATM'!$A$2:$C$822,3,0)</f>
        <v>DISTRITO NACIONAL</v>
      </c>
      <c r="B36" s="143">
        <v>957</v>
      </c>
      <c r="C36" s="137" t="str">
        <f>VLOOKUP(B36,'[1]LISTADO ATM'!$A$2:$B$822,2,0)</f>
        <v xml:space="preserve">ATM Oficina Venezuela </v>
      </c>
      <c r="D36" s="129" t="s">
        <v>2436</v>
      </c>
      <c r="E36" s="137">
        <v>3335950078</v>
      </c>
    </row>
    <row r="37" spans="1:8" s="110" customFormat="1" ht="18" x14ac:dyDescent="0.25">
      <c r="A37" s="134" t="str">
        <f>VLOOKUP(B37,'[1]LISTADO ATM'!$A$2:$C$822,3,0)</f>
        <v>DISTRITO NACIONAL</v>
      </c>
      <c r="B37" s="143">
        <v>577</v>
      </c>
      <c r="C37" s="137" t="str">
        <f>VLOOKUP(B37,'[1]LISTADO ATM'!$A$2:$B$822,2,0)</f>
        <v xml:space="preserve">ATM Olé Ave. Duarte </v>
      </c>
      <c r="D37" s="129" t="s">
        <v>2436</v>
      </c>
      <c r="E37" s="139">
        <v>3335950080</v>
      </c>
    </row>
    <row r="38" spans="1:8" ht="18" x14ac:dyDescent="0.25">
      <c r="A38" s="134" t="str">
        <f>VLOOKUP(B38,'[1]LISTADO ATM'!$A$2:$C$822,3,0)</f>
        <v>DISTRITO NACIONAL</v>
      </c>
      <c r="B38" s="143">
        <v>884</v>
      </c>
      <c r="C38" s="137" t="str">
        <f>VLOOKUP(B38,'[1]LISTADO ATM'!$A$2:$B$822,2,0)</f>
        <v xml:space="preserve">ATM UNP Olé Sabana Perdida </v>
      </c>
      <c r="D38" s="129" t="s">
        <v>2436</v>
      </c>
      <c r="E38" s="139">
        <v>3335950102</v>
      </c>
      <c r="G38" s="110"/>
      <c r="H38" s="110"/>
    </row>
    <row r="39" spans="1:8" s="110" customFormat="1" ht="18" x14ac:dyDescent="0.25">
      <c r="A39" s="134" t="str">
        <f>VLOOKUP(B39,'[1]LISTADO ATM'!$A$2:$C$822,3,0)</f>
        <v>SUR</v>
      </c>
      <c r="B39" s="143">
        <v>249</v>
      </c>
      <c r="C39" s="137" t="str">
        <f>VLOOKUP(B39,'[1]LISTADO ATM'!$A$2:$B$822,2,0)</f>
        <v xml:space="preserve">ATM Banco Agrícola Neiba </v>
      </c>
      <c r="D39" s="129" t="s">
        <v>2436</v>
      </c>
      <c r="E39" s="139">
        <v>3335950108</v>
      </c>
    </row>
    <row r="40" spans="1:8" s="110" customFormat="1" ht="18" customHeight="1" x14ac:dyDescent="0.25">
      <c r="A40" s="134" t="e">
        <f>VLOOKUP(B40,'[1]LISTADO ATM'!$A$2:$C$822,3,0)</f>
        <v>#N/A</v>
      </c>
      <c r="B40" s="143"/>
      <c r="C40" s="137" t="e">
        <f>VLOOKUP(B40,'[1]LISTADO ATM'!$A$2:$B$822,2,0)</f>
        <v>#N/A</v>
      </c>
      <c r="D40" s="196"/>
      <c r="E40" s="139"/>
    </row>
    <row r="41" spans="1:8" ht="18" x14ac:dyDescent="0.25">
      <c r="A41" s="134" t="e">
        <f>VLOOKUP(B41,'[1]LISTADO ATM'!$A$2:$C$822,3,0)</f>
        <v>#N/A</v>
      </c>
      <c r="B41" s="143"/>
      <c r="C41" s="137" t="e">
        <f>VLOOKUP(B41,'[1]LISTADO ATM'!$A$2:$B$822,2,0)</f>
        <v>#N/A</v>
      </c>
      <c r="D41" s="196"/>
      <c r="E41" s="139"/>
      <c r="G41" s="110"/>
      <c r="H41" s="110"/>
    </row>
    <row r="42" spans="1:8" s="110" customFormat="1" ht="18" x14ac:dyDescent="0.25">
      <c r="A42" s="134" t="e">
        <f>VLOOKUP(B42,'[1]LISTADO ATM'!$A$2:$C$822,3,0)</f>
        <v>#N/A</v>
      </c>
      <c r="B42" s="143"/>
      <c r="C42" s="137" t="e">
        <f>VLOOKUP(B42,'[1]LISTADO ATM'!$A$2:$B$822,2,0)</f>
        <v>#N/A</v>
      </c>
      <c r="D42" s="196"/>
      <c r="E42" s="139"/>
    </row>
    <row r="43" spans="1:8" s="110" customFormat="1" ht="18" x14ac:dyDescent="0.25">
      <c r="A43" s="134" t="e">
        <f>VLOOKUP(B43,'[1]LISTADO ATM'!$A$2:$C$822,3,0)</f>
        <v>#N/A</v>
      </c>
      <c r="B43" s="143"/>
      <c r="C43" s="137" t="e">
        <f>VLOOKUP(B43,'[1]LISTADO ATM'!$A$2:$B$822,2,0)</f>
        <v>#N/A</v>
      </c>
      <c r="D43" s="196"/>
      <c r="E43" s="139"/>
    </row>
    <row r="44" spans="1:8" s="110" customFormat="1" ht="18" x14ac:dyDescent="0.25">
      <c r="A44" s="134" t="e">
        <f>VLOOKUP(B44,'[1]LISTADO ATM'!$A$2:$C$822,3,0)</f>
        <v>#N/A</v>
      </c>
      <c r="B44" s="143"/>
      <c r="C44" s="137" t="e">
        <f>VLOOKUP(B44,'[1]LISTADO ATM'!$A$2:$B$822,2,0)</f>
        <v>#N/A</v>
      </c>
      <c r="D44" s="196"/>
      <c r="E44" s="139"/>
    </row>
    <row r="45" spans="1:8" s="110" customFormat="1" ht="18" x14ac:dyDescent="0.25">
      <c r="A45" s="134" t="e">
        <f>VLOOKUP(B45,'[1]LISTADO ATM'!$A$2:$C$822,3,0)</f>
        <v>#N/A</v>
      </c>
      <c r="B45" s="143"/>
      <c r="C45" s="137" t="e">
        <f>VLOOKUP(B45,'[1]LISTADO ATM'!$A$2:$B$822,2,0)</f>
        <v>#N/A</v>
      </c>
      <c r="D45" s="196"/>
      <c r="E45" s="139"/>
    </row>
    <row r="46" spans="1:8" s="110" customFormat="1" ht="18.75" thickBot="1" x14ac:dyDescent="0.3">
      <c r="A46" s="138"/>
      <c r="B46" s="194">
        <f>COUNT(B27:B39)</f>
        <v>13</v>
      </c>
      <c r="C46" s="128"/>
      <c r="D46" s="128"/>
      <c r="E46" s="128"/>
    </row>
    <row r="47" spans="1:8" s="110" customFormat="1" ht="15.75" thickBot="1" x14ac:dyDescent="0.3">
      <c r="A47" s="115"/>
      <c r="B47" s="195"/>
      <c r="C47" s="115"/>
      <c r="D47" s="115"/>
      <c r="E47" s="120"/>
    </row>
    <row r="48" spans="1:8" s="110" customFormat="1" ht="18.75" thickBot="1" x14ac:dyDescent="0.3">
      <c r="A48" s="176" t="s">
        <v>2436</v>
      </c>
      <c r="B48" s="177"/>
      <c r="C48" s="177"/>
      <c r="D48" s="177"/>
      <c r="E48" s="178"/>
    </row>
    <row r="49" spans="1:5" ht="18" x14ac:dyDescent="0.25">
      <c r="A49" s="117" t="s">
        <v>15</v>
      </c>
      <c r="B49" s="193" t="s">
        <v>2415</v>
      </c>
      <c r="C49" s="117" t="s">
        <v>2587</v>
      </c>
      <c r="D49" s="117" t="s">
        <v>2418</v>
      </c>
      <c r="E49" s="126" t="s">
        <v>2416</v>
      </c>
    </row>
    <row r="50" spans="1:5" ht="18" x14ac:dyDescent="0.25">
      <c r="A50" s="134" t="str">
        <f>VLOOKUP(B50,'[1]LISTADO ATM'!$A$2:$C$822,3,0)</f>
        <v>ESTE</v>
      </c>
      <c r="B50" s="142">
        <v>612</v>
      </c>
      <c r="C50" s="137" t="str">
        <f>VLOOKUP(B50,'[1]LISTADO ATM'!$A$2:$B$822,2,0)</f>
        <v xml:space="preserve">ATM Plaza Orense (La Romana) </v>
      </c>
      <c r="D50" s="134" t="s">
        <v>2479</v>
      </c>
      <c r="E50" s="139">
        <v>3335949525</v>
      </c>
    </row>
    <row r="51" spans="1:5" ht="18" x14ac:dyDescent="0.25">
      <c r="A51" s="134" t="str">
        <f>VLOOKUP(B51,'[1]LISTADO ATM'!$A$2:$C$822,3,0)</f>
        <v>DISTRITO NACIONAL</v>
      </c>
      <c r="B51" s="142">
        <v>620</v>
      </c>
      <c r="C51" s="137" t="str">
        <f>VLOOKUP(B51,'[1]LISTADO ATM'!$A$2:$B$822,2,0)</f>
        <v xml:space="preserve">ATM Ministerio de Medio Ambiente </v>
      </c>
      <c r="D51" s="134" t="s">
        <v>2479</v>
      </c>
      <c r="E51" s="139">
        <v>3335949534</v>
      </c>
    </row>
    <row r="52" spans="1:5" ht="18.75" customHeight="1" x14ac:dyDescent="0.25">
      <c r="A52" s="134" t="str">
        <f>VLOOKUP(B52,'[1]LISTADO ATM'!$A$2:$C$822,3,0)</f>
        <v>ESTE</v>
      </c>
      <c r="B52" s="142">
        <v>293</v>
      </c>
      <c r="C52" s="137" t="str">
        <f>VLOOKUP(B52,'[1]LISTADO ATM'!$A$2:$B$822,2,0)</f>
        <v xml:space="preserve">ATM S/M Nueva Visión (San Pedro) </v>
      </c>
      <c r="D52" s="134" t="s">
        <v>2479</v>
      </c>
      <c r="E52" s="139">
        <v>3335949769</v>
      </c>
    </row>
    <row r="53" spans="1:5" ht="18" x14ac:dyDescent="0.25">
      <c r="A53" s="134" t="str">
        <f>VLOOKUP(B53,'[1]LISTADO ATM'!$A$2:$C$822,3,0)</f>
        <v>NORTE</v>
      </c>
      <c r="B53" s="142">
        <v>290</v>
      </c>
      <c r="C53" s="137" t="str">
        <f>VLOOKUP(B53,'[1]LISTADO ATM'!$A$2:$B$822,2,0)</f>
        <v xml:space="preserve">ATM Oficina San Francisco de Macorís </v>
      </c>
      <c r="D53" s="134" t="s">
        <v>2479</v>
      </c>
      <c r="E53" s="139">
        <v>3335949966</v>
      </c>
    </row>
    <row r="54" spans="1:5" ht="18" x14ac:dyDescent="0.25">
      <c r="A54" s="134" t="str">
        <f>VLOOKUP(B54,'[1]LISTADO ATM'!$A$2:$C$822,3,0)</f>
        <v>ESTE</v>
      </c>
      <c r="B54" s="142">
        <v>945</v>
      </c>
      <c r="C54" s="137" t="str">
        <f>VLOOKUP(B54,'[1]LISTADO ATM'!$A$2:$B$822,2,0)</f>
        <v xml:space="preserve">ATM UNP El Valle (Hato Mayor) </v>
      </c>
      <c r="D54" s="134" t="s">
        <v>2479</v>
      </c>
      <c r="E54" s="139">
        <v>3335950022</v>
      </c>
    </row>
    <row r="55" spans="1:5" ht="18.75" customHeight="1" x14ac:dyDescent="0.25">
      <c r="A55" s="134" t="str">
        <f>VLOOKUP(B55,'[1]LISTADO ATM'!$A$2:$C$822,3,0)</f>
        <v>DISTRITO NACIONAL</v>
      </c>
      <c r="B55" s="142">
        <v>696</v>
      </c>
      <c r="C55" s="137" t="str">
        <f>VLOOKUP(B55,'[1]LISTADO ATM'!$A$2:$B$822,2,0)</f>
        <v>ATM Olé Jacobo Majluta</v>
      </c>
      <c r="D55" s="134" t="s">
        <v>2479</v>
      </c>
      <c r="E55" s="139">
        <v>3335950023</v>
      </c>
    </row>
    <row r="56" spans="1:5" ht="18" x14ac:dyDescent="0.25">
      <c r="A56" s="134" t="str">
        <f>VLOOKUP(B56,'[1]LISTADO ATM'!$A$2:$C$822,3,0)</f>
        <v>ESTE</v>
      </c>
      <c r="B56" s="142">
        <v>399</v>
      </c>
      <c r="C56" s="137" t="str">
        <f>VLOOKUP(B56,'[1]LISTADO ATM'!$A$2:$B$822,2,0)</f>
        <v xml:space="preserve">ATM Oficina La Romana II </v>
      </c>
      <c r="D56" s="134" t="s">
        <v>2479</v>
      </c>
      <c r="E56" s="139">
        <v>3335950063</v>
      </c>
    </row>
    <row r="57" spans="1:5" ht="18" x14ac:dyDescent="0.25">
      <c r="A57" s="134" t="str">
        <f>VLOOKUP(B57,'[1]LISTADO ATM'!$A$2:$C$822,3,0)</f>
        <v>DISTRITO NACIONAL</v>
      </c>
      <c r="B57" s="142">
        <v>911</v>
      </c>
      <c r="C57" s="137" t="str">
        <f>VLOOKUP(B57,'[1]LISTADO ATM'!$A$2:$B$822,2,0)</f>
        <v xml:space="preserve">ATM Oficina Venezuela II </v>
      </c>
      <c r="D57" s="134" t="s">
        <v>2479</v>
      </c>
      <c r="E57" s="139">
        <v>3335950077</v>
      </c>
    </row>
    <row r="58" spans="1:5" ht="18" x14ac:dyDescent="0.25">
      <c r="A58" s="134" t="str">
        <f>VLOOKUP(B58,'[1]LISTADO ATM'!$A$2:$C$822,3,0)</f>
        <v>DISTRITO NACIONAL</v>
      </c>
      <c r="B58" s="142">
        <v>938</v>
      </c>
      <c r="C58" s="137" t="str">
        <f>VLOOKUP(B58,'[1]LISTADO ATM'!$A$2:$B$822,2,0)</f>
        <v xml:space="preserve">ATM Autobanco Oficina Filadelfia Plaza </v>
      </c>
      <c r="D58" s="134" t="s">
        <v>2479</v>
      </c>
      <c r="E58" s="139">
        <v>3335950097</v>
      </c>
    </row>
    <row r="59" spans="1:5" ht="18" x14ac:dyDescent="0.25">
      <c r="A59" s="134" t="str">
        <f>VLOOKUP(B59,'[1]LISTADO ATM'!$A$2:$C$822,3,0)</f>
        <v>DISTRITO NACIONAL</v>
      </c>
      <c r="B59" s="142">
        <v>437</v>
      </c>
      <c r="C59" s="137" t="str">
        <f>VLOOKUP(B59,'[1]LISTADO ATM'!$A$2:$B$822,2,0)</f>
        <v xml:space="preserve">ATM Autobanco Torre III </v>
      </c>
      <c r="D59" s="134" t="s">
        <v>2479</v>
      </c>
      <c r="E59" s="139">
        <v>3335950156</v>
      </c>
    </row>
    <row r="60" spans="1:5" ht="18" x14ac:dyDescent="0.25">
      <c r="A60" s="134" t="e">
        <f>VLOOKUP(B60,'[1]LISTADO ATM'!$A$2:$C$822,3,0)</f>
        <v>#N/A</v>
      </c>
      <c r="B60" s="142"/>
      <c r="C60" s="137" t="e">
        <f>VLOOKUP(B60,'[1]LISTADO ATM'!$A$2:$B$822,2,0)</f>
        <v>#N/A</v>
      </c>
      <c r="D60" s="134"/>
      <c r="E60" s="139"/>
    </row>
    <row r="61" spans="1:5" ht="18" x14ac:dyDescent="0.25">
      <c r="A61" s="134" t="e">
        <f>VLOOKUP(B61,'[1]LISTADO ATM'!$A$2:$C$822,3,0)</f>
        <v>#N/A</v>
      </c>
      <c r="B61" s="142"/>
      <c r="C61" s="137" t="e">
        <f>VLOOKUP(B61,'[1]LISTADO ATM'!$A$2:$B$822,2,0)</f>
        <v>#N/A</v>
      </c>
      <c r="D61" s="134"/>
      <c r="E61" s="139"/>
    </row>
    <row r="62" spans="1:5" ht="18" x14ac:dyDescent="0.25">
      <c r="A62" s="134" t="e">
        <f>VLOOKUP(B62,'[1]LISTADO ATM'!$A$2:$C$822,3,0)</f>
        <v>#N/A</v>
      </c>
      <c r="B62" s="142"/>
      <c r="C62" s="137" t="e">
        <f>VLOOKUP(B62,'[1]LISTADO ATM'!$A$2:$B$822,2,0)</f>
        <v>#N/A</v>
      </c>
      <c r="D62" s="134"/>
      <c r="E62" s="139"/>
    </row>
    <row r="63" spans="1:5" ht="18" x14ac:dyDescent="0.25">
      <c r="A63" s="134" t="e">
        <f>VLOOKUP(B63,'[1]LISTADO ATM'!$A$2:$C$822,3,0)</f>
        <v>#N/A</v>
      </c>
      <c r="B63" s="142"/>
      <c r="C63" s="137" t="e">
        <f>VLOOKUP(B63,'[1]LISTADO ATM'!$A$2:$B$822,2,0)</f>
        <v>#N/A</v>
      </c>
      <c r="D63" s="134"/>
      <c r="E63" s="139"/>
    </row>
    <row r="64" spans="1:5" ht="18" x14ac:dyDescent="0.25">
      <c r="A64" s="134" t="e">
        <f>VLOOKUP(B64,'[1]LISTADO ATM'!$A$2:$C$822,3,0)</f>
        <v>#N/A</v>
      </c>
      <c r="B64" s="142"/>
      <c r="C64" s="137" t="e">
        <f>VLOOKUP(B64,'[1]LISTADO ATM'!$A$2:$B$822,2,0)</f>
        <v>#N/A</v>
      </c>
      <c r="D64" s="134"/>
      <c r="E64" s="139"/>
    </row>
    <row r="65" spans="1:5" ht="18" x14ac:dyDescent="0.25">
      <c r="A65" s="134" t="e">
        <f>VLOOKUP(B65,'[1]LISTADO ATM'!$A$2:$C$822,3,0)</f>
        <v>#N/A</v>
      </c>
      <c r="B65" s="142"/>
      <c r="C65" s="137" t="e">
        <f>VLOOKUP(B65,'[1]LISTADO ATM'!$A$2:$B$822,2,0)</f>
        <v>#N/A</v>
      </c>
      <c r="D65" s="134"/>
      <c r="E65" s="139"/>
    </row>
    <row r="66" spans="1:5" ht="18" x14ac:dyDescent="0.25">
      <c r="A66" s="134" t="e">
        <f>VLOOKUP(B66,'[1]LISTADO ATM'!$A$2:$C$822,3,0)</f>
        <v>#N/A</v>
      </c>
      <c r="B66" s="142"/>
      <c r="C66" s="137" t="e">
        <f>VLOOKUP(B66,'[1]LISTADO ATM'!$A$2:$B$822,2,0)</f>
        <v>#N/A</v>
      </c>
      <c r="D66" s="134" t="s">
        <v>2479</v>
      </c>
      <c r="E66" s="139"/>
    </row>
    <row r="67" spans="1:5" ht="18.75" thickBot="1" x14ac:dyDescent="0.3">
      <c r="A67" s="138" t="s">
        <v>2472</v>
      </c>
      <c r="B67" s="194">
        <f>COUNT(B50:B66)</f>
        <v>10</v>
      </c>
      <c r="C67" s="128"/>
      <c r="D67" s="128"/>
      <c r="E67" s="128"/>
    </row>
    <row r="68" spans="1:5" ht="15.75" thickBot="1" x14ac:dyDescent="0.3">
      <c r="A68" s="115"/>
      <c r="B68" s="195"/>
      <c r="C68" s="115"/>
      <c r="D68" s="115"/>
      <c r="E68" s="120"/>
    </row>
    <row r="69" spans="1:5" ht="18" x14ac:dyDescent="0.25">
      <c r="A69" s="171" t="s">
        <v>2583</v>
      </c>
      <c r="B69" s="172"/>
      <c r="C69" s="172"/>
      <c r="D69" s="172"/>
      <c r="E69" s="173"/>
    </row>
    <row r="70" spans="1:5" ht="18" x14ac:dyDescent="0.25">
      <c r="A70" s="117" t="s">
        <v>15</v>
      </c>
      <c r="B70" s="193" t="s">
        <v>2415</v>
      </c>
      <c r="C70" s="119" t="s">
        <v>46</v>
      </c>
      <c r="D70" s="132" t="s">
        <v>2418</v>
      </c>
      <c r="E70" s="126" t="s">
        <v>2416</v>
      </c>
    </row>
    <row r="71" spans="1:5" ht="18" x14ac:dyDescent="0.25">
      <c r="A71" s="133" t="str">
        <f>VLOOKUP(B71,'[1]LISTADO ATM'!$A$2:$C$822,3,0)</f>
        <v>SUR</v>
      </c>
      <c r="B71" s="142">
        <v>880</v>
      </c>
      <c r="C71" s="137" t="str">
        <f>VLOOKUP(B71,'[1]LISTADO ATM'!$A$2:$B$822,2,0)</f>
        <v xml:space="preserve">ATM Autoservicio Barahona II </v>
      </c>
      <c r="D71" s="143" t="s">
        <v>2561</v>
      </c>
      <c r="E71" s="139">
        <v>3335947792</v>
      </c>
    </row>
    <row r="72" spans="1:5" ht="18" x14ac:dyDescent="0.25">
      <c r="A72" s="133" t="str">
        <f>VLOOKUP(B72,'[1]LISTADO ATM'!$A$2:$C$822,3,0)</f>
        <v>DISTRITO NACIONAL</v>
      </c>
      <c r="B72" s="142">
        <v>410</v>
      </c>
      <c r="C72" s="137" t="str">
        <f>VLOOKUP(B72,'[1]LISTADO ATM'!$A$2:$B$822,2,0)</f>
        <v xml:space="preserve">ATM Oficina Las Palmas de Herrera II </v>
      </c>
      <c r="D72" s="143" t="s">
        <v>2561</v>
      </c>
      <c r="E72" s="139">
        <v>3335949621</v>
      </c>
    </row>
    <row r="73" spans="1:5" ht="18" x14ac:dyDescent="0.25">
      <c r="A73" s="133" t="str">
        <f>VLOOKUP(B73,'[1]LISTADO ATM'!$A$2:$C$822,3,0)</f>
        <v>DISTRITO NACIONAL</v>
      </c>
      <c r="B73" s="142">
        <v>701</v>
      </c>
      <c r="C73" s="137" t="str">
        <f>VLOOKUP(B73,'[1]LISTADO ATM'!$A$2:$B$822,2,0)</f>
        <v>ATM Autoservicio Los Alcarrizos</v>
      </c>
      <c r="D73" s="144" t="s">
        <v>2560</v>
      </c>
      <c r="E73" s="139">
        <v>3335949614</v>
      </c>
    </row>
    <row r="74" spans="1:5" ht="18" x14ac:dyDescent="0.25">
      <c r="A74" s="133" t="str">
        <f>VLOOKUP(B74,'[1]LISTADO ATM'!$A$2:$C$822,3,0)</f>
        <v>ESTE</v>
      </c>
      <c r="B74" s="142">
        <v>386</v>
      </c>
      <c r="C74" s="137" t="str">
        <f>VLOOKUP(B74,'[1]LISTADO ATM'!$A$2:$B$822,2,0)</f>
        <v xml:space="preserve">ATM Plaza Verón II </v>
      </c>
      <c r="D74" s="144" t="s">
        <v>2560</v>
      </c>
      <c r="E74" s="139">
        <v>3335950006</v>
      </c>
    </row>
    <row r="75" spans="1:5" ht="18" x14ac:dyDescent="0.25">
      <c r="A75" s="133" t="str">
        <f>VLOOKUP(B75,'[1]LISTADO ATM'!$A$2:$C$822,3,0)</f>
        <v>DISTRITO NACIONAL</v>
      </c>
      <c r="B75" s="142">
        <v>113</v>
      </c>
      <c r="C75" s="137" t="str">
        <f>VLOOKUP(B75,'[1]LISTADO ATM'!$A$2:$B$822,2,0)</f>
        <v xml:space="preserve">ATM Autoservicio Atalaya del Mar </v>
      </c>
      <c r="D75" s="144" t="s">
        <v>2560</v>
      </c>
      <c r="E75" s="139">
        <v>3335950066</v>
      </c>
    </row>
    <row r="76" spans="1:5" ht="18" x14ac:dyDescent="0.25">
      <c r="A76" s="133" t="str">
        <f>VLOOKUP(B76,'[1]LISTADO ATM'!$A$2:$C$822,3,0)</f>
        <v>NORTE</v>
      </c>
      <c r="B76" s="142">
        <v>606</v>
      </c>
      <c r="C76" s="137" t="str">
        <f>VLOOKUP(B76,'[1]LISTADO ATM'!$A$2:$B$822,2,0)</f>
        <v xml:space="preserve">ATM UNP Manolo Tavarez Justo </v>
      </c>
      <c r="D76" s="144" t="s">
        <v>2560</v>
      </c>
      <c r="E76" s="139">
        <v>3335950124</v>
      </c>
    </row>
    <row r="77" spans="1:5" ht="18" x14ac:dyDescent="0.25">
      <c r="A77" s="133" t="str">
        <f>VLOOKUP(B77,'[1]LISTADO ATM'!$A$2:$C$822,3,0)</f>
        <v>SUR</v>
      </c>
      <c r="B77" s="142">
        <v>301</v>
      </c>
      <c r="C77" s="137" t="str">
        <f>VLOOKUP(B77,'[1]LISTADO ATM'!$A$2:$B$822,2,0)</f>
        <v xml:space="preserve">ATM UNP Alfa y Omega (Barahona) </v>
      </c>
      <c r="D77" s="143" t="s">
        <v>2561</v>
      </c>
      <c r="E77" s="139">
        <v>3335950148</v>
      </c>
    </row>
    <row r="78" spans="1:5" ht="18" x14ac:dyDescent="0.25">
      <c r="A78" s="133"/>
      <c r="B78" s="142"/>
      <c r="C78" s="137"/>
      <c r="D78" s="143"/>
      <c r="E78" s="139"/>
    </row>
    <row r="79" spans="1:5" ht="18" x14ac:dyDescent="0.25">
      <c r="A79" s="133"/>
      <c r="B79" s="142"/>
      <c r="C79" s="137"/>
      <c r="D79" s="143"/>
      <c r="E79" s="139"/>
    </row>
    <row r="80" spans="1:5" ht="18" x14ac:dyDescent="0.25">
      <c r="A80" s="133" t="e">
        <f>VLOOKUP(B80,'[1]LISTADO ATM'!$A$2:$C$822,3,0)</f>
        <v>#N/A</v>
      </c>
      <c r="B80" s="142"/>
      <c r="C80" s="137" t="e">
        <f>VLOOKUP(B80,'[1]LISTADO ATM'!$A$2:$B$822,2,0)</f>
        <v>#N/A</v>
      </c>
      <c r="D80" s="144"/>
      <c r="E80" s="139"/>
    </row>
    <row r="81" spans="1:5" ht="18.75" thickBot="1" x14ac:dyDescent="0.3">
      <c r="A81" s="138" t="s">
        <v>2472</v>
      </c>
      <c r="B81" s="194">
        <f>COUNT(B71:B80)</f>
        <v>7</v>
      </c>
      <c r="C81" s="128"/>
      <c r="D81" s="131"/>
      <c r="E81" s="131"/>
    </row>
    <row r="82" spans="1:5" ht="15.75" thickBot="1" x14ac:dyDescent="0.3">
      <c r="A82" s="115"/>
      <c r="B82" s="195"/>
      <c r="C82" s="115"/>
      <c r="D82" s="115"/>
      <c r="E82" s="120"/>
    </row>
    <row r="83" spans="1:5" ht="18.75" thickBot="1" x14ac:dyDescent="0.3">
      <c r="A83" s="174" t="s">
        <v>2474</v>
      </c>
      <c r="B83" s="175"/>
      <c r="C83" s="115" t="s">
        <v>2412</v>
      </c>
      <c r="D83" s="120"/>
      <c r="E83" s="120"/>
    </row>
    <row r="84" spans="1:5" ht="18.75" thickBot="1" x14ac:dyDescent="0.3">
      <c r="A84" s="140">
        <f>+B46+B67+B81</f>
        <v>30</v>
      </c>
      <c r="B84" s="197"/>
      <c r="C84" s="115"/>
      <c r="D84" s="115"/>
      <c r="E84" s="115"/>
    </row>
    <row r="85" spans="1:5" ht="15.75" thickBot="1" x14ac:dyDescent="0.3">
      <c r="A85" s="115"/>
      <c r="B85" s="195"/>
      <c r="C85" s="115"/>
      <c r="D85" s="115"/>
      <c r="E85" s="120"/>
    </row>
    <row r="86" spans="1:5" ht="18.75" thickBot="1" x14ac:dyDescent="0.3">
      <c r="A86" s="176" t="s">
        <v>2475</v>
      </c>
      <c r="B86" s="177"/>
      <c r="C86" s="177"/>
      <c r="D86" s="177"/>
      <c r="E86" s="178"/>
    </row>
    <row r="87" spans="1:5" ht="18" x14ac:dyDescent="0.25">
      <c r="A87" s="121" t="s">
        <v>15</v>
      </c>
      <c r="B87" s="193" t="s">
        <v>2415</v>
      </c>
      <c r="C87" s="119" t="s">
        <v>46</v>
      </c>
      <c r="D87" s="169" t="s">
        <v>2418</v>
      </c>
      <c r="E87" s="170"/>
    </row>
    <row r="88" spans="1:5" ht="18" x14ac:dyDescent="0.25">
      <c r="A88" s="134" t="str">
        <f>VLOOKUP(B88,'[1]LISTADO ATM'!$A$2:$C$822,3,0)</f>
        <v>DISTRITO NACIONAL</v>
      </c>
      <c r="B88" s="142">
        <v>573</v>
      </c>
      <c r="C88" s="134" t="str">
        <f>VLOOKUP(B88,'[1]LISTADO ATM'!$A$2:$B$822,2,0)</f>
        <v xml:space="preserve">ATM IDSS </v>
      </c>
      <c r="D88" s="156" t="s">
        <v>2584</v>
      </c>
      <c r="E88" s="157"/>
    </row>
    <row r="89" spans="1:5" ht="18" x14ac:dyDescent="0.25">
      <c r="A89" s="134" t="str">
        <f>VLOOKUP(B89,'[1]LISTADO ATM'!$A$2:$C$822,3,0)</f>
        <v>DISTRITO NACIONAL</v>
      </c>
      <c r="B89" s="142">
        <v>815</v>
      </c>
      <c r="C89" s="134" t="str">
        <f>VLOOKUP(B89,'[1]LISTADO ATM'!$A$2:$B$822,2,0)</f>
        <v xml:space="preserve">ATM Oficina Atalaya del Mar </v>
      </c>
      <c r="D89" s="156" t="s">
        <v>2584</v>
      </c>
      <c r="E89" s="157"/>
    </row>
    <row r="90" spans="1:5" ht="18" x14ac:dyDescent="0.25">
      <c r="A90" s="134" t="str">
        <f>VLOOKUP(B90,'[1]LISTADO ATM'!$A$2:$C$822,3,0)</f>
        <v>DISTRITO NACIONAL</v>
      </c>
      <c r="B90" s="142">
        <v>578</v>
      </c>
      <c r="C90" s="134" t="str">
        <f>VLOOKUP(B90,'[1]LISTADO ATM'!$A$2:$B$822,2,0)</f>
        <v xml:space="preserve">ATM Procuraduría General de la República </v>
      </c>
      <c r="D90" s="156" t="s">
        <v>2640</v>
      </c>
      <c r="E90" s="157"/>
    </row>
    <row r="91" spans="1:5" ht="18" x14ac:dyDescent="0.25">
      <c r="A91" s="134" t="str">
        <f>VLOOKUP(B91,'[1]LISTADO ATM'!$A$2:$C$822,3,0)</f>
        <v>ESTE</v>
      </c>
      <c r="B91" s="142">
        <v>673</v>
      </c>
      <c r="C91" s="134" t="str">
        <f>VLOOKUP(B91,'[1]LISTADO ATM'!$A$2:$B$822,2,0)</f>
        <v>ATM Clínica Dr. Cruz Jiminián</v>
      </c>
      <c r="D91" s="156" t="s">
        <v>2640</v>
      </c>
      <c r="E91" s="157"/>
    </row>
    <row r="92" spans="1:5" ht="18" x14ac:dyDescent="0.25">
      <c r="A92" s="134" t="str">
        <f>VLOOKUP(B92,'[1]LISTADO ATM'!$A$2:$C$822,3,0)</f>
        <v>DISTRITO NACIONAL</v>
      </c>
      <c r="B92" s="142">
        <v>974</v>
      </c>
      <c r="C92" s="134" t="str">
        <f>VLOOKUP(B92,'[1]LISTADO ATM'!$A$2:$B$822,2,0)</f>
        <v xml:space="preserve">ATM S/M Nacional Ave. Lope de Vega </v>
      </c>
      <c r="D92" s="156" t="s">
        <v>2584</v>
      </c>
      <c r="E92" s="157"/>
    </row>
    <row r="93" spans="1:5" ht="18" x14ac:dyDescent="0.25">
      <c r="A93" s="134" t="str">
        <f>VLOOKUP(B93,'[1]LISTADO ATM'!$A$2:$C$822,3,0)</f>
        <v>DISTRITO NACIONAL</v>
      </c>
      <c r="B93" s="142">
        <v>725</v>
      </c>
      <c r="C93" s="134" t="str">
        <f>VLOOKUP(B93,'[1]LISTADO ATM'!$A$2:$B$822,2,0)</f>
        <v xml:space="preserve">ATM El Huacal II  </v>
      </c>
      <c r="D93" s="156" t="s">
        <v>2640</v>
      </c>
      <c r="E93" s="157"/>
    </row>
    <row r="94" spans="1:5" ht="18" x14ac:dyDescent="0.25">
      <c r="A94" s="134" t="str">
        <f>VLOOKUP(B94,'[1]LISTADO ATM'!$A$2:$C$822,3,0)</f>
        <v>SUR</v>
      </c>
      <c r="B94" s="142">
        <v>817</v>
      </c>
      <c r="C94" s="134" t="str">
        <f>VLOOKUP(B94,'[1]LISTADO ATM'!$A$2:$B$822,2,0)</f>
        <v xml:space="preserve">ATM Ayuntamiento Sabana Larga (San José de Ocoa) </v>
      </c>
      <c r="D94" s="156" t="s">
        <v>2584</v>
      </c>
      <c r="E94" s="157"/>
    </row>
    <row r="95" spans="1:5" ht="18" x14ac:dyDescent="0.25">
      <c r="A95" s="134" t="str">
        <f>VLOOKUP(B95,'[1]LISTADO ATM'!$A$2:$C$822,3,0)</f>
        <v>DISTRITO NACIONAL</v>
      </c>
      <c r="B95" s="142">
        <v>435</v>
      </c>
      <c r="C95" s="134" t="str">
        <f>VLOOKUP(B95,'[1]LISTADO ATM'!$A$2:$B$822,2,0)</f>
        <v xml:space="preserve">ATM Autobanco Torre I </v>
      </c>
      <c r="D95" s="156" t="s">
        <v>2640</v>
      </c>
      <c r="E95" s="157"/>
    </row>
    <row r="96" spans="1:5" ht="18" x14ac:dyDescent="0.25">
      <c r="A96" s="134" t="str">
        <f>VLOOKUP(B96,'[1]LISTADO ATM'!$A$2:$C$822,3,0)</f>
        <v>DISTRITO NACIONAL</v>
      </c>
      <c r="B96" s="142">
        <v>139</v>
      </c>
      <c r="C96" s="134" t="str">
        <f>VLOOKUP(B96,'[1]LISTADO ATM'!$A$2:$B$822,2,0)</f>
        <v xml:space="preserve">ATM Oficina Plaza Lama Zona Oriental I </v>
      </c>
      <c r="D96" s="156" t="s">
        <v>2584</v>
      </c>
      <c r="E96" s="157"/>
    </row>
    <row r="97" spans="1:5" ht="18" x14ac:dyDescent="0.25">
      <c r="A97" s="134" t="str">
        <f>VLOOKUP(B97,'[1]LISTADO ATM'!$A$2:$C$822,3,0)</f>
        <v>DISTRITO NACIONAL</v>
      </c>
      <c r="B97" s="142">
        <v>416</v>
      </c>
      <c r="C97" s="134" t="str">
        <f>VLOOKUP(B97,'[1]LISTADO ATM'!$A$2:$B$822,2,0)</f>
        <v xml:space="preserve">ATM Autobanco San Martín II </v>
      </c>
      <c r="D97" s="156" t="s">
        <v>2584</v>
      </c>
      <c r="E97" s="157"/>
    </row>
    <row r="98" spans="1:5" ht="18" x14ac:dyDescent="0.25">
      <c r="A98" s="134" t="str">
        <f>VLOOKUP(B98,'[1]LISTADO ATM'!$A$2:$C$822,3,0)</f>
        <v>DISTRITO NACIONAL</v>
      </c>
      <c r="B98" s="142">
        <v>678</v>
      </c>
      <c r="C98" s="134" t="str">
        <f>VLOOKUP(B98,'[1]LISTADO ATM'!$A$2:$B$822,2,0)</f>
        <v>ATM Eco Petroleo San Isidro</v>
      </c>
      <c r="D98" s="156" t="s">
        <v>2584</v>
      </c>
      <c r="E98" s="157"/>
    </row>
    <row r="99" spans="1:5" ht="18" x14ac:dyDescent="0.25">
      <c r="A99" s="134" t="str">
        <f>VLOOKUP(B99,'[1]LISTADO ATM'!$A$2:$C$822,3,0)</f>
        <v>DISTRITO NACIONAL</v>
      </c>
      <c r="B99" s="142">
        <v>527</v>
      </c>
      <c r="C99" s="134" t="str">
        <f>VLOOKUP(B99,'[1]LISTADO ATM'!$A$2:$B$822,2,0)</f>
        <v>ATM Oficina Zona Oriental II</v>
      </c>
      <c r="D99" s="156" t="s">
        <v>2584</v>
      </c>
      <c r="E99" s="157"/>
    </row>
    <row r="100" spans="1:5" ht="18" x14ac:dyDescent="0.25">
      <c r="A100" s="134" t="str">
        <f>VLOOKUP(B100,'[1]LISTADO ATM'!$A$2:$C$822,3,0)</f>
        <v>ESTE</v>
      </c>
      <c r="B100" s="142">
        <v>630</v>
      </c>
      <c r="C100" s="134" t="str">
        <f>VLOOKUP(B100,'[1]LISTADO ATM'!$A$2:$B$822,2,0)</f>
        <v xml:space="preserve">ATM Oficina Plaza Zaglul (SPM) </v>
      </c>
      <c r="D100" s="156" t="s">
        <v>2640</v>
      </c>
      <c r="E100" s="157"/>
    </row>
    <row r="101" spans="1:5" ht="18" x14ac:dyDescent="0.25">
      <c r="A101" s="134" t="str">
        <f>VLOOKUP(B101,'[1]LISTADO ATM'!$A$2:$C$822,3,0)</f>
        <v>NORTE</v>
      </c>
      <c r="B101" s="142">
        <v>40</v>
      </c>
      <c r="C101" s="134" t="str">
        <f>VLOOKUP(B101,'[1]LISTADO ATM'!$A$2:$B$822,2,0)</f>
        <v xml:space="preserve">ATM Oficina El Puñal </v>
      </c>
      <c r="D101" s="156" t="s">
        <v>2584</v>
      </c>
      <c r="E101" s="157"/>
    </row>
    <row r="102" spans="1:5" ht="18" x14ac:dyDescent="0.25">
      <c r="A102" s="134" t="str">
        <f>VLOOKUP(B102,'[1]LISTADO ATM'!$A$2:$C$822,3,0)</f>
        <v>DISTRITO NACIONAL</v>
      </c>
      <c r="B102" s="142">
        <v>557</v>
      </c>
      <c r="C102" s="134" t="str">
        <f>VLOOKUP(B102,'[1]LISTADO ATM'!$A$2:$B$822,2,0)</f>
        <v xml:space="preserve">ATM Multicentro La Sirena Ave. Mella </v>
      </c>
      <c r="D102" s="156" t="s">
        <v>2640</v>
      </c>
      <c r="E102" s="157"/>
    </row>
    <row r="103" spans="1:5" ht="18" x14ac:dyDescent="0.25">
      <c r="A103" s="134" t="str">
        <f>VLOOKUP(B103,'[1]LISTADO ATM'!$A$2:$C$822,3,0)</f>
        <v>DISTRITO NACIONAL</v>
      </c>
      <c r="B103" s="142">
        <v>721</v>
      </c>
      <c r="C103" s="134" t="str">
        <f>VLOOKUP(B103,'[1]LISTADO ATM'!$A$2:$B$822,2,0)</f>
        <v xml:space="preserve">ATM Oficina Charles de Gaulle II </v>
      </c>
      <c r="D103" s="156" t="s">
        <v>2584</v>
      </c>
      <c r="E103" s="157"/>
    </row>
    <row r="104" spans="1:5" ht="18" x14ac:dyDescent="0.25">
      <c r="A104" s="134"/>
      <c r="B104" s="142"/>
      <c r="C104" s="134"/>
      <c r="D104" s="145"/>
      <c r="E104" s="146"/>
    </row>
    <row r="105" spans="1:5" ht="18" x14ac:dyDescent="0.25">
      <c r="A105" s="134"/>
      <c r="B105" s="142"/>
      <c r="C105" s="134"/>
      <c r="D105" s="145"/>
      <c r="E105" s="146"/>
    </row>
    <row r="106" spans="1:5" ht="18" x14ac:dyDescent="0.25">
      <c r="A106" s="134"/>
      <c r="B106" s="142"/>
      <c r="C106" s="134"/>
      <c r="D106" s="145"/>
      <c r="E106" s="146"/>
    </row>
    <row r="107" spans="1:5" ht="18" x14ac:dyDescent="0.25">
      <c r="A107" s="134"/>
      <c r="B107" s="142"/>
      <c r="C107" s="134"/>
      <c r="D107" s="145"/>
      <c r="E107" s="146"/>
    </row>
    <row r="108" spans="1:5" ht="18" x14ac:dyDescent="0.25">
      <c r="A108" s="134"/>
      <c r="B108" s="142"/>
      <c r="C108" s="134"/>
      <c r="D108" s="145"/>
      <c r="E108" s="146"/>
    </row>
    <row r="109" spans="1:5" ht="18" x14ac:dyDescent="0.25">
      <c r="A109" s="134" t="e">
        <f>VLOOKUP(B109,'[1]LISTADO ATM'!$A$2:$C$822,3,0)</f>
        <v>#N/A</v>
      </c>
      <c r="B109" s="142"/>
      <c r="C109" s="134" t="e">
        <f>VLOOKUP(B109,'[1]LISTADO ATM'!$A$2:$B$822,2,0)</f>
        <v>#N/A</v>
      </c>
      <c r="D109" s="145"/>
      <c r="E109" s="146"/>
    </row>
    <row r="110" spans="1:5" ht="18.75" thickBot="1" x14ac:dyDescent="0.3">
      <c r="A110" s="138" t="s">
        <v>2472</v>
      </c>
      <c r="B110" s="194">
        <f>COUNT(B88:B109)</f>
        <v>16</v>
      </c>
      <c r="C110" s="135"/>
      <c r="D110" s="135"/>
      <c r="E110" s="136"/>
    </row>
    <row r="111" spans="1:5" x14ac:dyDescent="0.25">
      <c r="A111" s="115"/>
      <c r="B111" s="198"/>
      <c r="C111" s="115"/>
      <c r="D111" s="115"/>
      <c r="E111" s="115"/>
    </row>
    <row r="112" spans="1:5" x14ac:dyDescent="0.25">
      <c r="A112" s="115"/>
      <c r="B112" s="198"/>
      <c r="C112" s="115"/>
      <c r="D112" s="115"/>
      <c r="E112" s="115"/>
    </row>
    <row r="113" spans="1:5" x14ac:dyDescent="0.25">
      <c r="A113" s="115"/>
      <c r="B113" s="198"/>
      <c r="C113" s="115"/>
      <c r="D113" s="115"/>
      <c r="E113" s="115"/>
    </row>
    <row r="114" spans="1:5" x14ac:dyDescent="0.25">
      <c r="A114" s="115"/>
      <c r="B114" s="198"/>
      <c r="C114" s="115"/>
      <c r="D114" s="115"/>
      <c r="E114" s="115"/>
    </row>
    <row r="115" spans="1:5" x14ac:dyDescent="0.25">
      <c r="A115" s="115"/>
      <c r="B115" s="198"/>
      <c r="C115" s="115"/>
      <c r="D115" s="115"/>
      <c r="E115" s="115"/>
    </row>
    <row r="116" spans="1:5" x14ac:dyDescent="0.25">
      <c r="A116" s="115"/>
      <c r="B116" s="198"/>
      <c r="C116" s="115"/>
      <c r="D116" s="115"/>
      <c r="E116" s="115"/>
    </row>
    <row r="117" spans="1:5" x14ac:dyDescent="0.25">
      <c r="A117" s="115"/>
      <c r="B117" s="198"/>
      <c r="C117" s="115"/>
      <c r="D117" s="115"/>
      <c r="E117" s="115"/>
    </row>
    <row r="118" spans="1:5" x14ac:dyDescent="0.25">
      <c r="A118" s="115"/>
      <c r="B118" s="198"/>
      <c r="C118" s="115"/>
      <c r="D118" s="115"/>
      <c r="E118" s="115"/>
    </row>
    <row r="119" spans="1:5" x14ac:dyDescent="0.25">
      <c r="A119" s="115"/>
      <c r="B119" s="198"/>
      <c r="C119" s="115"/>
      <c r="D119" s="115"/>
      <c r="E119" s="115"/>
    </row>
    <row r="120" spans="1:5" x14ac:dyDescent="0.25">
      <c r="A120" s="115"/>
      <c r="B120" s="198"/>
      <c r="C120" s="115"/>
      <c r="D120" s="115"/>
      <c r="E120" s="115"/>
    </row>
    <row r="121" spans="1:5" x14ac:dyDescent="0.25">
      <c r="A121" s="115"/>
      <c r="B121" s="198"/>
      <c r="C121" s="115"/>
      <c r="D121" s="115"/>
      <c r="E121" s="115"/>
    </row>
    <row r="122" spans="1:5" x14ac:dyDescent="0.25">
      <c r="A122" s="115"/>
      <c r="B122" s="198"/>
      <c r="C122" s="115"/>
      <c r="D122" s="115"/>
      <c r="E122" s="115"/>
    </row>
    <row r="123" spans="1:5" x14ac:dyDescent="0.25">
      <c r="A123" s="115"/>
      <c r="B123" s="198"/>
      <c r="C123" s="115"/>
      <c r="D123" s="115"/>
      <c r="E123" s="115"/>
    </row>
    <row r="124" spans="1:5" x14ac:dyDescent="0.25">
      <c r="A124" s="115"/>
      <c r="B124" s="198"/>
      <c r="C124" s="115"/>
      <c r="D124" s="115"/>
      <c r="E124" s="115"/>
    </row>
    <row r="125" spans="1:5" x14ac:dyDescent="0.25">
      <c r="A125" s="115"/>
      <c r="B125" s="198"/>
      <c r="C125" s="115"/>
      <c r="D125" s="115"/>
      <c r="E125" s="115"/>
    </row>
    <row r="126" spans="1:5" x14ac:dyDescent="0.25">
      <c r="A126" s="115"/>
      <c r="B126" s="198"/>
      <c r="C126" s="115"/>
      <c r="D126" s="115"/>
      <c r="E126" s="115"/>
    </row>
    <row r="127" spans="1:5" x14ac:dyDescent="0.25">
      <c r="A127" s="115"/>
      <c r="B127" s="198"/>
      <c r="C127" s="115"/>
      <c r="D127" s="115"/>
      <c r="E127" s="115"/>
    </row>
    <row r="128" spans="1:5" x14ac:dyDescent="0.25">
      <c r="A128" s="115"/>
      <c r="B128" s="198"/>
      <c r="C128" s="115"/>
      <c r="D128" s="115"/>
      <c r="E128" s="115"/>
    </row>
    <row r="129" spans="1:5" x14ac:dyDescent="0.25">
      <c r="A129" s="115"/>
      <c r="B129" s="198"/>
      <c r="C129" s="115"/>
      <c r="D129" s="115"/>
      <c r="E129" s="115"/>
    </row>
    <row r="130" spans="1:5" x14ac:dyDescent="0.25">
      <c r="A130" s="115"/>
      <c r="B130" s="198"/>
      <c r="C130" s="115"/>
      <c r="D130" s="115"/>
      <c r="E130" s="115"/>
    </row>
    <row r="131" spans="1:5" x14ac:dyDescent="0.25">
      <c r="A131" s="115"/>
      <c r="B131" s="198"/>
      <c r="C131" s="115"/>
      <c r="D131" s="115"/>
      <c r="E131" s="115"/>
    </row>
    <row r="132" spans="1:5" x14ac:dyDescent="0.25">
      <c r="A132" s="115"/>
      <c r="B132" s="198"/>
      <c r="C132" s="115"/>
      <c r="D132" s="115"/>
      <c r="E132" s="115"/>
    </row>
    <row r="133" spans="1:5" x14ac:dyDescent="0.25">
      <c r="A133" s="115"/>
      <c r="B133" s="198"/>
      <c r="C133" s="115"/>
      <c r="D133" s="115"/>
      <c r="E133" s="115"/>
    </row>
    <row r="134" spans="1:5" x14ac:dyDescent="0.25">
      <c r="A134" s="115"/>
      <c r="B134" s="198"/>
      <c r="C134" s="115"/>
      <c r="D134" s="115"/>
      <c r="E134" s="115"/>
    </row>
    <row r="135" spans="1:5" x14ac:dyDescent="0.25">
      <c r="A135" s="115"/>
      <c r="B135" s="198"/>
      <c r="C135" s="115"/>
      <c r="D135" s="115"/>
      <c r="E135" s="115"/>
    </row>
    <row r="136" spans="1:5" x14ac:dyDescent="0.25">
      <c r="A136" s="115"/>
      <c r="B136" s="198"/>
      <c r="C136" s="115"/>
      <c r="D136" s="115"/>
      <c r="E136" s="115"/>
    </row>
    <row r="137" spans="1:5" x14ac:dyDescent="0.25">
      <c r="A137" s="115"/>
      <c r="B137" s="198"/>
      <c r="C137" s="115"/>
      <c r="D137" s="115"/>
      <c r="E137" s="115"/>
    </row>
    <row r="138" spans="1:5" x14ac:dyDescent="0.25">
      <c r="A138" s="115"/>
      <c r="B138" s="198"/>
      <c r="C138" s="115"/>
      <c r="D138" s="115"/>
      <c r="E138" s="115"/>
    </row>
    <row r="139" spans="1:5" x14ac:dyDescent="0.25">
      <c r="A139" s="115"/>
      <c r="B139" s="198"/>
      <c r="C139" s="115"/>
      <c r="D139" s="115"/>
      <c r="E139" s="115"/>
    </row>
    <row r="140" spans="1:5" x14ac:dyDescent="0.25">
      <c r="A140" s="115"/>
      <c r="B140" s="198"/>
      <c r="C140" s="115"/>
      <c r="D140" s="115"/>
      <c r="E140" s="115"/>
    </row>
    <row r="141" spans="1:5" x14ac:dyDescent="0.25">
      <c r="A141" s="115"/>
      <c r="B141" s="198"/>
      <c r="C141" s="115"/>
      <c r="D141" s="115"/>
      <c r="E141" s="115"/>
    </row>
    <row r="142" spans="1:5" x14ac:dyDescent="0.25">
      <c r="A142" s="115"/>
      <c r="B142" s="198"/>
      <c r="C142" s="115"/>
      <c r="D142" s="115"/>
      <c r="E142" s="115"/>
    </row>
    <row r="143" spans="1:5" x14ac:dyDescent="0.25">
      <c r="A143" s="115"/>
      <c r="B143" s="198"/>
      <c r="C143" s="115"/>
      <c r="D143" s="115"/>
      <c r="E143" s="115"/>
    </row>
    <row r="144" spans="1:5" x14ac:dyDescent="0.25">
      <c r="A144" s="115"/>
      <c r="B144" s="198"/>
      <c r="C144" s="115"/>
      <c r="D144" s="115"/>
      <c r="E144" s="115"/>
    </row>
    <row r="145" spans="1:5" x14ac:dyDescent="0.25">
      <c r="A145" s="115"/>
      <c r="B145" s="198"/>
      <c r="C145" s="115"/>
      <c r="D145" s="115"/>
      <c r="E145" s="115"/>
    </row>
    <row r="146" spans="1:5" x14ac:dyDescent="0.25">
      <c r="A146" s="115"/>
      <c r="B146" s="198"/>
      <c r="C146" s="115"/>
      <c r="D146" s="115"/>
      <c r="E146" s="115"/>
    </row>
    <row r="147" spans="1:5" x14ac:dyDescent="0.25">
      <c r="A147" s="115"/>
      <c r="B147" s="198"/>
      <c r="C147" s="115"/>
      <c r="D147" s="115"/>
      <c r="E147" s="115"/>
    </row>
    <row r="148" spans="1:5" x14ac:dyDescent="0.25">
      <c r="A148" s="115"/>
      <c r="B148" s="198"/>
      <c r="C148" s="115"/>
      <c r="D148" s="115"/>
      <c r="E148" s="115"/>
    </row>
    <row r="149" spans="1:5" x14ac:dyDescent="0.25">
      <c r="A149" s="115"/>
      <c r="B149" s="198"/>
      <c r="C149" s="115"/>
      <c r="D149" s="115"/>
      <c r="E149" s="115"/>
    </row>
    <row r="150" spans="1:5" x14ac:dyDescent="0.25">
      <c r="A150" s="115"/>
      <c r="B150" s="198"/>
      <c r="C150" s="115"/>
      <c r="D150" s="115"/>
      <c r="E150" s="115"/>
    </row>
    <row r="151" spans="1:5" x14ac:dyDescent="0.25">
      <c r="A151" s="115"/>
      <c r="B151" s="198"/>
      <c r="C151" s="115"/>
      <c r="D151" s="115"/>
      <c r="E151" s="115"/>
    </row>
    <row r="152" spans="1:5" x14ac:dyDescent="0.25">
      <c r="A152" s="115"/>
      <c r="B152" s="198"/>
      <c r="C152" s="115"/>
      <c r="D152" s="115"/>
      <c r="E152" s="115"/>
    </row>
    <row r="153" spans="1:5" x14ac:dyDescent="0.25">
      <c r="A153" s="115"/>
      <c r="B153" s="198"/>
      <c r="C153" s="115"/>
      <c r="D153" s="115"/>
      <c r="E153" s="115"/>
    </row>
    <row r="154" spans="1:5" x14ac:dyDescent="0.25">
      <c r="A154" s="115"/>
      <c r="B154" s="198"/>
      <c r="C154" s="115"/>
      <c r="D154" s="115"/>
      <c r="E154" s="115"/>
    </row>
    <row r="155" spans="1:5" x14ac:dyDescent="0.25">
      <c r="A155" s="115"/>
      <c r="B155" s="198"/>
      <c r="C155" s="115"/>
      <c r="D155" s="115"/>
      <c r="E155" s="115"/>
    </row>
    <row r="156" spans="1:5" x14ac:dyDescent="0.25">
      <c r="A156" s="115"/>
      <c r="B156" s="198"/>
      <c r="C156" s="115"/>
      <c r="D156" s="115"/>
      <c r="E156" s="115"/>
    </row>
    <row r="157" spans="1:5" x14ac:dyDescent="0.25">
      <c r="A157" s="115"/>
      <c r="B157" s="198"/>
      <c r="C157" s="115"/>
      <c r="D157" s="115"/>
      <c r="E157" s="115"/>
    </row>
    <row r="158" spans="1:5" x14ac:dyDescent="0.25">
      <c r="A158" s="115"/>
      <c r="B158" s="198"/>
      <c r="C158" s="115"/>
      <c r="D158" s="115"/>
      <c r="E158" s="115"/>
    </row>
    <row r="159" spans="1:5" x14ac:dyDescent="0.25">
      <c r="A159" s="115"/>
      <c r="B159" s="198"/>
      <c r="C159" s="115"/>
      <c r="D159" s="115"/>
      <c r="E159" s="115"/>
    </row>
    <row r="160" spans="1:5" x14ac:dyDescent="0.25">
      <c r="A160" s="115"/>
      <c r="B160" s="198"/>
      <c r="C160" s="115"/>
      <c r="D160" s="115"/>
      <c r="E160" s="115"/>
    </row>
    <row r="161" spans="1:5" x14ac:dyDescent="0.25">
      <c r="A161" s="115"/>
      <c r="B161" s="198"/>
      <c r="C161" s="115"/>
      <c r="D161" s="115"/>
      <c r="E161" s="115"/>
    </row>
    <row r="162" spans="1:5" x14ac:dyDescent="0.25">
      <c r="A162" s="115"/>
      <c r="B162" s="198"/>
      <c r="C162" s="115"/>
      <c r="D162" s="115"/>
      <c r="E162" s="115"/>
    </row>
    <row r="163" spans="1:5" x14ac:dyDescent="0.25">
      <c r="A163" s="115"/>
      <c r="B163" s="198"/>
      <c r="C163" s="115"/>
      <c r="D163" s="115"/>
      <c r="E163" s="115"/>
    </row>
    <row r="164" spans="1:5" x14ac:dyDescent="0.25">
      <c r="A164" s="115"/>
      <c r="B164" s="198"/>
      <c r="C164" s="115"/>
      <c r="D164" s="115"/>
      <c r="E164" s="115"/>
    </row>
    <row r="165" spans="1:5" x14ac:dyDescent="0.25">
      <c r="A165" s="115"/>
      <c r="B165" s="198"/>
      <c r="C165" s="115"/>
      <c r="D165" s="115"/>
      <c r="E165" s="115"/>
    </row>
    <row r="166" spans="1:5" x14ac:dyDescent="0.25">
      <c r="A166" s="115"/>
      <c r="B166" s="198"/>
      <c r="C166" s="115"/>
      <c r="D166" s="115"/>
      <c r="E166" s="115"/>
    </row>
    <row r="167" spans="1:5" x14ac:dyDescent="0.25">
      <c r="A167" s="115"/>
      <c r="B167" s="198"/>
      <c r="C167" s="115"/>
      <c r="D167" s="115"/>
      <c r="E167" s="115"/>
    </row>
    <row r="168" spans="1:5" x14ac:dyDescent="0.25">
      <c r="A168" s="115"/>
      <c r="B168" s="198"/>
      <c r="C168" s="115"/>
      <c r="D168" s="115"/>
      <c r="E168" s="115"/>
    </row>
    <row r="169" spans="1:5" x14ac:dyDescent="0.25">
      <c r="A169" s="115"/>
      <c r="B169" s="198"/>
      <c r="C169" s="115"/>
      <c r="D169" s="115"/>
      <c r="E169" s="115"/>
    </row>
    <row r="170" spans="1:5" x14ac:dyDescent="0.25">
      <c r="A170" s="110"/>
      <c r="B170" s="69"/>
      <c r="C170" s="110"/>
      <c r="D170" s="110"/>
      <c r="E170" s="110"/>
    </row>
    <row r="171" spans="1:5" x14ac:dyDescent="0.25">
      <c r="A171" s="110"/>
      <c r="B171" s="69"/>
      <c r="C171" s="110"/>
      <c r="D171" s="110"/>
      <c r="E171" s="110"/>
    </row>
  </sheetData>
  <mergeCells count="29">
    <mergeCell ref="D101:E101"/>
    <mergeCell ref="D102:E102"/>
    <mergeCell ref="D103:E103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A86:E86"/>
    <mergeCell ref="D87:E87"/>
    <mergeCell ref="D88:E88"/>
    <mergeCell ref="D89:E89"/>
    <mergeCell ref="D90:E90"/>
    <mergeCell ref="C23:E23"/>
    <mergeCell ref="A25:E25"/>
    <mergeCell ref="A48:E48"/>
    <mergeCell ref="A69:E69"/>
    <mergeCell ref="A83:B83"/>
    <mergeCell ref="F1:G1"/>
    <mergeCell ref="A1:E1"/>
    <mergeCell ref="A2:E2"/>
    <mergeCell ref="A7:E7"/>
    <mergeCell ref="C14:E14"/>
    <mergeCell ref="A16:E16"/>
  </mergeCells>
  <phoneticPr fontId="46" type="noConversion"/>
  <conditionalFormatting sqref="E185:E1048576">
    <cfRule type="duplicateValues" dxfId="153" priority="143454"/>
  </conditionalFormatting>
  <conditionalFormatting sqref="B185:B1048576">
    <cfRule type="duplicateValues" dxfId="152" priority="143455"/>
  </conditionalFormatting>
  <conditionalFormatting sqref="B170:B171">
    <cfRule type="duplicateValues" dxfId="151" priority="95"/>
  </conditionalFormatting>
  <conditionalFormatting sqref="B170:B1048576">
    <cfRule type="duplicateValues" dxfId="150" priority="83"/>
  </conditionalFormatting>
  <conditionalFormatting sqref="B170:B1048576">
    <cfRule type="duplicateValues" dxfId="148" priority="158196"/>
  </conditionalFormatting>
  <conditionalFormatting sqref="E170:E1048576">
    <cfRule type="duplicateValues" dxfId="147" priority="158197"/>
  </conditionalFormatting>
  <conditionalFormatting sqref="B1:B169">
    <cfRule type="duplicateValues" dxfId="1" priority="2"/>
  </conditionalFormatting>
  <conditionalFormatting sqref="E1:E169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21" priority="5"/>
  </conditionalFormatting>
  <conditionalFormatting sqref="A827">
    <cfRule type="duplicateValues" dxfId="120" priority="4"/>
  </conditionalFormatting>
  <conditionalFormatting sqref="A828">
    <cfRule type="duplicateValues" dxfId="119" priority="3"/>
  </conditionalFormatting>
  <conditionalFormatting sqref="A829">
    <cfRule type="duplicateValues" dxfId="118" priority="2"/>
  </conditionalFormatting>
  <conditionalFormatting sqref="A830">
    <cfRule type="duplicateValues" dxfId="11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2420</v>
      </c>
      <c r="B1" s="183"/>
      <c r="C1" s="183"/>
      <c r="D1" s="183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2" t="s">
        <v>2429</v>
      </c>
      <c r="B18" s="183"/>
      <c r="C18" s="183"/>
      <c r="D18" s="183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6" priority="18"/>
  </conditionalFormatting>
  <conditionalFormatting sqref="B7:B8">
    <cfRule type="duplicateValues" dxfId="115" priority="17"/>
  </conditionalFormatting>
  <conditionalFormatting sqref="A7:A8">
    <cfRule type="duplicateValues" dxfId="114" priority="15"/>
    <cfRule type="duplicateValues" dxfId="11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2021-07-12T12:38:40Z</dcterms:modified>
</cp:coreProperties>
</file>