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53" i="1"/>
  <c r="G53" i="1"/>
  <c r="H53" i="1"/>
  <c r="I53" i="1"/>
  <c r="J53" i="1"/>
  <c r="K53" i="1"/>
  <c r="F32" i="1"/>
  <c r="G32" i="1"/>
  <c r="H32" i="1"/>
  <c r="I32" i="1"/>
  <c r="J32" i="1"/>
  <c r="K32" i="1"/>
  <c r="F64" i="1"/>
  <c r="G64" i="1"/>
  <c r="H64" i="1"/>
  <c r="I64" i="1"/>
  <c r="J64" i="1"/>
  <c r="K64" i="1"/>
  <c r="F43" i="1"/>
  <c r="G43" i="1"/>
  <c r="H43" i="1"/>
  <c r="I43" i="1"/>
  <c r="J43" i="1"/>
  <c r="K43" i="1"/>
  <c r="F63" i="1"/>
  <c r="G63" i="1"/>
  <c r="H63" i="1"/>
  <c r="I63" i="1"/>
  <c r="J63" i="1"/>
  <c r="K63" i="1"/>
  <c r="A53" i="1"/>
  <c r="A32" i="1"/>
  <c r="A64" i="1"/>
  <c r="A43" i="1"/>
  <c r="A63" i="1"/>
  <c r="A31" i="1" l="1"/>
  <c r="A38" i="1"/>
  <c r="A39" i="1"/>
  <c r="A40" i="1"/>
  <c r="A41" i="1"/>
  <c r="A74" i="1"/>
  <c r="A42" i="1"/>
  <c r="A60" i="1"/>
  <c r="A61" i="1"/>
  <c r="A62" i="1"/>
  <c r="A75" i="1"/>
  <c r="F31" i="1"/>
  <c r="G31" i="1"/>
  <c r="H31" i="1"/>
  <c r="I31" i="1"/>
  <c r="J31" i="1"/>
  <c r="K31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74" i="1"/>
  <c r="G74" i="1"/>
  <c r="H74" i="1"/>
  <c r="I74" i="1"/>
  <c r="J74" i="1"/>
  <c r="K74" i="1"/>
  <c r="F42" i="1"/>
  <c r="G42" i="1"/>
  <c r="H42" i="1"/>
  <c r="I42" i="1"/>
  <c r="J42" i="1"/>
  <c r="K42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75" i="1"/>
  <c r="G75" i="1"/>
  <c r="H75" i="1"/>
  <c r="I75" i="1"/>
  <c r="J75" i="1"/>
  <c r="K75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73" i="1"/>
  <c r="G73" i="1"/>
  <c r="H73" i="1"/>
  <c r="I73" i="1"/>
  <c r="J73" i="1"/>
  <c r="K73" i="1"/>
  <c r="F26" i="1"/>
  <c r="G26" i="1"/>
  <c r="H26" i="1"/>
  <c r="I26" i="1"/>
  <c r="J26" i="1"/>
  <c r="K26" i="1"/>
  <c r="F37" i="1"/>
  <c r="G37" i="1"/>
  <c r="H37" i="1"/>
  <c r="I37" i="1"/>
  <c r="J37" i="1"/>
  <c r="K37" i="1"/>
  <c r="F45" i="1"/>
  <c r="G45" i="1"/>
  <c r="H45" i="1"/>
  <c r="I45" i="1"/>
  <c r="J45" i="1"/>
  <c r="K45" i="1"/>
  <c r="F52" i="1"/>
  <c r="G52" i="1"/>
  <c r="H52" i="1"/>
  <c r="I52" i="1"/>
  <c r="J52" i="1"/>
  <c r="K52" i="1"/>
  <c r="F59" i="1"/>
  <c r="G59" i="1"/>
  <c r="H59" i="1"/>
  <c r="I59" i="1"/>
  <c r="J59" i="1"/>
  <c r="K59" i="1"/>
  <c r="F51" i="1"/>
  <c r="G51" i="1"/>
  <c r="H51" i="1"/>
  <c r="I51" i="1"/>
  <c r="J51" i="1"/>
  <c r="K51" i="1"/>
  <c r="A30" i="1"/>
  <c r="A29" i="1"/>
  <c r="A28" i="1"/>
  <c r="A27" i="1"/>
  <c r="A73" i="1"/>
  <c r="A26" i="1"/>
  <c r="A37" i="1"/>
  <c r="A45" i="1"/>
  <c r="A52" i="1"/>
  <c r="A59" i="1"/>
  <c r="A51" i="1"/>
  <c r="F25" i="1" l="1"/>
  <c r="G25" i="1"/>
  <c r="H25" i="1"/>
  <c r="I25" i="1"/>
  <c r="J25" i="1"/>
  <c r="K25" i="1"/>
  <c r="F24" i="1"/>
  <c r="G24" i="1"/>
  <c r="H24" i="1"/>
  <c r="I24" i="1"/>
  <c r="J24" i="1"/>
  <c r="K24" i="1"/>
  <c r="F55" i="1"/>
  <c r="G55" i="1"/>
  <c r="H55" i="1"/>
  <c r="I55" i="1"/>
  <c r="J55" i="1"/>
  <c r="K55" i="1"/>
  <c r="F72" i="1"/>
  <c r="G72" i="1"/>
  <c r="H72" i="1"/>
  <c r="I72" i="1"/>
  <c r="J72" i="1"/>
  <c r="K72" i="1"/>
  <c r="F23" i="1"/>
  <c r="G23" i="1"/>
  <c r="H23" i="1"/>
  <c r="I23" i="1"/>
  <c r="J23" i="1"/>
  <c r="K23" i="1"/>
  <c r="F36" i="1"/>
  <c r="G36" i="1"/>
  <c r="H36" i="1"/>
  <c r="I36" i="1"/>
  <c r="J36" i="1"/>
  <c r="K36" i="1"/>
  <c r="F71" i="1"/>
  <c r="G71" i="1"/>
  <c r="H71" i="1"/>
  <c r="I71" i="1"/>
  <c r="J71" i="1"/>
  <c r="K71" i="1"/>
  <c r="F50" i="1"/>
  <c r="G50" i="1"/>
  <c r="H50" i="1"/>
  <c r="I50" i="1"/>
  <c r="J50" i="1"/>
  <c r="K50" i="1"/>
  <c r="F49" i="1"/>
  <c r="G49" i="1"/>
  <c r="H49" i="1"/>
  <c r="I49" i="1"/>
  <c r="J49" i="1"/>
  <c r="K4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70" i="1"/>
  <c r="G70" i="1"/>
  <c r="H70" i="1"/>
  <c r="I70" i="1"/>
  <c r="J70" i="1"/>
  <c r="K70" i="1"/>
  <c r="F48" i="1"/>
  <c r="G48" i="1"/>
  <c r="H48" i="1"/>
  <c r="I48" i="1"/>
  <c r="J48" i="1"/>
  <c r="K48" i="1"/>
  <c r="F13" i="1"/>
  <c r="G13" i="1"/>
  <c r="H13" i="1"/>
  <c r="I13" i="1"/>
  <c r="J13" i="1"/>
  <c r="K13" i="1"/>
  <c r="F69" i="1"/>
  <c r="G69" i="1"/>
  <c r="H69" i="1"/>
  <c r="I69" i="1"/>
  <c r="J69" i="1"/>
  <c r="K69" i="1"/>
  <c r="F68" i="1"/>
  <c r="G68" i="1"/>
  <c r="H68" i="1"/>
  <c r="I68" i="1"/>
  <c r="J68" i="1"/>
  <c r="K68" i="1"/>
  <c r="F47" i="1"/>
  <c r="G47" i="1"/>
  <c r="H47" i="1"/>
  <c r="I47" i="1"/>
  <c r="J47" i="1"/>
  <c r="K47" i="1"/>
  <c r="F58" i="1"/>
  <c r="G58" i="1"/>
  <c r="H58" i="1"/>
  <c r="I58" i="1"/>
  <c r="J58" i="1"/>
  <c r="K58" i="1"/>
  <c r="F57" i="1"/>
  <c r="G57" i="1"/>
  <c r="H57" i="1"/>
  <c r="I57" i="1"/>
  <c r="J57" i="1"/>
  <c r="K57" i="1"/>
  <c r="A25" i="1"/>
  <c r="A24" i="1"/>
  <c r="A55" i="1"/>
  <c r="A72" i="1"/>
  <c r="A23" i="1"/>
  <c r="A36" i="1"/>
  <c r="A71" i="1"/>
  <c r="A50" i="1"/>
  <c r="A49" i="1"/>
  <c r="A22" i="1"/>
  <c r="A21" i="1"/>
  <c r="A20" i="1"/>
  <c r="A19" i="1"/>
  <c r="A18" i="1"/>
  <c r="A17" i="1"/>
  <c r="A16" i="1"/>
  <c r="A15" i="1"/>
  <c r="A14" i="1"/>
  <c r="A70" i="1"/>
  <c r="A48" i="1"/>
  <c r="A13" i="1"/>
  <c r="A69" i="1"/>
  <c r="A68" i="1"/>
  <c r="A47" i="1"/>
  <c r="A58" i="1"/>
  <c r="A57" i="1"/>
  <c r="A54" i="1" l="1"/>
  <c r="A67" i="1"/>
  <c r="A35" i="1"/>
  <c r="A34" i="1"/>
  <c r="A33" i="1"/>
  <c r="A12" i="1"/>
  <c r="A11" i="1"/>
  <c r="A10" i="1"/>
  <c r="F54" i="1"/>
  <c r="G54" i="1"/>
  <c r="H54" i="1"/>
  <c r="I54" i="1"/>
  <c r="J54" i="1"/>
  <c r="K54" i="1"/>
  <c r="F67" i="1"/>
  <c r="G67" i="1"/>
  <c r="H67" i="1"/>
  <c r="I67" i="1"/>
  <c r="J67" i="1"/>
  <c r="K6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8" i="1"/>
  <c r="F8" i="1"/>
  <c r="G8" i="1"/>
  <c r="H8" i="1"/>
  <c r="I8" i="1"/>
  <c r="J8" i="1"/>
  <c r="K8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56" i="1"/>
  <c r="F56" i="1"/>
  <c r="G56" i="1"/>
  <c r="H56" i="1"/>
  <c r="I56" i="1"/>
  <c r="J56" i="1"/>
  <c r="K56" i="1"/>
  <c r="F44" i="1" l="1"/>
  <c r="G44" i="1"/>
  <c r="H44" i="1"/>
  <c r="I44" i="1"/>
  <c r="J44" i="1"/>
  <c r="K44" i="1"/>
  <c r="A44" i="1"/>
  <c r="G7" i="16" l="1"/>
  <c r="K2" i="16"/>
  <c r="F6" i="1"/>
  <c r="G6" i="1"/>
  <c r="H6" i="1"/>
  <c r="I6" i="1"/>
  <c r="J6" i="1"/>
  <c r="K6" i="1"/>
  <c r="F5" i="1"/>
  <c r="G5" i="1"/>
  <c r="H5" i="1"/>
  <c r="I5" i="1"/>
  <c r="J5" i="1"/>
  <c r="K5" i="1"/>
  <c r="A6" i="1"/>
  <c r="A5" i="1"/>
  <c r="H1" i="16" l="1"/>
  <c r="A46" i="1" l="1"/>
  <c r="F46" i="1"/>
  <c r="G46" i="1"/>
  <c r="H46" i="1"/>
  <c r="I46" i="1"/>
  <c r="J46" i="1"/>
  <c r="K46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<sst xmlns="http://schemas.openxmlformats.org/spreadsheetml/2006/main" count="13539" uniqueCount="2670">
  <si>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</si>
  <si>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</si>
  <si>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</si>
  <si>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</si>
  <si>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</si>
  <si>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</si>
  <si>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</si>
  <si>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</si>
  <si>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</si>
  <si>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</si>
  <si>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</si>
  <si>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</si>
  <si>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</si>
  <si>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</si>
  <si>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</si>
  <si>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</si>
  <si>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</si>
  <si>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</si>
  <si>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</si>
  <si>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</si>
  <si>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</si>
  <si>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</si>
  <si>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</si>
  <si>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</si>
  <si>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</si>
  <si>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</si>
  <si>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</si>
  <si>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</si>
  <si>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</si>
  <si>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</si>
  <si>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</si>
  <si>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</si>
  <si>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</si>
  <si>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</si>
  <si>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</si>
  <si>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</si>
  <si>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</si>
  <si>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</si>
  <si>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</si>
  <si>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</si>
  <si>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</si>
  <si>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</si>
  <si>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</si>
  <si>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</si>
  <si>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</si>
  <si>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</si>
  <si>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</si>
  <si>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</si>
  <si>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</si>
  <si>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</si>
  <si>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</si>
  <si>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</si>
  <si>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</si>
  <si>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</si>
  <si>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</si>
  <si>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</si>
  <si>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</si>
  <si>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</si>
  <si>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</si>
  <si>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</si>
  <si>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</si>
  <si>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</si>
  <si>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</si>
  <si>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</si>
  <si>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</si>
  <si>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</si>
  <si>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</si>
  <si>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</si>
  <si>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</si>
  <si>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</si>
  <si>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</si>
  <si>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</si>
  <si>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</si>
  <si>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</si>
  <si>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</si>
  <si>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</si>
  <si>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</si>
  <si>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</si>
  <si>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</si>
  <si>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</si>
  <si>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</si>
  <si>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</si>
  <si>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</si>
  <si>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</si>
  <si>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</si>
  <si>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</si>
  <si>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</si>
  <si>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</si>
  <si>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</si>
  <si>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</si>
  <si>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</si>
  <si>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</si>
  <si>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</si>
  <si>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</si>
  <si>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</si>
  <si>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</si>
  <si>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</si>
  <si>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</si>
  <si>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</si>
  <si>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</si>
  <si>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</si>
  <si>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</si>
  <si>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</si>
  <si>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</si>
  <si>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</si>
  <si>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</si>
  <si>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</si>
  <si>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</si>
  <si>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</si>
  <si>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</si>
  <si>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</si>
  <si>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</si>
  <si>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</si>
  <si>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</si>
  <si>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</si>
  <si>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</si>
  <si>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</si>
  <si>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</si>
  <si>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</si>
  <si>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</si>
  <si>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</si>
  <si>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</si>
  <si>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</si>
  <si>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</si>
  <si>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</si>
  <si>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</si>
  <si>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</si>
  <si>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</si>
  <si>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</si>
  <si>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</si>
  <si>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</si>
  <si>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</si>
  <si>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</si>
  <si>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</si>
  <si>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</si>
  <si>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</si>
  <si>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</si>
  <si>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</si>
  <si>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</si>
  <si>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</si>
  <si>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</si>
  <si>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</si>
  <si>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</si>
  <si>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</si>
  <si>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</si>
  <si>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</si>
  <si>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</si>
  <si>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</si>
  <si>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</si>
  <si>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</si>
  <si>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</si>
  <si>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</si>
  <si>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</si>
  <si>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</si>
  <si>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</si>
  <si>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</si>
  <si>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</si>
  <si>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</si>
  <si>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</si>
  <si>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</si>
  <si>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</si>
  <si>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</si>
  <si>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</si>
  <si>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</si>
  <si>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</si>
  <si>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</si>
  <si>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</si>
  <si>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</si>
  <si>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</si>
  <si>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</si>
  <si>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</si>
  <si>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</si>
  <si>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</si>
  <si>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</si>
  <si>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</si>
  <si>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</si>
  <si>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</si>
  <si>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</si>
  <si>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</si>
  <si>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</si>
  <si>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</si>
  <si>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</si>
  <si>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</si>
  <si>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</si>
  <si>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</si>
  <si>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</si>
  <si>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</si>
  <si>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</si>
  <si>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</si>
  <si>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</si>
  <si>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</si>
  <si>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</si>
  <si>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</si>
  <si>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</si>
  <si>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</si>
  <si>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</si>
  <si>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</si>
  <si>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</si>
  <si>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</si>
  <si>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</si>
  <si>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</si>
  <si>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</si>
  <si>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</si>
  <si>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</si>
  <si>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</si>
  <si>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</si>
  <si>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</si>
  <si>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</si>
  <si>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</si>
  <si>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</si>
  <si>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</si>
  <si>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</si>
  <si>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</si>
  <si>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</si>
  <si>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</si>
  <si>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</si>
  <si>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</si>
  <si>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</si>
  <si>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</si>
  <si>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</si>
  <si>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</si>
  <si>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</si>
  <si>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</si>
  <si>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</si>
  <si>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</si>
  <si>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</si>
  <si>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</si>
  <si>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</si>
  <si>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</si>
  <si>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</si>
  <si>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</si>
  <si>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</si>
  <si>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</si>
  <si>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</si>
  <si>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</si>
  <si>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</si>
  <si>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</si>
  <si>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</si>
  <si>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</si>
  <si>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</si>
  <si>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</si>
  <si>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</si>
  <si>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</si>
  <si>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</si>
  <si>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</si>
  <si>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</si>
  <si>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</si>
  <si>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</si>
  <si>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</si>
  <si>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</si>
  <si>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</si>
  <si>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</si>
  <si>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</si>
  <si>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</si>
  <si>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</si>
  <si>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</si>
  <si>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</si>
  <si>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</si>
  <si>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</si>
  <si>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</si>
  <si>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</si>
  <si>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</si>
  <si>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</si>
  <si>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</si>
  <si>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</si>
  <si>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</si>
  <si>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</si>
  <si>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</si>
  <si>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</si>
  <si>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</si>
  <si>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</si>
  <si>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</si>
  <si>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</si>
  <si>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</si>
  <si>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</si>
  <si>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</si>
  <si>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</si>
  <si>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</si>
  <si>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</si>
  <si>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</si>
  <si>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</si>
  <si>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</si>
  <si>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</si>
  <si>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</si>
  <si>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</si>
  <si>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</si>
  <si>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</si>
  <si>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</si>
  <si>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</si>
  <si>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</si>
  <si>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</si>
  <si>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</si>
  <si>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</si>
  <si>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</si>
  <si>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</si>
  <si>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</si>
  <si>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</si>
  <si>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</si>
  <si>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</si>
  <si>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</si>
  <si>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</si>
  <si>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</si>
  <si>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</si>
  <si>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</si>
  <si>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</si>
  <si>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</si>
  <si>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</si>
  <si>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</si>
  <si>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</si>
  <si>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</si>
  <si>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</si>
  <si>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</si>
  <si>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</si>
  <si>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</si>
  <si>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</si>
  <si>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</si>
  <si>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</si>
  <si>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</si>
  <si>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</si>
  <si>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</si>
  <si>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</si>
  <si>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</si>
  <si>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</si>
  <si>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</si>
  <si>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</si>
  <si>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</si>
  <si>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</si>
  <si>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</si>
  <si>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</si>
  <si>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</si>
  <si>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</si>
  <si>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</si>
  <si>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</si>
  <si>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</si>
  <si>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</si>
  <si>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</si>
  <si>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</si>
  <si>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</si>
  <si>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</si>
  <si>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</si>
  <si>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</si>
  <si>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</si>
  <si>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</si>
  <si>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</si>
  <si>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</si>
  <si>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</si>
  <si>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</si>
  <si>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</si>
  <si>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</si>
  <si>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</si>
  <si>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</si>
  <si>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</si>
  <si>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</si>
  <si>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</si>
  <si>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</si>
  <si>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</si>
  <si>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</si>
  <si>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</si>
  <si>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</si>
  <si>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</si>
  <si>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</si>
  <si>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</si>
  <si>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</si>
  <si>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</si>
  <si>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</si>
  <si>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</si>
  <si>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</si>
  <si>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</si>
  <si>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</si>
  <si>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</si>
  <si>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</si>
  <si>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</si>
  <si>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</si>
  <si>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</si>
  <si>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</si>
  <si>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</si>
  <si>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</si>
  <si>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</si>
  <si>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</si>
  <si>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</si>
  <si>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</si>
  <si>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</si>
  <si>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</si>
  <si>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</si>
  <si>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</si>
  <si>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</si>
  <si>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</si>
  <si>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</si>
  <si>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</si>
  <si>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</si>
  <si>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</si>
  <si>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</si>
  <si>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</si>
  <si>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</si>
  <si>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</si>
  <si>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</si>
  <si>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</si>
  <si>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</si>
  <si>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</si>
  <si>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</si>
  <si>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</si>
  <si>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</si>
  <si>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</si>
  <si>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</si>
  <si>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</si>
  <si>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</si>
  <si>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</si>
  <si>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</si>
  <si>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</si>
  <si>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</si>
  <si>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</si>
  <si>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</si>
  <si>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</si>
  <si>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</si>
  <si>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</si>
  <si>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</si>
  <si>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</si>
  <si>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</si>
  <si>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</si>
  <si>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</si>
  <si>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</si>
  <si>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</si>
  <si>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</si>
  <si>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</si>
  <si>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</si>
  <si>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</si>
  <si>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</si>
  <si>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</si>
  <si>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</si>
  <si>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</si>
  <si>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</si>
  <si>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</si>
  <si>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</si>
  <si>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</si>
  <si>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</si>
  <si>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</si>
  <si>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</si>
  <si>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</si>
  <si>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</si>
  <si>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</si>
  <si>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</si>
  <si>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</si>
  <si>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</si>
  <si>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</si>
  <si>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</si>
  <si>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</si>
  <si>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</si>
  <si>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</si>
  <si>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</si>
  <si>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</si>
  <si>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</si>
  <si>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</si>
  <si>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</si>
  <si>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</si>
  <si>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</si>
  <si>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</si>
  <si>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</si>
  <si>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</si>
  <si>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</si>
  <si>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</si>
  <si>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</si>
  <si>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</si>
  <si>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</si>
  <si>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</si>
  <si>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</si>
  <si>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</si>
  <si>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</si>
  <si>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</si>
  <si>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</si>
  <si>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</si>
  <si>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</si>
  <si>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</si>
  <si>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</si>
  <si>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</si>
  <si>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</si>
  <si>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</si>
  <si>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</si>
  <si>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</si>
  <si>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</si>
  <si>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</si>
  <si>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</si>
  <si>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</si>
  <si>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</si>
  <si>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</si>
  <si>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</si>
  <si>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</si>
  <si>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</si>
  <si>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</si>
  <si>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</si>
  <si>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</si>
  <si>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</si>
  <si>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</si>
  <si>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</si>
  <si>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</si>
  <si>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</si>
  <si>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</si>
  <si>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</si>
  <si>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</si>
  <si>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</si>
  <si>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</si>
  <si>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</si>
  <si>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</si>
  <si>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</si>
  <si>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</si>
  <si>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</si>
  <si>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</si>
  <si>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</si>
  <si>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</si>
  <si>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</si>
  <si>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</si>
  <si>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</si>
  <si>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</si>
  <si>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</si>
  <si>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</si>
  <si>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</si>
  <si>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</si>
  <si>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</si>
  <si>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</si>
  <si>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</si>
  <si>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</si>
  <si>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</si>
  <si>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</si>
  <si>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</si>
  <si>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</si>
  <si>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</si>
  <si>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</si>
  <si>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</si>
  <si>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</si>
  <si>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</si>
  <si>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</si>
  <si>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</si>
  <si>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</si>
  <si>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</si>
  <si>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</si>
  <si>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</si>
  <si>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</si>
  <si>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</si>
  <si>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</si>
  <si>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</si>
  <si>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</si>
  <si>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</si>
  <si>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</si>
  <si>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</si>
  <si>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</si>
  <si>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</si>
  <si>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</si>
  <si>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</si>
  <si>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</si>
  <si>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</si>
  <si>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</si>
  <si>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</si>
  <si>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</si>
  <si>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</si>
  <si>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</si>
  <si>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</si>
  <si>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</si>
  <si>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</si>
  <si>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</si>
  <si>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</si>
  <si>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</si>
  <si>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</si>
  <si>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</si>
  <si>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</si>
  <si>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</si>
  <si>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</si>
  <si>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</si>
  <si>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</si>
  <si>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</si>
  <si>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</si>
  <si>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</si>
  <si>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</si>
  <si>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</si>
  <si>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</si>
  <si>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</si>
  <si>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</si>
  <si>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</si>
  <si>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</si>
  <si>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</si>
  <si>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</si>
  <si>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</si>
  <si>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</si>
  <si>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</si>
  <si>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</si>
  <si>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</si>
  <si>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</si>
  <si>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</si>
  <si>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</si>
  <si>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</si>
  <si>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</si>
  <si>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</si>
  <si>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</si>
  <si>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</si>
  <si>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</si>
  <si>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</si>
  <si>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</si>
  <si>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</si>
  <si>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</si>
  <si>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</si>
  <si>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</si>
  <si>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</si>
  <si>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</si>
  <si>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</si>
  <si>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</si>
  <si>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</si>
  <si>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</si>
  <si>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</si>
  <si>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</si>
  <si>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</si>
  <si>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</si>
  <si>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</si>
  <si>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</si>
  <si>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</si>
  <si>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</si>
  <si>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</si>
  <si>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</si>
  <si>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</si>
  <si>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</si>
  <si>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</si>
  <si>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</si>
  <si>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</si>
  <si>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</si>
  <si>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</si>
  <si>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</si>
  <si>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</si>
  <si>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</si>
  <si>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</si>
  <si>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</si>
  <si>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</si>
  <si>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</si>
  <si>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</si>
  <si>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</si>
  <si>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</si>
  <si>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</si>
  <si>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</si>
  <si>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</si>
  <si>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</si>
  <si>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</si>
  <si>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</si>
  <si>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</si>
  <si>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</si>
  <si>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</si>
  <si>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</si>
  <si>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</si>
  <si>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</si>
  <si>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</si>
  <si>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</si>
  <si>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</si>
  <si>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</si>
  <si>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</si>
  <si>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</si>
  <si>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</si>
  <si>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</si>
  <si>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</si>
  <si>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</si>
  <si>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</si>
  <si>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</si>
  <si>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</si>
  <si>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</si>
  <si>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</si>
  <si>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</si>
  <si>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</si>
  <si>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</si>
  <si>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</si>
  <si>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</si>
  <si>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</si>
  <si>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</si>
  <si>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</si>
  <si>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</si>
  <si>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</si>
  <si>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</si>
  <si>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</si>
  <si>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</si>
  <si>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</si>
  <si>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</si>
  <si>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</si>
  <si>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</si>
  <si>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</si>
  <si>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</si>
  <si>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</si>
  <si>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</si>
  <si>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</si>
  <si>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</si>
  <si>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</si>
  <si>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</si>
  <si>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</si>
  <si>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</si>
  <si>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</si>
  <si>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</si>
  <si>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</si>
  <si>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</si>
  <si>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</si>
  <si>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</si>
  <si>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</si>
  <si>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</si>
  <si>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</si>
  <si>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</si>
  <si>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</si>
  <si>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</si>
  <si>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</si>
  <si>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</si>
  <si>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</si>
  <si>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</si>
  <si>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</si>
  <si>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</si>
  <si>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</si>
  <si>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</si>
  <si>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</si>
  <si>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</si>
  <si>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</si>
  <si>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</si>
  <si>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</si>
  <si>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</si>
  <si>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</si>
  <si>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</si>
  <si>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</si>
  <si>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</si>
  <si>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</si>
  <si>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</si>
  <si>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</si>
  <si>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</si>
  <si>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</si>
  <si>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</si>
  <si>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</si>
  <si>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</si>
  <si>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</si>
  <si>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</si>
  <si>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</si>
  <si>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</si>
  <si>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</si>
  <si>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</si>
  <si>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</si>
  <si>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</si>
  <si>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</si>
  <si>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</si>
  <si>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</si>
  <si>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</si>
  <si>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</si>
  <si>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</si>
  <si>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</si>
  <si>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</si>
  <si>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</si>
  <si>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</si>
  <si>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</si>
  <si>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</si>
  <si>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</si>
  <si>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</si>
  <si>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</si>
  <si>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</si>
  <si>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</si>
  <si>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</si>
  <si>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</si>
  <si>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</si>
  <si>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</si>
  <si>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</si>
  <si>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</si>
  <si>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</si>
  <si>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</si>
  <si>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</si>
  <si>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</si>
  <si>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</si>
  <si>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</si>
  <si>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</si>
  <si>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</si>
  <si>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</si>
  <si>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</si>
  <si>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</si>
  <si>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</si>
  <si>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</si>
  <si>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</si>
  <si>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</si>
  <si>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</si>
  <si>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</si>
  <si>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</si>
  <si>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</si>
  <si>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</si>
  <si>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</si>
  <si>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</si>
  <si>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</si>
  <si>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</si>
  <si>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</si>
  <si>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</si>
  <si>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</si>
  <si>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</si>
  <si>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</si>
  <si>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</si>
  <si>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</si>
  <si>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</si>
  <si>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</si>
  <si>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</si>
  <si>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</si>
  <si>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</si>
  <si>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</si>
  <si>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</si>
  <si>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</si>
  <si>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</si>
  <si>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</si>
  <si>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</si>
  <si>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</si>
  <si>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</si>
  <si>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</si>
  <si>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</si>
  <si>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</si>
  <si>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</si>
  <si>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</si>
  <si>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</si>
  <si>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</si>
  <si>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</si>
  <si>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</si>
  <si>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</si>
  <si>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</si>
  <si>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</si>
  <si>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</si>
  <si>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</si>
  <si>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</si>
  <si>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</si>
  <si>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</si>
  <si>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</si>
  <si>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</si>
  <si>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</si>
  <si>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</si>
  <si>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</si>
  <si>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</si>
  <si>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</si>
  <si>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</si>
  <si>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</si>
  <si>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</si>
  <si>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</si>
  <si>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</si>
  <si>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</si>
  <si>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</si>
  <si>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</si>
  <si>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</si>
  <si>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</si>
  <si>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</si>
  <si>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</si>
  <si>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</si>
  <si>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</si>
  <si>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</si>
  <si>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</si>
  <si>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</si>
  <si>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</si>
  <si>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</si>
  <si>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</si>
  <si>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</si>
  <si>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</si>
  <si>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</si>
  <si>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</si>
  <si>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</si>
  <si>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</si>
  <si>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</si>
  <si>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</si>
  <si>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</si>
  <si>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</si>
  <si>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</si>
  <si>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</si>
  <si>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</si>
  <si>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</si>
  <si>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</si>
  <si>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</si>
  <si>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</si>
  <si>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</si>
  <si>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</si>
  <si>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</si>
  <si>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</si>
  <si>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</si>
  <si>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</si>
  <si>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</si>
  <si>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</si>
  <si>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</si>
  <si>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</si>
  <si>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</si>
  <si>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</si>
  <si>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</si>
  <si>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</si>
  <si>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</si>
  <si>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</si>
  <si>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</si>
  <si>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</si>
  <si>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</si>
  <si>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</si>
  <si>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</si>
  <si>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</si>
  <si>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</si>
  <si>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</si>
  <si>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</si>
  <si>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</si>
  <si>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</si>
  <si>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</si>
  <si>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</si>
  <si>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</si>
  <si>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</si>
  <si>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</si>
  <si>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</si>
  <si>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</si>
  <si>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</si>
  <si>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</si>
  <si>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</si>
  <si>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</si>
  <si>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</si>
  <si>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</si>
  <si>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</si>
  <si>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</si>
  <si>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</si>
  <si>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</si>
  <si>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</si>
  <si>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</si>
  <si>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</si>
  <si>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</si>
  <si>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</si>
  <si>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</si>
  <si>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</si>
  <si>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</si>
  <si>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</si>
  <si>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</si>
  <si>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</si>
  <si>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</si>
  <si>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</si>
  <si>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</si>
  <si>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</si>
  <si>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</si>
  <si>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</si>
  <si>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</si>
  <si>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</si>
  <si>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</si>
  <si>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</si>
  <si>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</si>
  <si>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</si>
  <si>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</si>
  <si>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</si>
  <si>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</si>
  <si>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</si>
  <si>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</si>
  <si>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</si>
  <si>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</si>
  <si>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</si>
  <si>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</si>
  <si>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</si>
  <si>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</si>
  <si>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</si>
  <si>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</si>
  <si>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</si>
  <si>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</si>
  <si>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</si>
  <si>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</si>
  <si>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</si>
  <si>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</si>
  <si>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</si>
  <si>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</si>
  <si>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</si>
  <si>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</si>
  <si>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</si>
  <si>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</si>
  <si>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</si>
  <si>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</si>
  <si>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</si>
  <si>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</si>
  <si>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</si>
  <si>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</si>
  <si>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</si>
  <si>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</si>
  <si>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</si>
  <si>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</si>
  <si>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</si>
  <si>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</si>
  <si>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</si>
  <si>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</si>
  <si>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</si>
  <si>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</si>
  <si>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</si>
  <si>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</si>
  <si>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</si>
  <si>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</si>
  <si>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</si>
  <si>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</si>
  <si>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</si>
  <si>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</si>
  <si>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</si>
  <si>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</si>
  <si>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</si>
  <si>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</si>
  <si>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</si>
  <si>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</si>
  <si>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</si>
  <si>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</si>
  <si>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</si>
  <si>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</si>
  <si>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</si>
  <si>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</si>
  <si>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</si>
  <si>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</si>
  <si>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</si>
  <si>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</si>
  <si>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</si>
  <si>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</si>
  <si>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</si>
  <si>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</si>
  <si>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</si>
  <si>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</si>
  <si>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</si>
  <si>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</si>
  <si>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</si>
  <si>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</si>
  <si>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</si>
  <si>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</si>
  <si>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</si>
  <si>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</si>
  <si>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</si>
  <si>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</si>
  <si>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</si>
  <si>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</si>
  <si>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</si>
  <si>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</si>
  <si>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</si>
  <si>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</si>
  <si>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</si>
  <si>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</si>
  <si>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</si>
  <si>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</si>
  <si>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</si>
  <si>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</si>
  <si>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</si>
  <si>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</si>
  <si>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</si>
  <si>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</si>
  <si>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</si>
  <si>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</si>
  <si>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</si>
  <si>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</si>
  <si>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</si>
  <si>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</si>
  <si>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</si>
  <si>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</si>
  <si>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</si>
  <si>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</si>
  <si>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</si>
  <si>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</si>
  <si>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</si>
  <si>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</si>
  <si>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</si>
  <si>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</si>
  <si>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</si>
  <si>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</si>
  <si>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</si>
  <si>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</si>
  <si>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</si>
  <si>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</si>
  <si>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</si>
  <si>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</si>
  <si>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</si>
  <si>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</si>
  <si>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</si>
  <si>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</si>
  <si>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</si>
  <si>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</si>
  <si>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</si>
  <si>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</si>
  <si>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</si>
  <si>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</si>
  <si>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</si>
  <si>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</si>
  <si>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</si>
  <si>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</si>
  <si>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</si>
  <si>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</si>
  <si>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</si>
  <si>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</si>
  <si>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</si>
  <si>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</si>
  <si>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</si>
  <si>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</si>
  <si>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</si>
  <si>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</si>
  <si>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</si>
  <si>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</si>
  <si>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</si>
  <si>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</si>
  <si>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</si>
  <si>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</si>
  <si>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</si>
  <si>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</si>
  <si>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</si>
  <si>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</si>
  <si>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</si>
  <si>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</si>
  <si>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</si>
  <si>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</si>
  <si>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</si>
  <si>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</si>
  <si>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</si>
  <si>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</si>
  <si>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</si>
  <si>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</si>
  <si>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</si>
  <si>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</si>
  <si>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</si>
  <si>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</si>
  <si>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</si>
  <si>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</si>
  <si>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</si>
  <si>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</si>
  <si>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</si>
  <si>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</si>
  <si>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</si>
  <si>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</si>
  <si>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</si>
  <si>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</si>
  <si>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</si>
  <si>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</si>
  <si>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</si>
  <si>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</si>
  <si>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</si>
  <si>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</si>
  <si>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</si>
  <si>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</si>
  <si>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</si>
  <si>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</si>
  <si>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</si>
  <si>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</si>
  <si>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</si>
  <si>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</si>
  <si>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</si>
  <si>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</si>
  <si>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</si>
  <si>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</si>
  <si>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</si>
  <si>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</si>
  <si>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</si>
  <si>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</si>
  <si>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</si>
  <si>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</si>
  <si>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</si>
  <si>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</si>
  <si>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</si>
  <si>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</si>
  <si>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</si>
  <si>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</si>
  <si>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</si>
  <si>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</si>
  <si>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</si>
  <si>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</si>
  <si>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</si>
  <si>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</si>
  <si>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</si>
  <si>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</si>
  <si>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</si>
  <si>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</si>
  <si>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</si>
  <si>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</si>
  <si>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</si>
  <si>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</si>
  <si>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</si>
  <si>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</si>
  <si>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</si>
  <si>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</si>
  <si>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</si>
  <si>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</si>
  <si>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</si>
  <si>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</si>
  <si>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</si>
  <si>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</si>
  <si>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</si>
  <si>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</si>
  <si>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</si>
  <si>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</si>
  <si>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</si>
  <si>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</si>
  <si>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</si>
  <si>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</si>
  <si>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</si>
  <si>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</si>
  <si>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</si>
  <si>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</si>
  <si>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</si>
  <si>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</si>
  <si>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</si>
  <si>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</si>
  <si>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</si>
  <si>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</si>
  <si>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</si>
  <si>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</si>
  <si>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</si>
  <si>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</si>
  <si>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</si>
  <si>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</si>
  <si>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</si>
  <si>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</si>
  <si>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</si>
  <si>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</si>
  <si>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</si>
  <si>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</si>
  <si>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</si>
  <si>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</si>
  <si>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</si>
  <si>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</si>
  <si>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</si>
  <si>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</si>
  <si>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</si>
  <si>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</si>
  <si>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</si>
  <si>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</si>
  <si>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</si>
  <si>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</si>
  <si>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</si>
  <si>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</si>
  <si>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</si>
  <si>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</si>
  <si>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</si>
  <si>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</si>
  <si>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</si>
  <si>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</si>
  <si>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</si>
  <si>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</si>
  <si>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</si>
  <si>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</si>
  <si>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</si>
  <si>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</si>
  <si>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</si>
  <si>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</si>
  <si>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</si>
  <si>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</si>
  <si>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</si>
  <si>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</si>
  <si>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</si>
  <si>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</si>
  <si>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</si>
  <si>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</si>
  <si>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</si>
  <si>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</si>
  <si>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</si>
  <si>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</si>
  <si>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</si>
  <si>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</si>
  <si>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</si>
  <si>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</si>
  <si>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</si>
  <si>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</si>
  <si>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</si>
  <si>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</si>
  <si>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</si>
  <si>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</si>
  <si>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</si>
  <si>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</si>
  <si>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</si>
  <si>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</si>
  <si>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</si>
  <si>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</si>
  <si>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</si>
  <si>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</si>
  <si>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</si>
  <si>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</si>
  <si>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</si>
  <si>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</si>
  <si>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</si>
  <si>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</si>
  <si>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</si>
  <si>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</si>
  <si>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</si>
  <si>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</si>
  <si>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</si>
  <si>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</si>
  <si>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</si>
  <si>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</si>
  <si>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</si>
  <si>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</si>
  <si>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</si>
  <si>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</si>
  <si>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</si>
  <si>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</si>
  <si>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</si>
  <si>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</si>
  <si>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</si>
  <si>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</si>
  <si>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</si>
  <si>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</si>
  <si>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</si>
  <si>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</si>
  <si>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</si>
  <si>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</si>
  <si>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</si>
  <si>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</si>
  <si>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</si>
  <si>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</si>
  <si>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</si>
  <si>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</si>
  <si>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</si>
  <si>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</si>
  <si>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</si>
  <si>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</si>
  <si>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</si>
  <si>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</si>
  <si>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</si>
  <si>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</si>
  <si>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</si>
  <si>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</si>
  <si>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</si>
  <si>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</si>
  <si>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</si>
  <si>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</si>
  <si>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</si>
  <si>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</si>
  <si>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</si>
  <si>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</si>
  <si>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</si>
  <si>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</si>
  <si>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</si>
  <si>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</si>
  <si>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</si>
  <si>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</si>
  <si>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</si>
  <si>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</si>
  <si>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</si>
  <si>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</si>
  <si>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</si>
  <si>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</si>
  <si>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</si>
  <si>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</si>
  <si>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</si>
  <si>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</si>
  <si>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</si>
  <si>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</si>
  <si>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</si>
  <si>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</si>
  <si>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</si>
  <si>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</si>
  <si>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</si>
  <si>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</si>
  <si>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</si>
  <si>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</si>
  <si>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</si>
  <si>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</si>
  <si>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</si>
  <si>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</si>
  <si>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</si>
  <si>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</si>
  <si>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</si>
  <si>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</si>
  <si>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</si>
  <si>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</si>
  <si>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</si>
  <si>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</si>
  <si>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</si>
  <si>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</si>
  <si>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</si>
  <si>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</si>
  <si>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</si>
  <si>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</si>
  <si>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</si>
  <si>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</si>
  <si>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</si>
  <si>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</si>
  <si>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</si>
  <si>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</si>
  <si>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</si>
  <si>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</si>
  <si>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</si>
  <si>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</si>
  <si>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</si>
  <si>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</si>
  <si>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</si>
  <si>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</si>
  <si>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</si>
  <si>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</si>
  <si>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</si>
  <si>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</si>
  <si>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</si>
  <si>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</si>
  <si>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</si>
  <si>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</si>
  <si>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</si>
  <si>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</si>
  <si>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</si>
  <si>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</si>
  <si>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</si>
  <si>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</si>
  <si>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</si>
  <si>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</si>
  <si>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</si>
  <si>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</si>
  <si>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</si>
  <si>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</si>
  <si>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</si>
  <si>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</si>
  <si>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</si>
  <si>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</si>
  <si>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</si>
  <si>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</si>
  <si>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</si>
  <si>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</si>
  <si>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</si>
  <si>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</si>
  <si>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</si>
  <si>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</si>
  <si>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</si>
  <si>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</si>
  <si>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</si>
  <si>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</si>
  <si>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</si>
  <si>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</si>
  <si>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</si>
  <si>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</si>
  <si>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</si>
  <si>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</si>
  <si>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</si>
  <si>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</si>
  <si>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</si>
  <si>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</si>
  <si>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</si>
  <si>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</si>
  <si>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</si>
  <si>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</si>
  <si>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</si>
  <si>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</si>
  <si>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</si>
  <si>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</si>
  <si>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</si>
  <si>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</si>
  <si>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</si>
  <si>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</si>
  <si>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</si>
  <si>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</si>
  <si>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</si>
  <si>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</si>
  <si>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</si>
  <si>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</si>
  <si>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</si>
  <si>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</si>
  <si>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</si>
  <si>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</si>
  <si>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</si>
  <si>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</si>
  <si>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</si>
  <si>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</si>
  <si>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</si>
  <si>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</si>
  <si>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</si>
  <si>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</si>
  <si>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</si>
  <si>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</si>
  <si>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</si>
  <si>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</si>
  <si>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</si>
  <si>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</si>
  <si>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</si>
  <si>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</si>
  <si>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</si>
  <si>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</si>
  <si>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</si>
  <si>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</si>
  <si>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</si>
  <si>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</si>
  <si>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</si>
  <si>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</si>
  <si>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</si>
  <si>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</si>
  <si>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</si>
  <si>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</si>
  <si>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</si>
  <si>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</si>
  <si>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</si>
  <si>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</si>
  <si>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</si>
  <si>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</si>
  <si>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</si>
  <si>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</si>
  <si>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</si>
  <si>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</si>
  <si>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</si>
  <si>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</si>
  <si>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</si>
  <si>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</si>
  <si>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</si>
  <si>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</si>
  <si>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</si>
  <si>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</si>
  <si>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</si>
  <si>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</si>
  <si>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</si>
  <si>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</si>
  <si>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</si>
  <si>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</si>
  <si>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</si>
  <si>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</si>
  <si>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</si>
  <si>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</si>
  <si>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</si>
  <si>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</si>
  <si>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</si>
  <si>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</si>
  <si>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</si>
  <si>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</si>
  <si>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</si>
  <si>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</si>
  <si>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</si>
  <si>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</si>
  <si>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</si>
  <si>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</si>
  <si>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</si>
  <si>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</si>
  <si>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</si>
  <si>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</si>
  <si>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</si>
  <si>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</si>
  <si>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</si>
  <si>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</si>
  <si>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</si>
  <si>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</si>
  <si>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</si>
  <si>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</si>
  <si>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</si>
  <si>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</si>
  <si>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</si>
  <si>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</si>
  <si>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</si>
  <si>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</si>
  <si>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</si>
  <si>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</si>
  <si>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</si>
  <si>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</si>
  <si>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</si>
  <si>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</si>
  <si>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</si>
  <si>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</si>
  <si>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</si>
  <si>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</si>
  <si>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</si>
  <si>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</si>
  <si>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</si>
  <si>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</si>
  <si>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</si>
  <si>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</si>
  <si>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</si>
  <si>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</si>
  <si>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</si>
  <si>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</si>
  <si>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</si>
  <si>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</si>
  <si>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</si>
  <si>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</si>
  <si>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</si>
  <si>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</si>
  <si>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</si>
  <si>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</si>
  <si>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</si>
  <si>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</si>
  <si>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</si>
  <si>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</si>
  <si>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</si>
  <si>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</si>
  <si>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</si>
  <si>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</si>
  <si>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</si>
  <si>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</si>
  <si>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</si>
  <si>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</si>
  <si>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</si>
  <si>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</si>
  <si>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</si>
  <si>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</si>
  <si>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</si>
  <si>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</si>
  <si>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</si>
  <si>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</si>
  <si>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</si>
  <si>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</si>
  <si>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</si>
  <si>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</si>
  <si>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</si>
  <si>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</si>
  <si>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</si>
  <si>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</si>
  <si>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</si>
  <si>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</si>
  <si>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</si>
  <si>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</si>
  <si>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</si>
  <si>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</si>
  <si>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</si>
  <si>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</si>
  <si>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</si>
  <si>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</si>
  <si>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</si>
  <si>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</si>
  <si>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</si>
  <si>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</si>
  <si>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</si>
  <si>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</si>
  <si>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</si>
  <si>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</si>
  <si>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</si>
  <si>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</si>
  <si>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</si>
  <si>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</si>
  <si>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</si>
  <si>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</si>
  <si>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</si>
  <si>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</si>
  <si>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</si>
  <si>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</si>
  <si>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</si>
  <si>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</si>
  <si>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</si>
  <si>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</si>
  <si>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</si>
  <si>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</si>
  <si>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</si>
  <si>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</si>
  <si>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</si>
  <si>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</si>
  <si>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</si>
  <si>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</si>
  <si>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</si>
  <si>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</si>
  <si>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</si>
  <si>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</si>
  <si>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</si>
  <si>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</si>
  <si>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</si>
  <si>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</si>
  <si>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</si>
  <si>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</si>
  <si>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</si>
  <si>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</si>
  <si>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</si>
  <si>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</si>
  <si>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</si>
  <si>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</si>
  <si>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</si>
  <si>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</si>
  <si>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</si>
  <si>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</si>
  <si>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</si>
  <si>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</si>
  <si>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</si>
  <si>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</si>
  <si>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</si>
  <si>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</si>
  <si>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</si>
  <si>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</si>
  <si>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</si>
  <si>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</si>
  <si>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</si>
  <si>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</si>
  <si>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</si>
  <si>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</si>
  <si>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</si>
  <si>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</si>
  <si>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</si>
  <si>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</si>
  <si>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</si>
  <si>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</si>
  <si>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</si>
  <si>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</si>
  <si>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</si>
  <si>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</si>
  <si>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</si>
  <si>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</si>
  <si>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</si>
  <si>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</si>
  <si>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</si>
  <si>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</si>
  <si>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</si>
  <si>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</si>
  <si>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</si>
  <si>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</si>
  <si>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</si>
  <si>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</si>
  <si>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</si>
  <si>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</si>
  <si>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</si>
  <si>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</si>
  <si>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</si>
  <si>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</si>
  <si>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</si>
  <si>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</si>
  <si>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</si>
  <si>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</si>
  <si>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</si>
  <si>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</si>
  <si>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</si>
  <si>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</si>
  <si>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</si>
  <si>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</si>
  <si>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</si>
  <si>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</si>
  <si>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</si>
  <si>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</si>
  <si>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</si>
  <si>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</si>
  <si>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</si>
  <si>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</si>
  <si>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</si>
  <si>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</si>
  <si>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</si>
  <si>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</si>
  <si>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</si>
  <si>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</si>
  <si>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</si>
  <si>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</si>
  <si>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</si>
  <si>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</si>
  <si>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</si>
  <si>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</si>
  <si>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</si>
  <si>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</si>
  <si>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</si>
  <si>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</si>
  <si>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</si>
  <si>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</si>
  <si>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</si>
  <si>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</si>
  <si>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</si>
  <si>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</si>
  <si>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</si>
  <si>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</si>
  <si>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</si>
  <si>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</si>
  <si>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</si>
  <si>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</si>
  <si>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</si>
  <si>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</si>
  <si>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</si>
  <si>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</si>
  <si>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</si>
  <si>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</si>
  <si>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</si>
  <si>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</si>
  <si>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</si>
  <si>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</si>
  <si>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</si>
  <si>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</si>
  <si>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</si>
  <si>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</si>
  <si>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</si>
  <si>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</si>
  <si>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</si>
  <si>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</si>
  <si>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</si>
  <si>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</si>
  <si>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</si>
  <si>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</si>
  <si>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</si>
  <si>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</si>
  <si>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</si>
  <si>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</si>
  <si>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</si>
  <si>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</si>
  <si>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</si>
  <si>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</si>
  <si>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</si>
  <si>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</si>
  <si>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</si>
  <si>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</si>
  <si>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</si>
  <si>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</si>
  <si>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</si>
  <si>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</si>
  <si>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</si>
  <si>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</si>
  <si>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</si>
  <si>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</si>
  <si>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</si>
  <si>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</si>
  <si>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</si>
  <si>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</si>
  <si>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</si>
  <si>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</si>
  <si>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</si>
  <si>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</si>
  <si>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</si>
  <si>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</si>
  <si>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</si>
  <si>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</si>
  <si>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</si>
  <si>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</si>
  <si>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</si>
  <si>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</si>
  <si>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</si>
  <si>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</si>
  <si>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</si>
  <si>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</si>
  <si>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</si>
  <si>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</si>
  <si>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</si>
  <si>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</si>
  <si>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</si>
  <si>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</si>
  <si>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</si>
  <si>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</si>
  <si>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</si>
  <si>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</si>
  <si>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</si>
  <si>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</si>
  <si>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</si>
  <si>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</si>
  <si>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</si>
  <si>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</si>
  <si>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</si>
  <si>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</si>
  <si>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</si>
  <si>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</si>
  <si>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</si>
  <si>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</si>
  <si>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</si>
  <si>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</si>
  <si>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</si>
  <si>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</si>
  <si>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</si>
  <si>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</si>
  <si>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</si>
  <si>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</si>
  <si>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</si>
  <si>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</si>
  <si>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</si>
  <si>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</si>
  <si>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</si>
  <si>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</si>
  <si>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</si>
  <si>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</si>
  <si>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</si>
  <si>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</si>
  <si>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</si>
  <si>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</si>
  <si>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</si>
  <si>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</si>
  <si>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</si>
  <si>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</si>
  <si>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</si>
  <si>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</si>
  <si>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</si>
  <si>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</si>
  <si>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</si>
  <si>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</si>
  <si>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</si>
  <si>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</si>
  <si>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</si>
  <si>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</si>
  <si>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</si>
  <si>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</si>
  <si>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</si>
  <si>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</si>
  <si>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</si>
  <si>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</si>
  <si>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</si>
  <si>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</si>
  <si>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</si>
  <si>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</si>
  <si>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</si>
  <si>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</si>
  <si>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</si>
  <si>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</si>
  <si>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</si>
  <si>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</si>
  <si>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</si>
  <si>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</si>
  <si>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</si>
  <si>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</si>
  <si>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</si>
  <si>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</si>
  <si>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</si>
  <si>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</si>
  <si>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</si>
  <si>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</si>
  <si>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</si>
  <si>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</si>
  <si>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</si>
  <si>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</si>
  <si>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</si>
  <si>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</si>
  <si>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</si>
  <si>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</si>
  <si>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</si>
  <si>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</si>
  <si>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</si>
  <si>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</si>
  <si>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</si>
  <si>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</si>
  <si>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</si>
  <si>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</si>
  <si>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</si>
  <si>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</si>
  <si>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</si>
  <si>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</si>
  <si>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</si>
  <si>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</si>
  <si>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</si>
  <si>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</si>
  <si>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</si>
  <si>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</si>
  <si>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</si>
  <si>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</si>
  <si>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</si>
  <si>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</si>
  <si>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</si>
  <si>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</si>
  <si>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</si>
  <si>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</si>
  <si>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</si>
  <si>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</si>
  <si>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</si>
  <si>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</si>
  <si>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</si>
  <si>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</si>
  <si>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</si>
  <si>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</si>
  <si>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</si>
  <si>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</si>
  <si>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</si>
  <si>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</si>
  <si>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</si>
  <si>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</si>
  <si>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</si>
  <si>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</si>
  <si>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</si>
  <si>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</si>
  <si>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</si>
  <si>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</si>
  <si>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</si>
  <si>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</si>
  <si>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</si>
  <si>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</si>
  <si>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</si>
  <si>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</si>
  <si>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</si>
  <si>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</si>
  <si>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</si>
  <si>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</si>
  <si>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</si>
  <si>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</si>
  <si>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</si>
  <si>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</si>
  <si>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</si>
  <si>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</si>
  <si>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</si>
  <si>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</si>
  <si>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</si>
  <si>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</si>
  <si>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</si>
  <si>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</si>
  <si>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</si>
  <si>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</si>
  <si>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</si>
  <si>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</si>
  <si>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</si>
  <si>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</si>
  <si>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</si>
  <si>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</si>
  <si>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</si>
  <si>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</si>
  <si>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</si>
  <si>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</si>
  <si>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</si>
  <si>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</si>
  <si>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</si>
  <si>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</si>
  <si>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</si>
  <si>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</si>
  <si>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</si>
  <si>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</si>
  <si>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</si>
  <si>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</si>
  <si>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</si>
  <si>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</si>
  <si>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</si>
  <si>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</si>
  <si>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</si>
  <si>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</si>
  <si>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</si>
  <si>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</si>
  <si>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</si>
  <si>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</si>
  <si>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</si>
  <si>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</si>
  <si>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</si>
  <si>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</si>
  <si>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</si>
  <si>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</si>
  <si>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</si>
  <si>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</si>
  <si>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</si>
  <si>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</si>
  <si>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</si>
  <si>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</si>
  <si>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</si>
  <si>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</si>
  <si>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</si>
  <si>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</si>
  <si>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</si>
  <si>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</si>
  <si>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</si>
  <si>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</si>
  <si>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</si>
  <si>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</si>
  <si>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</si>
  <si>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</si>
  <si>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</si>
  <si>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</si>
  <si>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</si>
  <si>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</si>
  <si>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</si>
  <si>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</si>
  <si>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</si>
  <si>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</si>
  <si>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</si>
  <si>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</si>
  <si>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</si>
  <si>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</si>
  <si>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</si>
  <si>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</si>
  <si>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</si>
  <si>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</si>
  <si>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</si>
  <si>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</si>
  <si>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</si>
  <si>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</si>
  <si>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</si>
  <si>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</si>
  <si>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</si>
  <si>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</si>
  <si>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</si>
  <si>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</si>
  <si>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</si>
  <si>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</si>
  <si>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</si>
  <si>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</si>
  <si>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</si>
  <si>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</si>
  <si>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</si>
  <si>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</si>
  <si>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</si>
  <si>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</si>
  <si>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</si>
  <si>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</si>
  <si>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</si>
  <si>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</si>
  <si>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</si>
  <si>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</si>
  <si>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</si>
  <si>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</si>
  <si>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</si>
  <si>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</si>
  <si>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</si>
  <si>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</si>
  <si>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</si>
  <si>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</si>
  <si>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</si>
  <si>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</si>
  <si>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</si>
  <si>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</si>
  <si>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</si>
  <si>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</si>
  <si>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</si>
  <si>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</si>
  <si>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</si>
  <si>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</si>
  <si>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</si>
  <si>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</si>
  <si>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</si>
  <si>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</si>
  <si>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</si>
  <si>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</si>
  <si>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</si>
  <si>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</si>
  <si>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</si>
  <si>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</si>
  <si>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</si>
  <si>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</si>
  <si>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</si>
  <si>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</si>
  <si>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</si>
  <si>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</si>
  <si>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</si>
  <si>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</si>
  <si>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</si>
  <si>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</si>
  <si>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</si>
  <si>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</si>
  <si>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</si>
  <si>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</si>
  <si>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</si>
  <si>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</si>
  <si>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</si>
  <si>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</si>
  <si>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</si>
  <si>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</si>
  <si>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</si>
  <si>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</si>
  <si>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</si>
  <si>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</si>
  <si>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</si>
  <si>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</si>
  <si>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</si>
  <si>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</si>
  <si>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</si>
  <si>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</si>
  <si>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</si>
  <si>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</si>
  <si>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</si>
  <si>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</si>
  <si>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</si>
  <si>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</si>
  <si>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</si>
  <si>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</si>
  <si>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</si>
  <si>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</si>
  <si>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</si>
  <si>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</si>
  <si>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</si>
  <si>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</si>
  <si>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</si>
  <si>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</si>
  <si>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</si>
  <si>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</si>
  <si>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</si>
  <si>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</si>
  <si>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</si>
  <si>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</si>
  <si>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</si>
  <si>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</si>
  <si>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</si>
  <si>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</si>
  <si>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</si>
  <si>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</si>
  <si>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</si>
  <si>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</si>
  <si>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</si>
  <si>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</si>
  <si>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</si>
  <si>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</si>
  <si>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</si>
  <si>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</si>
  <si>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</si>
  <si>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</si>
  <si>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</si>
  <si>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</si>
  <si>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</si>
  <si>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</si>
  <si>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</si>
  <si>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</si>
  <si>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</si>
  <si>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</si>
  <si>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</si>
  <si>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</si>
  <si>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</si>
  <si>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</si>
  <si>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</si>
  <si>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</si>
  <si>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</si>
  <si>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</si>
  <si>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</si>
  <si>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</si>
  <si>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</si>
  <si>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</si>
  <si>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</si>
  <si>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</si>
  <si>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</si>
  <si>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</si>
  <si>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</si>
  <si>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</si>
  <si>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</si>
  <si>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</si>
  <si>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</si>
  <si>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</si>
  <si>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</si>
  <si>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</si>
  <si>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</si>
  <si>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</si>
  <si>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</si>
  <si>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</si>
  <si>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</si>
  <si>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</si>
  <si>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</si>
  <si>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</si>
  <si>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</si>
  <si>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</si>
  <si>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</si>
  <si>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</si>
  <si>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</si>
  <si>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</si>
  <si>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</si>
  <si>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</si>
  <si>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</si>
  <si>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</si>
  <si>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</si>
  <si>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</si>
  <si>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</si>
  <si>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</si>
  <si>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</si>
  <si>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</si>
  <si>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</si>
  <si>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</si>
  <si>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</si>
  <si>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</si>
  <si>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</si>
  <si>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</si>
  <si>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</si>
  <si>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</si>
  <si>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</si>
  <si>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</si>
  <si>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</si>
  <si>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</si>
  <si>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</si>
  <si>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</si>
  <si>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</si>
  <si>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</si>
  <si>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</si>
  <si>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</si>
  <si>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</si>
  <si>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</si>
  <si>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</si>
  <si>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</si>
  <si>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</si>
  <si>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</si>
  <si>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</si>
  <si>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</si>
  <si>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</si>
  <si>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</si>
  <si>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</si>
  <si>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</si>
  <si>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</si>
  <si>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</si>
  <si>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</si>
  <si>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</si>
  <si>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</si>
  <si>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</si>
  <si>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</si>
  <si>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</si>
  <si>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</si>
  <si>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</si>
  <si>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</si>
  <si>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</si>
  <si>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</si>
  <si>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</si>
  <si>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</si>
  <si>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</si>
  <si>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</si>
  <si>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</si>
  <si>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</si>
  <si>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</si>
  <si>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</si>
  <si>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</si>
  <si>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</si>
  <si>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</si>
  <si>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</si>
  <si>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</si>
  <si>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</si>
  <si>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</si>
  <si>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</si>
  <si>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</si>
  <si>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</si>
  <si>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</si>
  <si>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</si>
  <si>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</si>
  <si>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</si>
  <si>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</si>
  <si>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</si>
  <si>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</si>
  <si>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</si>
  <si>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</si>
  <si>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</si>
  <si>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</si>
  <si>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</si>
  <si>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</si>
  <si>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</si>
  <si>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</si>
  <si>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</si>
  <si>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</si>
  <si>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</si>
  <si>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</si>
  <si>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</si>
  <si>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</si>
  <si>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</si>
  <si>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</si>
  <si>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</si>
  <si>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</si>
  <si>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</si>
  <si>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</si>
  <si>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</si>
  <si>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</si>
  <si>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</si>
  <si>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</si>
  <si>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</si>
  <si>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</si>
  <si>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</si>
  <si>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</si>
  <si>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</si>
  <si>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</si>
  <si>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</si>
  <si>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</si>
  <si>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</si>
  <si>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</si>
  <si>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</si>
  <si>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</si>
  <si>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</si>
  <si>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</si>
  <si>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</si>
  <si>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</si>
  <si>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</si>
  <si>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</si>
  <si>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</si>
  <si>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</si>
  <si>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</si>
  <si>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</si>
  <si>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</si>
  <si>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</si>
  <si>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</si>
  <si>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</si>
  <si>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</si>
  <si>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</si>
  <si>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</si>
  <si>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</si>
  <si>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</si>
  <si>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</si>
  <si>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</si>
  <si>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</si>
  <si>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</si>
  <si>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</si>
  <si>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</si>
  <si>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</si>
  <si>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</si>
  <si>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</si>
  <si>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</si>
  <si>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</si>
  <si>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</si>
  <si>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</si>
  <si>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</si>
  <si>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</si>
  <si>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</si>
  <si>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</si>
  <si>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</si>
  <si>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</si>
  <si>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</si>
  <si>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</si>
  <si>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</si>
  <si>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</si>
  <si>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</si>
  <si>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</si>
  <si>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</si>
  <si>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</si>
  <si>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</si>
  <si>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</si>
  <si>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</si>
  <si>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</si>
  <si>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</si>
  <si>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</si>
  <si>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</si>
  <si>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</si>
  <si>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</si>
  <si>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</si>
  <si>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</si>
  <si>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</si>
  <si>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</si>
  <si>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</si>
  <si>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</si>
  <si>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</si>
  <si>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</si>
  <si>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</si>
  <si>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</si>
  <si>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</si>
  <si>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</si>
  <si>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</si>
  <si>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</si>
  <si>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</si>
  <si>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</si>
  <si>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</si>
  <si>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</si>
  <si>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</si>
  <si>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</si>
  <si>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</si>
  <si>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</si>
  <si>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</si>
  <si>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</si>
  <si>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</si>
  <si>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</si>
  <si>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</si>
  <si>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</si>
  <si>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</si>
  <si>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</si>
  <si>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</si>
  <si>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</si>
  <si>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</si>
  <si>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</si>
  <si>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</si>
  <si>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</si>
  <si>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</si>
  <si>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</si>
  <si>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</si>
  <si>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</si>
  <si>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</si>
  <si>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</si>
  <si>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</si>
  <si>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</si>
  <si>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</si>
  <si>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</si>
  <si>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</si>
  <si>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</si>
  <si>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</si>
  <si>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</si>
  <si>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</si>
  <si>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</si>
  <si>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</si>
  <si>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</si>
  <si>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</si>
  <si>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</si>
  <si>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</si>
  <si>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</si>
  <si>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</si>
  <si>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</si>
  <si>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</si>
  <si>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</si>
  <si>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</si>
  <si>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</si>
  <si>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</si>
  <si>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</si>
  <si>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</si>
  <si>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</si>
  <si>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</si>
  <si>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</si>
  <si>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</si>
  <si>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</si>
  <si>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</si>
  <si>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</si>
  <si>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</si>
  <si>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</si>
  <si>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</si>
  <si>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</si>
  <si>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</si>
  <si>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</si>
  <si>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</si>
  <si>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</si>
  <si>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</si>
  <si>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</si>
  <si>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</si>
  <si>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</si>
  <si>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</si>
  <si>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</si>
  <si>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</si>
  <si>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</si>
  <si>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</si>
  <si>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</si>
  <si>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</si>
  <si>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</si>
  <si>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</si>
  <si>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</si>
  <si>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</si>
  <si>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</si>
  <si>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</si>
  <si>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</si>
  <si>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</si>
  <si>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</si>
  <si>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</si>
  <si>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</si>
  <si>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</si>
  <si>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</si>
  <si>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</si>
  <si>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</si>
  <si>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</si>
  <si>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</si>
  <si>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</si>
  <si>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</si>
  <si>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</si>
  <si>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</si>
  <si>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</si>
  <si>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</si>
  <si>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</si>
  <si>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</si>
  <si>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</si>
  <si>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</si>
  <si>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</si>
  <si>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</si>
  <si>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</si>
  <si>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</si>
  <si>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</si>
  <si>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</si>
  <si>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</si>
  <si>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</si>
  <si>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</si>
  <si>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</si>
  <si>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</si>
  <si>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</si>
  <si>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</si>
  <si>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</si>
  <si>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</si>
  <si>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</si>
  <si>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</si>
  <si>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</si>
  <si>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</si>
  <si>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</si>
  <si>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</si>
  <si>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</si>
  <si>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</si>
  <si>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</si>
  <si>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</si>
  <si>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</si>
  <si>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</si>
  <si>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</si>
  <si>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</si>
  <si>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</si>
  <si>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</si>
  <si>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</si>
  <si>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</si>
  <si>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</si>
  <si>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</si>
  <si>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</si>
  <si>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</si>
  <si>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</si>
  <si>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</si>
  <si>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</si>
  <si>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</si>
  <si>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</si>
  <si>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</si>
  <si>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</si>
  <si>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</si>
  <si>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</si>
  <si>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</si>
  <si>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</si>
  <si>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</si>
  <si>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</si>
  <si>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</si>
  <si>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</si>
  <si>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</si>
  <si>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</si>
  <si>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</si>
  <si>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</si>
  <si>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</si>
  <si>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</si>
  <si>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</si>
  <si>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</si>
  <si>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</si>
  <si>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</si>
  <si>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</si>
  <si>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</si>
  <si>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</si>
  <si>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</si>
  <si>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</si>
  <si>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</si>
  <si>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</si>
  <si>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</si>
  <si>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</si>
  <si>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</si>
  <si>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</si>
  <si>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</si>
  <si>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</si>
  <si>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</si>
  <si>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</si>
  <si>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</si>
  <si>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</si>
  <si>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</si>
  <si>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</si>
  <si>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</si>
  <si>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</si>
  <si>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</si>
  <si>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</si>
  <si>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</si>
  <si>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</si>
  <si>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</si>
  <si>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</si>
  <si>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</si>
  <si>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</si>
  <si>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</si>
  <si>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</si>
  <si>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</si>
  <si>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</si>
  <si>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</si>
  <si>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</si>
  <si>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</si>
  <si>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</si>
  <si>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</si>
  <si>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</si>
  <si>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</si>
  <si>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</si>
  <si>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</si>
  <si>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</si>
  <si>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</si>
  <si>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</si>
  <si>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</si>
  <si>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</si>
  <si>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</si>
  <si>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</si>
  <si>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</si>
  <si>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</si>
  <si>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</si>
  <si>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</si>
  <si>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</si>
  <si>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</si>
  <si>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</si>
  <si>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</si>
  <si>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</si>
  <si>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</si>
  <si>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</si>
  <si>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</si>
  <si>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</si>
  <si>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</si>
  <si>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</si>
  <si>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</si>
  <si>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</si>
  <si>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</si>
  <si>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</si>
  <si>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</si>
  <si>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</si>
  <si>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</si>
  <si>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</si>
  <si>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</si>
  <si>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</si>
  <si>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</si>
  <si>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</si>
  <si>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</si>
  <si>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</si>
  <si>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</si>
  <si>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3335951534</t>
  </si>
  <si>
    <t>3335951518</t>
  </si>
  <si>
    <t>REINICIO FALLIDO</t>
  </si>
  <si>
    <t>3335951972</t>
  </si>
  <si>
    <t>3335951971</t>
  </si>
  <si>
    <t>3335951968</t>
  </si>
  <si>
    <t>3335951967</t>
  </si>
  <si>
    <t>3335951966</t>
  </si>
  <si>
    <t>3335951965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</si>
  <si>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</si>
  <si>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</si>
  <si>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</si>
  <si>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</si>
  <si>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</si>
  <si>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</si>
  <si>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</si>
  <si>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</si>
  <si>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</si>
  <si>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3335951899</t>
  </si>
  <si>
    <t>3335951897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</si>
  <si>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</si>
  <si>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</si>
  <si>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</si>
  <si>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</si>
  <si>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</si>
  <si>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</si>
  <si>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</si>
  <si>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</si>
  <si>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</si>
  <si>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</si>
  <si>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</si>
  <si>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</si>
  <si>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</si>
  <si>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</si>
  <si>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</si>
  <si>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</si>
  <si>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</si>
  <si>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</si>
  <si>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</si>
  <si>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</si>
  <si>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</si>
  <si>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</si>
  <si>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</si>
  <si>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</si>
  <si>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</si>
  <si>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</si>
  <si>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</si>
  <si>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</si>
  <si>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</si>
  <si>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</si>
  <si>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</si>
  <si>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</si>
  <si>
    <t>3335952168</t>
  </si>
  <si>
    <t>3335952149</t>
  </si>
  <si>
    <t>3335952080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</si>
  <si>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</si>
  <si>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</si>
  <si>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</si>
  <si>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</si>
  <si>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</si>
  <si>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</si>
  <si>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1 Gavetas Vacias + 2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</si>
</sst>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6"/>
      <tableStyleElement type="headerRow" dxfId="455"/>
      <tableStyleElement type="totalRow" dxfId="454"/>
      <tableStyleElement type="firstColumn" dxfId="453"/>
      <tableStyleElement type="lastColumn" dxfId="452"/>
      <tableStyleElement type="firstRowStripe" dxfId="451"/>
      <tableStyleElement type="firstColumnStripe" dxfId="4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87" priority="99335"/>
  </conditionalFormatting>
  <conditionalFormatting sqref="E3">
    <cfRule type="duplicateValues" dxfId="186" priority="121698"/>
  </conditionalFormatting>
  <conditionalFormatting sqref="E3">
    <cfRule type="duplicateValues" dxfId="185" priority="121699"/>
    <cfRule type="duplicateValues" dxfId="184" priority="121700"/>
  </conditionalFormatting>
  <conditionalFormatting sqref="E3">
    <cfRule type="duplicateValues" dxfId="183" priority="121701"/>
    <cfRule type="duplicateValues" dxfId="182" priority="121702"/>
    <cfRule type="duplicateValues" dxfId="181" priority="121703"/>
    <cfRule type="duplicateValues" dxfId="180" priority="121704"/>
  </conditionalFormatting>
  <conditionalFormatting sqref="B3">
    <cfRule type="duplicateValues" dxfId="179" priority="121705"/>
  </conditionalFormatting>
  <conditionalFormatting sqref="E4">
    <cfRule type="duplicateValues" dxfId="178" priority="60"/>
  </conditionalFormatting>
  <conditionalFormatting sqref="E4">
    <cfRule type="duplicateValues" dxfId="177" priority="57"/>
    <cfRule type="duplicateValues" dxfId="176" priority="58"/>
    <cfRule type="duplicateValues" dxfId="175" priority="59"/>
  </conditionalFormatting>
  <conditionalFormatting sqref="E4">
    <cfRule type="duplicateValues" dxfId="174" priority="56"/>
  </conditionalFormatting>
  <conditionalFormatting sqref="E4">
    <cfRule type="duplicateValues" dxfId="173" priority="53"/>
    <cfRule type="duplicateValues" dxfId="172" priority="54"/>
    <cfRule type="duplicateValues" dxfId="171" priority="55"/>
  </conditionalFormatting>
  <conditionalFormatting sqref="B4">
    <cfRule type="duplicateValues" dxfId="170" priority="52"/>
  </conditionalFormatting>
  <conditionalFormatting sqref="E4">
    <cfRule type="duplicateValues" dxfId="169" priority="51"/>
  </conditionalFormatting>
  <conditionalFormatting sqref="E5">
    <cfRule type="duplicateValues" dxfId="168" priority="50"/>
  </conditionalFormatting>
  <conditionalFormatting sqref="E5">
    <cfRule type="duplicateValues" dxfId="167" priority="47"/>
    <cfRule type="duplicateValues" dxfId="166" priority="48"/>
    <cfRule type="duplicateValues" dxfId="165" priority="49"/>
  </conditionalFormatting>
  <conditionalFormatting sqref="E5">
    <cfRule type="duplicateValues" dxfId="164" priority="46"/>
  </conditionalFormatting>
  <conditionalFormatting sqref="E5">
    <cfRule type="duplicateValues" dxfId="163" priority="43"/>
    <cfRule type="duplicateValues" dxfId="162" priority="44"/>
    <cfRule type="duplicateValues" dxfId="161" priority="45"/>
  </conditionalFormatting>
  <conditionalFormatting sqref="B5">
    <cfRule type="duplicateValues" dxfId="160" priority="42"/>
  </conditionalFormatting>
  <conditionalFormatting sqref="E5">
    <cfRule type="duplicateValues" dxfId="159" priority="41"/>
  </conditionalFormatting>
  <conditionalFormatting sqref="E7:E11">
    <cfRule type="duplicateValues" dxfId="158" priority="40"/>
  </conditionalFormatting>
  <conditionalFormatting sqref="B7:B11">
    <cfRule type="duplicateValues" dxfId="157" priority="39"/>
  </conditionalFormatting>
  <conditionalFormatting sqref="B7:B11">
    <cfRule type="duplicateValues" dxfId="156" priority="36"/>
    <cfRule type="duplicateValues" dxfId="155" priority="37"/>
    <cfRule type="duplicateValues" dxfId="154" priority="38"/>
  </conditionalFormatting>
  <conditionalFormatting sqref="E7:E11">
    <cfRule type="duplicateValues" dxfId="153" priority="35"/>
  </conditionalFormatting>
  <conditionalFormatting sqref="E7:E11">
    <cfRule type="duplicateValues" dxfId="152" priority="33"/>
    <cfRule type="duplicateValues" dxfId="151" priority="34"/>
  </conditionalFormatting>
  <conditionalFormatting sqref="E7:E11">
    <cfRule type="duplicateValues" dxfId="150" priority="30"/>
    <cfRule type="duplicateValues" dxfId="149" priority="31"/>
    <cfRule type="duplicateValues" dxfId="148" priority="32"/>
  </conditionalFormatting>
  <conditionalFormatting sqref="E7:E11">
    <cfRule type="duplicateValues" dxfId="147" priority="26"/>
    <cfRule type="duplicateValues" dxfId="146" priority="27"/>
    <cfRule type="duplicateValues" dxfId="145" priority="28"/>
    <cfRule type="duplicateValues" dxfId="144" priority="29"/>
  </conditionalFormatting>
  <conditionalFormatting sqref="B6">
    <cfRule type="duplicateValues" dxfId="143" priority="25"/>
  </conditionalFormatting>
  <conditionalFormatting sqref="E6">
    <cfRule type="duplicateValues" dxfId="142" priority="24"/>
  </conditionalFormatting>
  <conditionalFormatting sqref="E6">
    <cfRule type="duplicateValues" dxfId="141" priority="21"/>
    <cfRule type="duplicateValues" dxfId="140" priority="22"/>
    <cfRule type="duplicateValues" dxfId="139" priority="23"/>
  </conditionalFormatting>
  <conditionalFormatting sqref="E6">
    <cfRule type="duplicateValues" dxfId="138" priority="20"/>
  </conditionalFormatting>
  <conditionalFormatting sqref="E6">
    <cfRule type="duplicateValues" dxfId="137" priority="17"/>
    <cfRule type="duplicateValues" dxfId="136" priority="18"/>
    <cfRule type="duplicateValues" dxfId="135" priority="19"/>
  </conditionalFormatting>
  <conditionalFormatting sqref="E6">
    <cfRule type="duplicateValues" dxfId="134" priority="16"/>
  </conditionalFormatting>
  <conditionalFormatting sqref="E12">
    <cfRule type="duplicateValues" dxfId="133" priority="15"/>
  </conditionalFormatting>
  <conditionalFormatting sqref="B12">
    <cfRule type="duplicateValues" dxfId="132" priority="14"/>
  </conditionalFormatting>
  <conditionalFormatting sqref="B12">
    <cfRule type="duplicateValues" dxfId="131" priority="11"/>
    <cfRule type="duplicateValues" dxfId="130" priority="12"/>
    <cfRule type="duplicateValues" dxfId="129" priority="13"/>
  </conditionalFormatting>
  <conditionalFormatting sqref="E12">
    <cfRule type="duplicateValues" dxfId="128" priority="10"/>
  </conditionalFormatting>
  <conditionalFormatting sqref="E12">
    <cfRule type="duplicateValues" dxfId="127" priority="8"/>
    <cfRule type="duplicateValues" dxfId="126" priority="9"/>
  </conditionalFormatting>
  <conditionalFormatting sqref="E12">
    <cfRule type="duplicateValues" dxfId="125" priority="5"/>
    <cfRule type="duplicateValues" dxfId="124" priority="6"/>
    <cfRule type="duplicateValues" dxfId="123" priority="7"/>
  </conditionalFormatting>
  <conditionalFormatting sqref="E12">
    <cfRule type="duplicateValues" dxfId="122" priority="1"/>
    <cfRule type="duplicateValues" dxfId="121" priority="2"/>
    <cfRule type="duplicateValues" dxfId="120" priority="3"/>
    <cfRule type="duplicateValues" dxfId="11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8" priority="2"/>
  </conditionalFormatting>
  <conditionalFormatting sqref="B1:B1048576">
    <cfRule type="duplicateValues" dxfId="1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5"/>
  <sheetViews>
    <sheetView tabSelected="1" zoomScale="70" zoomScaleNormal="70" workbookViewId="0">
      <pane ySplit="4" topLeftCell="A56" activePane="bottomLeft" state="frozen"/>
      <selection pane="bottomLeft" activeCell="G66" sqref="G66"/>
    </sheetView>
  </sheetViews>
  <sheetFormatPr baseColWidth="10" defaultColWidth="20.28515625" defaultRowHeight="15" x14ac:dyDescent="0.25"/>
  <cols>
    <col min="1" max="1" width="25.28515625" style="106" bestFit="1" customWidth="1"/>
    <col min="2" max="2" width="19.140625" style="84" bestFit="1" customWidth="1"/>
    <col min="3" max="3" width="17.7109375" style="43" bestFit="1" customWidth="1"/>
    <col min="4" max="4" width="27.42578125" style="106" bestFit="1" customWidth="1"/>
    <col min="5" max="5" width="11.42578125" style="75" bestFit="1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bestFit="1" customWidth="1"/>
    <col min="13" max="13" width="18.7109375" style="106" bestFit="1" customWidth="1"/>
    <col min="14" max="14" width="16.5703125" style="106" bestFit="1" customWidth="1"/>
    <col min="15" max="15" width="39.85546875" style="106" bestFit="1" customWidth="1"/>
    <col min="16" max="16" width="22.5703125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2648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 t="s">
        <v>2592</v>
      </c>
      <c r="C5" s="100">
        <v>44387.578159722223</v>
      </c>
      <c r="D5" s="100" t="s">
        <v>2180</v>
      </c>
      <c r="E5" s="134">
        <v>686</v>
      </c>
      <c r="F5" s="142" t="str">
        <f>VLOOKUP(E5,VIP!$A$2:$O14222,2,0)</f>
        <v>DRBR686</v>
      </c>
      <c r="G5" s="142" t="str">
        <f>VLOOKUP(E5,'LISTADO ATM'!$A$2:$B$897,2,0)</f>
        <v>ATM Autoservicio Oficina Máximo Gómez</v>
      </c>
      <c r="H5" s="142" t="str">
        <f>VLOOKUP(E5,VIP!$A$2:$O19183,7,FALSE)</f>
        <v>Si</v>
      </c>
      <c r="I5" s="142" t="str">
        <f>VLOOKUP(E5,VIP!$A$2:$O11148,8,FALSE)</f>
        <v>Si</v>
      </c>
      <c r="J5" s="142" t="str">
        <f>VLOOKUP(E5,VIP!$A$2:$O11098,8,FALSE)</f>
        <v>Si</v>
      </c>
      <c r="K5" s="142" t="str">
        <f>VLOOKUP(E5,VIP!$A$2:$O14672,6,0)</f>
        <v>NO</v>
      </c>
      <c r="L5" s="143" t="s">
        <v>2219</v>
      </c>
      <c r="M5" s="99" t="s">
        <v>2445</v>
      </c>
      <c r="N5" s="99" t="s">
        <v>2452</v>
      </c>
      <c r="O5" s="142" t="s">
        <v>2454</v>
      </c>
      <c r="P5" s="142"/>
      <c r="Q5" s="99" t="s">
        <v>2219</v>
      </c>
    </row>
    <row r="6" spans="1:17" s="115" customFormat="1" ht="18" x14ac:dyDescent="0.25">
      <c r="A6" s="142" t="str">
        <f>VLOOKUP(E6,'LISTADO ATM'!$A$2:$C$898,3,0)</f>
        <v>DISTRITO NACIONAL</v>
      </c>
      <c r="B6" s="139" t="s">
        <v>2591</v>
      </c>
      <c r="C6" s="100">
        <v>44387.58216435185</v>
      </c>
      <c r="D6" s="100" t="s">
        <v>2180</v>
      </c>
      <c r="E6" s="134">
        <v>952</v>
      </c>
      <c r="F6" s="142" t="str">
        <f>VLOOKUP(E6,VIP!$A$2:$O14221,2,0)</f>
        <v>DRBR16L</v>
      </c>
      <c r="G6" s="142" t="str">
        <f>VLOOKUP(E6,'LISTADO ATM'!$A$2:$B$897,2,0)</f>
        <v xml:space="preserve">ATM Alvarez Rivas </v>
      </c>
      <c r="H6" s="142" t="str">
        <f>VLOOKUP(E6,VIP!$A$2:$O19182,7,FALSE)</f>
        <v>Si</v>
      </c>
      <c r="I6" s="142" t="str">
        <f>VLOOKUP(E6,VIP!$A$2:$O11147,8,FALSE)</f>
        <v>Si</v>
      </c>
      <c r="J6" s="142" t="str">
        <f>VLOOKUP(E6,VIP!$A$2:$O11097,8,FALSE)</f>
        <v>Si</v>
      </c>
      <c r="K6" s="142" t="str">
        <f>VLOOKUP(E6,VIP!$A$2:$O14671,6,0)</f>
        <v>NO</v>
      </c>
      <c r="L6" s="143" t="s">
        <v>2219</v>
      </c>
      <c r="M6" s="99" t="s">
        <v>2445</v>
      </c>
      <c r="N6" s="99" t="s">
        <v>2452</v>
      </c>
      <c r="O6" s="142" t="s">
        <v>2454</v>
      </c>
      <c r="P6" s="142"/>
      <c r="Q6" s="99" t="s">
        <v>2219</v>
      </c>
    </row>
    <row r="7" spans="1:17" s="115" customFormat="1" ht="18" x14ac:dyDescent="0.25">
      <c r="A7" s="142" t="str">
        <f>VLOOKUP(E7,'LISTADO ATM'!$A$2:$C$898,3,0)</f>
        <v>NORTE</v>
      </c>
      <c r="B7" s="139">
        <v>3335950098</v>
      </c>
      <c r="C7" s="100">
        <v>44388.598611111112</v>
      </c>
      <c r="D7" s="100" t="s">
        <v>2180</v>
      </c>
      <c r="E7" s="134">
        <v>257</v>
      </c>
      <c r="F7" s="142" t="str">
        <f>VLOOKUP(E7,VIP!$A$2:$O14224,2,0)</f>
        <v>DRBR257</v>
      </c>
      <c r="G7" s="142" t="str">
        <f>VLOOKUP(E7,'LISTADO ATM'!$A$2:$B$897,2,0)</f>
        <v xml:space="preserve">ATM S/M Pola (Santiago) </v>
      </c>
      <c r="H7" s="142" t="str">
        <f>VLOOKUP(E7,VIP!$A$2:$O19185,7,FALSE)</f>
        <v>Si</v>
      </c>
      <c r="I7" s="142" t="str">
        <f>VLOOKUP(E7,VIP!$A$2:$O11150,8,FALSE)</f>
        <v>Si</v>
      </c>
      <c r="J7" s="142" t="str">
        <f>VLOOKUP(E7,VIP!$A$2:$O11100,8,FALSE)</f>
        <v>Si</v>
      </c>
      <c r="K7" s="142" t="str">
        <f>VLOOKUP(E7,VIP!$A$2:$O14674,6,0)</f>
        <v>NO</v>
      </c>
      <c r="L7" s="143" t="s">
        <v>2219</v>
      </c>
      <c r="M7" s="99" t="s">
        <v>2445</v>
      </c>
      <c r="N7" s="99" t="s">
        <v>2452</v>
      </c>
      <c r="O7" s="142" t="s">
        <v>2454</v>
      </c>
      <c r="P7" s="142"/>
      <c r="Q7" s="99" t="s">
        <v>2219</v>
      </c>
    </row>
    <row r="8" spans="1:17" s="115" customFormat="1" ht="18" x14ac:dyDescent="0.25">
      <c r="A8" s="142" t="str">
        <f>VLOOKUP(E8,'LISTADO ATM'!$A$2:$C$898,3,0)</f>
        <v>DISTRITO NACIONAL</v>
      </c>
      <c r="B8" s="139" t="s">
        <v>2595</v>
      </c>
      <c r="C8" s="100">
        <v>44388.695798611108</v>
      </c>
      <c r="D8" s="100" t="s">
        <v>2180</v>
      </c>
      <c r="E8" s="134">
        <v>224</v>
      </c>
      <c r="F8" s="142" t="str">
        <f>VLOOKUP(E8,VIP!$A$2:$O14245,2,0)</f>
        <v>DRBR224</v>
      </c>
      <c r="G8" s="142" t="str">
        <f>VLOOKUP(E8,'LISTADO ATM'!$A$2:$B$897,2,0)</f>
        <v xml:space="preserve">ATM S/M Nacional El Millón (Núñez de Cáceres) </v>
      </c>
      <c r="H8" s="142" t="str">
        <f>VLOOKUP(E8,VIP!$A$2:$O19206,7,FALSE)</f>
        <v>Si</v>
      </c>
      <c r="I8" s="142" t="str">
        <f>VLOOKUP(E8,VIP!$A$2:$O11171,8,FALSE)</f>
        <v>Si</v>
      </c>
      <c r="J8" s="142" t="str">
        <f>VLOOKUP(E8,VIP!$A$2:$O11121,8,FALSE)</f>
        <v>Si</v>
      </c>
      <c r="K8" s="142" t="str">
        <f>VLOOKUP(E8,VIP!$A$2:$O14695,6,0)</f>
        <v>SI</v>
      </c>
      <c r="L8" s="143" t="s">
        <v>2219</v>
      </c>
      <c r="M8" s="99" t="s">
        <v>2445</v>
      </c>
      <c r="N8" s="99" t="s">
        <v>2452</v>
      </c>
      <c r="O8" s="142" t="s">
        <v>2454</v>
      </c>
      <c r="P8" s="142"/>
      <c r="Q8" s="99" t="s">
        <v>2219</v>
      </c>
    </row>
    <row r="9" spans="1:17" s="115" customFormat="1" ht="18" x14ac:dyDescent="0.25">
      <c r="A9" s="142" t="str">
        <f>VLOOKUP(E9,'LISTADO ATM'!$A$2:$C$898,3,0)</f>
        <v>NORTE</v>
      </c>
      <c r="B9" s="139" t="s">
        <v>2601</v>
      </c>
      <c r="C9" s="100">
        <v>44389.387569444443</v>
      </c>
      <c r="D9" s="100" t="s">
        <v>2181</v>
      </c>
      <c r="E9" s="134">
        <v>727</v>
      </c>
      <c r="F9" s="142" t="str">
        <f>VLOOKUP(E9,VIP!$A$2:$O14231,2,0)</f>
        <v>DRBR286</v>
      </c>
      <c r="G9" s="142" t="str">
        <f>VLOOKUP(E9,'LISTADO ATM'!$A$2:$B$897,2,0)</f>
        <v xml:space="preserve">ATM UNP Pisano </v>
      </c>
      <c r="H9" s="142" t="str">
        <f>VLOOKUP(E9,VIP!$A$2:$O19192,7,FALSE)</f>
        <v>Si</v>
      </c>
      <c r="I9" s="142" t="str">
        <f>VLOOKUP(E9,VIP!$A$2:$O11157,8,FALSE)</f>
        <v>Si</v>
      </c>
      <c r="J9" s="142" t="str">
        <f>VLOOKUP(E9,VIP!$A$2:$O11107,8,FALSE)</f>
        <v>Si</v>
      </c>
      <c r="K9" s="142" t="str">
        <f>VLOOKUP(E9,VIP!$A$2:$O14681,6,0)</f>
        <v>NO</v>
      </c>
      <c r="L9" s="143" t="s">
        <v>2219</v>
      </c>
      <c r="M9" s="99" t="s">
        <v>2445</v>
      </c>
      <c r="N9" s="99" t="s">
        <v>2452</v>
      </c>
      <c r="O9" s="142" t="s">
        <v>2588</v>
      </c>
      <c r="P9" s="142"/>
      <c r="Q9" s="99" t="s">
        <v>2219</v>
      </c>
    </row>
    <row r="10" spans="1:17" s="115" customFormat="1" ht="18" x14ac:dyDescent="0.25">
      <c r="A10" s="142" t="str">
        <f>VLOOKUP(E10,'LISTADO ATM'!$A$2:$C$898,3,0)</f>
        <v>DISTRITO NACIONAL</v>
      </c>
      <c r="B10" s="139" t="s">
        <v>2609</v>
      </c>
      <c r="C10" s="100">
        <v>44389.589398148149</v>
      </c>
      <c r="D10" s="100" t="s">
        <v>2180</v>
      </c>
      <c r="E10" s="134">
        <v>175</v>
      </c>
      <c r="F10" s="142" t="str">
        <f>VLOOKUP(E10,VIP!$A$2:$O14241,2,0)</f>
        <v>DRBR175</v>
      </c>
      <c r="G10" s="142" t="str">
        <f>VLOOKUP(E10,'LISTADO ATM'!$A$2:$B$897,2,0)</f>
        <v xml:space="preserve">ATM Dirección de Ingeniería </v>
      </c>
      <c r="H10" s="142" t="str">
        <f>VLOOKUP(E10,VIP!$A$2:$O19202,7,FALSE)</f>
        <v>Si</v>
      </c>
      <c r="I10" s="142" t="str">
        <f>VLOOKUP(E10,VIP!$A$2:$O11167,8,FALSE)</f>
        <v>No</v>
      </c>
      <c r="J10" s="142" t="str">
        <f>VLOOKUP(E10,VIP!$A$2:$O11117,8,FALSE)</f>
        <v>No</v>
      </c>
      <c r="K10" s="142" t="str">
        <f>VLOOKUP(E10,VIP!$A$2:$O14691,6,0)</f>
        <v>NO</v>
      </c>
      <c r="L10" s="143" t="s">
        <v>2219</v>
      </c>
      <c r="M10" s="99" t="s">
        <v>2445</v>
      </c>
      <c r="N10" s="99" t="s">
        <v>2599</v>
      </c>
      <c r="O10" s="142" t="s">
        <v>2454</v>
      </c>
      <c r="P10" s="142"/>
      <c r="Q10" s="99" t="s">
        <v>2219</v>
      </c>
    </row>
    <row r="11" spans="1:17" s="115" customFormat="1" ht="18" x14ac:dyDescent="0.25">
      <c r="A11" s="142" t="str">
        <f>VLOOKUP(E11,'LISTADO ATM'!$A$2:$C$898,3,0)</f>
        <v>DISTRITO NACIONAL</v>
      </c>
      <c r="B11" s="139" t="s">
        <v>2608</v>
      </c>
      <c r="C11" s="100">
        <v>44389.594398148147</v>
      </c>
      <c r="D11" s="100" t="s">
        <v>2180</v>
      </c>
      <c r="E11" s="134">
        <v>149</v>
      </c>
      <c r="F11" s="142" t="str">
        <f>VLOOKUP(E11,VIP!$A$2:$O14240,2,0)</f>
        <v>DRBR149</v>
      </c>
      <c r="G11" s="142" t="str">
        <f>VLOOKUP(E11,'LISTADO ATM'!$A$2:$B$897,2,0)</f>
        <v>ATM Estación Metro Concepción</v>
      </c>
      <c r="H11" s="142" t="str">
        <f>VLOOKUP(E11,VIP!$A$2:$O19201,7,FALSE)</f>
        <v>N/A</v>
      </c>
      <c r="I11" s="142" t="str">
        <f>VLOOKUP(E11,VIP!$A$2:$O11166,8,FALSE)</f>
        <v>N/A</v>
      </c>
      <c r="J11" s="142" t="str">
        <f>VLOOKUP(E11,VIP!$A$2:$O11116,8,FALSE)</f>
        <v>N/A</v>
      </c>
      <c r="K11" s="142" t="str">
        <f>VLOOKUP(E11,VIP!$A$2:$O14690,6,0)</f>
        <v>N/A</v>
      </c>
      <c r="L11" s="143" t="s">
        <v>2219</v>
      </c>
      <c r="M11" s="99" t="s">
        <v>2445</v>
      </c>
      <c r="N11" s="99" t="s">
        <v>2452</v>
      </c>
      <c r="O11" s="142" t="s">
        <v>2454</v>
      </c>
      <c r="P11" s="142"/>
      <c r="Q11" s="99" t="s">
        <v>2219</v>
      </c>
    </row>
    <row r="12" spans="1:17" s="115" customFormat="1" ht="18" x14ac:dyDescent="0.25">
      <c r="A12" s="142" t="str">
        <f>VLOOKUP(E12,'LISTADO ATM'!$A$2:$C$898,3,0)</f>
        <v>DISTRITO NACIONAL</v>
      </c>
      <c r="B12" s="139" t="s">
        <v>2607</v>
      </c>
      <c r="C12" s="100">
        <v>44389.601226851853</v>
      </c>
      <c r="D12" s="100" t="s">
        <v>2180</v>
      </c>
      <c r="E12" s="134">
        <v>435</v>
      </c>
      <c r="F12" s="142" t="str">
        <f>VLOOKUP(E12,VIP!$A$2:$O14238,2,0)</f>
        <v>DRBR435</v>
      </c>
      <c r="G12" s="142" t="str">
        <f>VLOOKUP(E12,'LISTADO ATM'!$A$2:$B$897,2,0)</f>
        <v xml:space="preserve">ATM Autobanco Torre I </v>
      </c>
      <c r="H12" s="142" t="str">
        <f>VLOOKUP(E12,VIP!$A$2:$O19199,7,FALSE)</f>
        <v>Si</v>
      </c>
      <c r="I12" s="142" t="str">
        <f>VLOOKUP(E12,VIP!$A$2:$O11164,8,FALSE)</f>
        <v>Si</v>
      </c>
      <c r="J12" s="142" t="str">
        <f>VLOOKUP(E12,VIP!$A$2:$O11114,8,FALSE)</f>
        <v>Si</v>
      </c>
      <c r="K12" s="142" t="str">
        <f>VLOOKUP(E12,VIP!$A$2:$O14688,6,0)</f>
        <v>SI</v>
      </c>
      <c r="L12" s="143" t="s">
        <v>2219</v>
      </c>
      <c r="M12" s="99" t="s">
        <v>2445</v>
      </c>
      <c r="N12" s="99" t="s">
        <v>2452</v>
      </c>
      <c r="O12" s="142" t="s">
        <v>2454</v>
      </c>
      <c r="P12" s="142"/>
      <c r="Q12" s="99" t="s">
        <v>2219</v>
      </c>
    </row>
    <row r="13" spans="1:17" s="115" customFormat="1" ht="18" x14ac:dyDescent="0.25">
      <c r="A13" s="142" t="str">
        <f>VLOOKUP(E13,'LISTADO ATM'!$A$2:$C$898,3,0)</f>
        <v>ESTE</v>
      </c>
      <c r="B13" s="139" t="s">
        <v>2631</v>
      </c>
      <c r="C13" s="100">
        <v>44389.691793981481</v>
      </c>
      <c r="D13" s="100" t="s">
        <v>2180</v>
      </c>
      <c r="E13" s="134">
        <v>368</v>
      </c>
      <c r="F13" s="142" t="str">
        <f>VLOOKUP(E13,VIP!$A$2:$O14264,2,0)</f>
        <v xml:space="preserve">DRBR368 </v>
      </c>
      <c r="G13" s="142" t="str">
        <f>VLOOKUP(E13,'LISTADO ATM'!$A$2:$B$897,2,0)</f>
        <v>ATM Ayuntamiento Peralvillo</v>
      </c>
      <c r="H13" s="142" t="str">
        <f>VLOOKUP(E13,VIP!$A$2:$O19225,7,FALSE)</f>
        <v>N/A</v>
      </c>
      <c r="I13" s="142" t="str">
        <f>VLOOKUP(E13,VIP!$A$2:$O11190,8,FALSE)</f>
        <v>N/A</v>
      </c>
      <c r="J13" s="142" t="str">
        <f>VLOOKUP(E13,VIP!$A$2:$O11140,8,FALSE)</f>
        <v>N/A</v>
      </c>
      <c r="K13" s="142" t="str">
        <f>VLOOKUP(E13,VIP!$A$2:$O14714,6,0)</f>
        <v>N/A</v>
      </c>
      <c r="L13" s="143" t="s">
        <v>2219</v>
      </c>
      <c r="M13" s="99" t="s">
        <v>2445</v>
      </c>
      <c r="N13" s="99" t="s">
        <v>2452</v>
      </c>
      <c r="O13" s="142" t="s">
        <v>2454</v>
      </c>
      <c r="P13" s="142"/>
      <c r="Q13" s="99" t="s">
        <v>2219</v>
      </c>
    </row>
    <row r="14" spans="1:17" s="115" customFormat="1" ht="18" x14ac:dyDescent="0.25">
      <c r="A14" s="142" t="str">
        <f>VLOOKUP(E14,'LISTADO ATM'!$A$2:$C$898,3,0)</f>
        <v>DISTRITO NACIONAL</v>
      </c>
      <c r="B14" s="139" t="s">
        <v>2628</v>
      </c>
      <c r="C14" s="100">
        <v>44389.734803240739</v>
      </c>
      <c r="D14" s="100" t="s">
        <v>2180</v>
      </c>
      <c r="E14" s="134">
        <v>10</v>
      </c>
      <c r="F14" s="142" t="str">
        <f>VLOOKUP(E14,VIP!$A$2:$O14261,2,0)</f>
        <v>DRBR010</v>
      </c>
      <c r="G14" s="142" t="str">
        <f>VLOOKUP(E14,'LISTADO ATM'!$A$2:$B$897,2,0)</f>
        <v xml:space="preserve">ATM Ministerio Salud Pública </v>
      </c>
      <c r="H14" s="142" t="str">
        <f>VLOOKUP(E14,VIP!$A$2:$O19222,7,FALSE)</f>
        <v>Si</v>
      </c>
      <c r="I14" s="142" t="str">
        <f>VLOOKUP(E14,VIP!$A$2:$O11187,8,FALSE)</f>
        <v>Si</v>
      </c>
      <c r="J14" s="142" t="str">
        <f>VLOOKUP(E14,VIP!$A$2:$O11137,8,FALSE)</f>
        <v>Si</v>
      </c>
      <c r="K14" s="142" t="str">
        <f>VLOOKUP(E14,VIP!$A$2:$O14711,6,0)</f>
        <v>NO</v>
      </c>
      <c r="L14" s="143" t="s">
        <v>2219</v>
      </c>
      <c r="M14" s="99" t="s">
        <v>2445</v>
      </c>
      <c r="N14" s="99" t="s">
        <v>2452</v>
      </c>
      <c r="O14" s="142" t="s">
        <v>2454</v>
      </c>
      <c r="P14" s="142"/>
      <c r="Q14" s="99" t="s">
        <v>2219</v>
      </c>
    </row>
    <row r="15" spans="1:17" s="115" customFormat="1" ht="18" x14ac:dyDescent="0.25">
      <c r="A15" s="142" t="str">
        <f>VLOOKUP(E15,'LISTADO ATM'!$A$2:$C$898,3,0)</f>
        <v>DISTRITO NACIONAL</v>
      </c>
      <c r="B15" s="139" t="s">
        <v>2627</v>
      </c>
      <c r="C15" s="100">
        <v>44389.735208333332</v>
      </c>
      <c r="D15" s="100" t="s">
        <v>2180</v>
      </c>
      <c r="E15" s="134">
        <v>237</v>
      </c>
      <c r="F15" s="142" t="str">
        <f>VLOOKUP(E15,VIP!$A$2:$O14260,2,0)</f>
        <v>DRBR237</v>
      </c>
      <c r="G15" s="142" t="str">
        <f>VLOOKUP(E15,'LISTADO ATM'!$A$2:$B$897,2,0)</f>
        <v xml:space="preserve">ATM UNP Plaza Vásquez </v>
      </c>
      <c r="H15" s="142" t="str">
        <f>VLOOKUP(E15,VIP!$A$2:$O19221,7,FALSE)</f>
        <v>Si</v>
      </c>
      <c r="I15" s="142" t="str">
        <f>VLOOKUP(E15,VIP!$A$2:$O11186,8,FALSE)</f>
        <v>Si</v>
      </c>
      <c r="J15" s="142" t="str">
        <f>VLOOKUP(E15,VIP!$A$2:$O11136,8,FALSE)</f>
        <v>Si</v>
      </c>
      <c r="K15" s="142" t="str">
        <f>VLOOKUP(E15,VIP!$A$2:$O14710,6,0)</f>
        <v>SI</v>
      </c>
      <c r="L15" s="143" t="s">
        <v>2219</v>
      </c>
      <c r="M15" s="99" t="s">
        <v>2445</v>
      </c>
      <c r="N15" s="99" t="s">
        <v>2452</v>
      </c>
      <c r="O15" s="142" t="s">
        <v>2454</v>
      </c>
      <c r="P15" s="142"/>
      <c r="Q15" s="99" t="s">
        <v>2219</v>
      </c>
    </row>
    <row r="16" spans="1:17" s="115" customFormat="1" ht="18" x14ac:dyDescent="0.25">
      <c r="A16" s="142" t="str">
        <f>VLOOKUP(E16,'LISTADO ATM'!$A$2:$C$898,3,0)</f>
        <v>DISTRITO NACIONAL</v>
      </c>
      <c r="B16" s="139" t="s">
        <v>2626</v>
      </c>
      <c r="C16" s="100">
        <v>44389.735590277778</v>
      </c>
      <c r="D16" s="100" t="s">
        <v>2180</v>
      </c>
      <c r="E16" s="134">
        <v>473</v>
      </c>
      <c r="F16" s="142" t="str">
        <f>VLOOKUP(E16,VIP!$A$2:$O14259,2,0)</f>
        <v>DRBR473</v>
      </c>
      <c r="G16" s="142" t="str">
        <f>VLOOKUP(E16,'LISTADO ATM'!$A$2:$B$897,2,0)</f>
        <v xml:space="preserve">ATM Oficina Carrefour II </v>
      </c>
      <c r="H16" s="142" t="str">
        <f>VLOOKUP(E16,VIP!$A$2:$O19220,7,FALSE)</f>
        <v>Si</v>
      </c>
      <c r="I16" s="142" t="str">
        <f>VLOOKUP(E16,VIP!$A$2:$O11185,8,FALSE)</f>
        <v>Si</v>
      </c>
      <c r="J16" s="142" t="str">
        <f>VLOOKUP(E16,VIP!$A$2:$O11135,8,FALSE)</f>
        <v>Si</v>
      </c>
      <c r="K16" s="142" t="str">
        <f>VLOOKUP(E16,VIP!$A$2:$O14709,6,0)</f>
        <v>NO</v>
      </c>
      <c r="L16" s="143" t="s">
        <v>2219</v>
      </c>
      <c r="M16" s="99" t="s">
        <v>2445</v>
      </c>
      <c r="N16" s="99" t="s">
        <v>2452</v>
      </c>
      <c r="O16" s="142" t="s">
        <v>2454</v>
      </c>
      <c r="P16" s="142"/>
      <c r="Q16" s="99" t="s">
        <v>2219</v>
      </c>
    </row>
    <row r="17" spans="1:17" ht="18" x14ac:dyDescent="0.25">
      <c r="A17" s="142" t="str">
        <f>VLOOKUP(E17,'LISTADO ATM'!$A$2:$C$898,3,0)</f>
        <v>DISTRITO NACIONAL</v>
      </c>
      <c r="B17" s="139" t="s">
        <v>2625</v>
      </c>
      <c r="C17" s="100">
        <v>44389.736770833333</v>
      </c>
      <c r="D17" s="100" t="s">
        <v>2180</v>
      </c>
      <c r="E17" s="134">
        <v>239</v>
      </c>
      <c r="F17" s="142" t="str">
        <f>VLOOKUP(E17,VIP!$A$2:$O14258,2,0)</f>
        <v>DRBR239</v>
      </c>
      <c r="G17" s="142" t="str">
        <f>VLOOKUP(E17,'LISTADO ATM'!$A$2:$B$897,2,0)</f>
        <v xml:space="preserve">ATM Autobanco Charles de Gaulle </v>
      </c>
      <c r="H17" s="142" t="str">
        <f>VLOOKUP(E17,VIP!$A$2:$O19219,7,FALSE)</f>
        <v>Si</v>
      </c>
      <c r="I17" s="142" t="str">
        <f>VLOOKUP(E17,VIP!$A$2:$O11184,8,FALSE)</f>
        <v>Si</v>
      </c>
      <c r="J17" s="142" t="str">
        <f>VLOOKUP(E17,VIP!$A$2:$O11134,8,FALSE)</f>
        <v>Si</v>
      </c>
      <c r="K17" s="142" t="str">
        <f>VLOOKUP(E17,VIP!$A$2:$O14708,6,0)</f>
        <v>SI</v>
      </c>
      <c r="L17" s="143" t="s">
        <v>2219</v>
      </c>
      <c r="M17" s="99" t="s">
        <v>2445</v>
      </c>
      <c r="N17" s="99" t="s">
        <v>2452</v>
      </c>
      <c r="O17" s="142" t="s">
        <v>2454</v>
      </c>
      <c r="P17" s="142"/>
      <c r="Q17" s="99" t="s">
        <v>2219</v>
      </c>
    </row>
    <row r="18" spans="1:17" ht="18" x14ac:dyDescent="0.25">
      <c r="A18" s="142" t="str">
        <f>VLOOKUP(E18,'LISTADO ATM'!$A$2:$C$898,3,0)</f>
        <v>DISTRITO NACIONAL</v>
      </c>
      <c r="B18" s="139" t="s">
        <v>2624</v>
      </c>
      <c r="C18" s="100">
        <v>44389.73710648148</v>
      </c>
      <c r="D18" s="100" t="s">
        <v>2180</v>
      </c>
      <c r="E18" s="134">
        <v>244</v>
      </c>
      <c r="F18" s="142" t="str">
        <f>VLOOKUP(E18,VIP!$A$2:$O14257,2,0)</f>
        <v>DRBR244</v>
      </c>
      <c r="G18" s="142" t="str">
        <f>VLOOKUP(E18,'LISTADO ATM'!$A$2:$B$897,2,0)</f>
        <v xml:space="preserve">ATM Ministerio de Hacienda (antiguo Finanzas) </v>
      </c>
      <c r="H18" s="142" t="str">
        <f>VLOOKUP(E18,VIP!$A$2:$O19218,7,FALSE)</f>
        <v>Si</v>
      </c>
      <c r="I18" s="142" t="str">
        <f>VLOOKUP(E18,VIP!$A$2:$O11183,8,FALSE)</f>
        <v>Si</v>
      </c>
      <c r="J18" s="142" t="str">
        <f>VLOOKUP(E18,VIP!$A$2:$O11133,8,FALSE)</f>
        <v>Si</v>
      </c>
      <c r="K18" s="142" t="str">
        <f>VLOOKUP(E18,VIP!$A$2:$O14707,6,0)</f>
        <v>NO</v>
      </c>
      <c r="L18" s="143" t="s">
        <v>2219</v>
      </c>
      <c r="M18" s="99" t="s">
        <v>2445</v>
      </c>
      <c r="N18" s="99" t="s">
        <v>2452</v>
      </c>
      <c r="O18" s="142" t="s">
        <v>2454</v>
      </c>
      <c r="P18" s="142"/>
      <c r="Q18" s="99" t="s">
        <v>2219</v>
      </c>
    </row>
    <row r="19" spans="1:17" ht="18" x14ac:dyDescent="0.25">
      <c r="A19" s="142" t="str">
        <f>VLOOKUP(E19,'LISTADO ATM'!$A$2:$C$898,3,0)</f>
        <v>DISTRITO NACIONAL</v>
      </c>
      <c r="B19" s="139" t="s">
        <v>2623</v>
      </c>
      <c r="C19" s="100">
        <v>44389.73715277778</v>
      </c>
      <c r="D19" s="100" t="s">
        <v>2180</v>
      </c>
      <c r="E19" s="134">
        <v>623</v>
      </c>
      <c r="F19" s="142" t="str">
        <f>VLOOKUP(E19,VIP!$A$2:$O14256,2,0)</f>
        <v>DRBR623</v>
      </c>
      <c r="G19" s="142" t="str">
        <f>VLOOKUP(E19,'LISTADO ATM'!$A$2:$B$897,2,0)</f>
        <v xml:space="preserve">ATM Operaciones Especiales (Manoguayabo) </v>
      </c>
      <c r="H19" s="142" t="str">
        <f>VLOOKUP(E19,VIP!$A$2:$O19217,7,FALSE)</f>
        <v>Si</v>
      </c>
      <c r="I19" s="142" t="str">
        <f>VLOOKUP(E19,VIP!$A$2:$O11182,8,FALSE)</f>
        <v>Si</v>
      </c>
      <c r="J19" s="142" t="str">
        <f>VLOOKUP(E19,VIP!$A$2:$O11132,8,FALSE)</f>
        <v>Si</v>
      </c>
      <c r="K19" s="142" t="str">
        <f>VLOOKUP(E19,VIP!$A$2:$O14706,6,0)</f>
        <v>No</v>
      </c>
      <c r="L19" s="143" t="s">
        <v>2219</v>
      </c>
      <c r="M19" s="99" t="s">
        <v>2445</v>
      </c>
      <c r="N19" s="99" t="s">
        <v>2452</v>
      </c>
      <c r="O19" s="142" t="s">
        <v>2454</v>
      </c>
      <c r="P19" s="142"/>
      <c r="Q19" s="99" t="s">
        <v>2219</v>
      </c>
    </row>
    <row r="20" spans="1:17" ht="18" x14ac:dyDescent="0.25">
      <c r="A20" s="142" t="str">
        <f>VLOOKUP(E20,'LISTADO ATM'!$A$2:$C$898,3,0)</f>
        <v>DISTRITO NACIONAL</v>
      </c>
      <c r="B20" s="139" t="s">
        <v>2622</v>
      </c>
      <c r="C20" s="100">
        <v>44389.737800925926</v>
      </c>
      <c r="D20" s="100" t="s">
        <v>2180</v>
      </c>
      <c r="E20" s="134">
        <v>487</v>
      </c>
      <c r="F20" s="142" t="str">
        <f>VLOOKUP(E20,VIP!$A$2:$O14255,2,0)</f>
        <v>DRBR487</v>
      </c>
      <c r="G20" s="142" t="str">
        <f>VLOOKUP(E20,'LISTADO ATM'!$A$2:$B$897,2,0)</f>
        <v xml:space="preserve">ATM Olé Hainamosa </v>
      </c>
      <c r="H20" s="142" t="str">
        <f>VLOOKUP(E20,VIP!$A$2:$O19216,7,FALSE)</f>
        <v>Si</v>
      </c>
      <c r="I20" s="142" t="str">
        <f>VLOOKUP(E20,VIP!$A$2:$O11181,8,FALSE)</f>
        <v>Si</v>
      </c>
      <c r="J20" s="142" t="str">
        <f>VLOOKUP(E20,VIP!$A$2:$O11131,8,FALSE)</f>
        <v>Si</v>
      </c>
      <c r="K20" s="142" t="str">
        <f>VLOOKUP(E20,VIP!$A$2:$O14705,6,0)</f>
        <v>SI</v>
      </c>
      <c r="L20" s="143" t="s">
        <v>2219</v>
      </c>
      <c r="M20" s="99" t="s">
        <v>2445</v>
      </c>
      <c r="N20" s="99" t="s">
        <v>2452</v>
      </c>
      <c r="O20" s="142" t="s">
        <v>2454</v>
      </c>
      <c r="P20" s="142"/>
      <c r="Q20" s="99" t="s">
        <v>2219</v>
      </c>
    </row>
    <row r="21" spans="1:17" ht="18" x14ac:dyDescent="0.25">
      <c r="A21" s="142" t="str">
        <f>VLOOKUP(E21,'LISTADO ATM'!$A$2:$C$898,3,0)</f>
        <v>DISTRITO NACIONAL</v>
      </c>
      <c r="B21" s="139" t="s">
        <v>2621</v>
      </c>
      <c r="C21" s="100">
        <v>44389.738888888889</v>
      </c>
      <c r="D21" s="100" t="s">
        <v>2180</v>
      </c>
      <c r="E21" s="134">
        <v>961</v>
      </c>
      <c r="F21" s="142" t="str">
        <f>VLOOKUP(E21,VIP!$A$2:$O14254,2,0)</f>
        <v>DRBR03H</v>
      </c>
      <c r="G21" s="142" t="str">
        <f>VLOOKUP(E21,'LISTADO ATM'!$A$2:$B$897,2,0)</f>
        <v xml:space="preserve">ATM Listín Diario </v>
      </c>
      <c r="H21" s="142" t="str">
        <f>VLOOKUP(E21,VIP!$A$2:$O19215,7,FALSE)</f>
        <v>Si</v>
      </c>
      <c r="I21" s="142" t="str">
        <f>VLOOKUP(E21,VIP!$A$2:$O11180,8,FALSE)</f>
        <v>Si</v>
      </c>
      <c r="J21" s="142" t="str">
        <f>VLOOKUP(E21,VIP!$A$2:$O11130,8,FALSE)</f>
        <v>Si</v>
      </c>
      <c r="K21" s="142" t="str">
        <f>VLOOKUP(E21,VIP!$A$2:$O14704,6,0)</f>
        <v>NO</v>
      </c>
      <c r="L21" s="143" t="s">
        <v>2219</v>
      </c>
      <c r="M21" s="99" t="s">
        <v>2445</v>
      </c>
      <c r="N21" s="99" t="s">
        <v>2452</v>
      </c>
      <c r="O21" s="142" t="s">
        <v>2454</v>
      </c>
      <c r="P21" s="142"/>
      <c r="Q21" s="99" t="s">
        <v>2219</v>
      </c>
    </row>
    <row r="22" spans="1:17" ht="18" x14ac:dyDescent="0.25">
      <c r="A22" s="142" t="str">
        <f>VLOOKUP(E22,'LISTADO ATM'!$A$2:$C$898,3,0)</f>
        <v>NORTE</v>
      </c>
      <c r="B22" s="139" t="s">
        <v>2620</v>
      </c>
      <c r="C22" s="100">
        <v>44389.741655092592</v>
      </c>
      <c r="D22" s="100" t="s">
        <v>2181</v>
      </c>
      <c r="E22" s="134">
        <v>172</v>
      </c>
      <c r="F22" s="142" t="str">
        <f>VLOOKUP(E22,VIP!$A$2:$O14253,2,0)</f>
        <v>DRBR172</v>
      </c>
      <c r="G22" s="142" t="str">
        <f>VLOOKUP(E22,'LISTADO ATM'!$A$2:$B$897,2,0)</f>
        <v xml:space="preserve">ATM UNP Guaucí </v>
      </c>
      <c r="H22" s="142" t="str">
        <f>VLOOKUP(E22,VIP!$A$2:$O19214,7,FALSE)</f>
        <v>Si</v>
      </c>
      <c r="I22" s="142" t="str">
        <f>VLOOKUP(E22,VIP!$A$2:$O11179,8,FALSE)</f>
        <v>Si</v>
      </c>
      <c r="J22" s="142" t="str">
        <f>VLOOKUP(E22,VIP!$A$2:$O11129,8,FALSE)</f>
        <v>Si</v>
      </c>
      <c r="K22" s="142" t="str">
        <f>VLOOKUP(E22,VIP!$A$2:$O14703,6,0)</f>
        <v>NO</v>
      </c>
      <c r="L22" s="143" t="s">
        <v>2219</v>
      </c>
      <c r="M22" s="99" t="s">
        <v>2445</v>
      </c>
      <c r="N22" s="99" t="s">
        <v>2452</v>
      </c>
      <c r="O22" s="142" t="s">
        <v>2588</v>
      </c>
      <c r="P22" s="142"/>
      <c r="Q22" s="99" t="s">
        <v>2219</v>
      </c>
    </row>
    <row r="23" spans="1:17" ht="18" x14ac:dyDescent="0.25">
      <c r="A23" s="142" t="str">
        <f>VLOOKUP(E23,'LISTADO ATM'!$A$2:$C$898,3,0)</f>
        <v>DISTRITO NACIONAL</v>
      </c>
      <c r="B23" s="139" t="s">
        <v>2615</v>
      </c>
      <c r="C23" s="100">
        <v>44389.779733796298</v>
      </c>
      <c r="D23" s="100" t="s">
        <v>2180</v>
      </c>
      <c r="E23" s="134">
        <v>685</v>
      </c>
      <c r="F23" s="142" t="str">
        <f>VLOOKUP(E23,VIP!$A$2:$O14248,2,0)</f>
        <v>DRBR685</v>
      </c>
      <c r="G23" s="142" t="str">
        <f>VLOOKUP(E23,'LISTADO ATM'!$A$2:$B$897,2,0)</f>
        <v>ATM Autoservicio UASD</v>
      </c>
      <c r="H23" s="142" t="str">
        <f>VLOOKUP(E23,VIP!$A$2:$O19209,7,FALSE)</f>
        <v>NO</v>
      </c>
      <c r="I23" s="142" t="str">
        <f>VLOOKUP(E23,VIP!$A$2:$O11174,8,FALSE)</f>
        <v>SI</v>
      </c>
      <c r="J23" s="142" t="str">
        <f>VLOOKUP(E23,VIP!$A$2:$O11124,8,FALSE)</f>
        <v>SI</v>
      </c>
      <c r="K23" s="142" t="str">
        <f>VLOOKUP(E23,VIP!$A$2:$O14698,6,0)</f>
        <v>NO</v>
      </c>
      <c r="L23" s="143" t="s">
        <v>2219</v>
      </c>
      <c r="M23" s="99" t="s">
        <v>2445</v>
      </c>
      <c r="N23" s="99" t="s">
        <v>2452</v>
      </c>
      <c r="O23" s="142" t="s">
        <v>2454</v>
      </c>
      <c r="P23" s="142"/>
      <c r="Q23" s="99" t="s">
        <v>2219</v>
      </c>
    </row>
    <row r="24" spans="1:17" ht="18" x14ac:dyDescent="0.25">
      <c r="A24" s="142" t="str">
        <f>VLOOKUP(E24,'LISTADO ATM'!$A$2:$C$898,3,0)</f>
        <v>NORTE</v>
      </c>
      <c r="B24" s="139" t="s">
        <v>2612</v>
      </c>
      <c r="C24" s="100">
        <v>44389.794664351852</v>
      </c>
      <c r="D24" s="100" t="s">
        <v>2181</v>
      </c>
      <c r="E24" s="134">
        <v>310</v>
      </c>
      <c r="F24" s="142" t="str">
        <f>VLOOKUP(E24,VIP!$A$2:$O14245,2,0)</f>
        <v>DRBR310</v>
      </c>
      <c r="G24" s="142" t="str">
        <f>VLOOKUP(E24,'LISTADO ATM'!$A$2:$B$897,2,0)</f>
        <v xml:space="preserve">ATM Farmacia San Judas Tadeo Jarabacoa </v>
      </c>
      <c r="H24" s="142" t="str">
        <f>VLOOKUP(E24,VIP!$A$2:$O19206,7,FALSE)</f>
        <v>Si</v>
      </c>
      <c r="I24" s="142" t="str">
        <f>VLOOKUP(E24,VIP!$A$2:$O11171,8,FALSE)</f>
        <v>Si</v>
      </c>
      <c r="J24" s="142" t="str">
        <f>VLOOKUP(E24,VIP!$A$2:$O11121,8,FALSE)</f>
        <v>Si</v>
      </c>
      <c r="K24" s="142" t="str">
        <f>VLOOKUP(E24,VIP!$A$2:$O14695,6,0)</f>
        <v>NO</v>
      </c>
      <c r="L24" s="143" t="s">
        <v>2219</v>
      </c>
      <c r="M24" s="99" t="s">
        <v>2445</v>
      </c>
      <c r="N24" s="99" t="s">
        <v>2452</v>
      </c>
      <c r="O24" s="142" t="s">
        <v>2586</v>
      </c>
      <c r="P24" s="142"/>
      <c r="Q24" s="99" t="s">
        <v>2219</v>
      </c>
    </row>
    <row r="25" spans="1:17" ht="18" x14ac:dyDescent="0.25">
      <c r="A25" s="142" t="str">
        <f>VLOOKUP(E25,'LISTADO ATM'!$A$2:$C$898,3,0)</f>
        <v>DISTRITO NACIONAL</v>
      </c>
      <c r="B25" s="139" t="s">
        <v>2611</v>
      </c>
      <c r="C25" s="100">
        <v>44389.801111111112</v>
      </c>
      <c r="D25" s="100" t="s">
        <v>2180</v>
      </c>
      <c r="E25" s="134">
        <v>522</v>
      </c>
      <c r="F25" s="142" t="str">
        <f>VLOOKUP(E25,VIP!$A$2:$O14244,2,0)</f>
        <v>DRBR522</v>
      </c>
      <c r="G25" s="142" t="str">
        <f>VLOOKUP(E25,'LISTADO ATM'!$A$2:$B$897,2,0)</f>
        <v xml:space="preserve">ATM Oficina Galería 360 </v>
      </c>
      <c r="H25" s="142" t="str">
        <f>VLOOKUP(E25,VIP!$A$2:$O19205,7,FALSE)</f>
        <v>Si</v>
      </c>
      <c r="I25" s="142" t="str">
        <f>VLOOKUP(E25,VIP!$A$2:$O11170,8,FALSE)</f>
        <v>Si</v>
      </c>
      <c r="J25" s="142" t="str">
        <f>VLOOKUP(E25,VIP!$A$2:$O11120,8,FALSE)</f>
        <v>Si</v>
      </c>
      <c r="K25" s="142" t="str">
        <f>VLOOKUP(E25,VIP!$A$2:$O14694,6,0)</f>
        <v>SI</v>
      </c>
      <c r="L25" s="143" t="s">
        <v>2219</v>
      </c>
      <c r="M25" s="99" t="s">
        <v>2445</v>
      </c>
      <c r="N25" s="99" t="s">
        <v>2452</v>
      </c>
      <c r="O25" s="142" t="s">
        <v>2454</v>
      </c>
      <c r="P25" s="142"/>
      <c r="Q25" s="99" t="s">
        <v>2219</v>
      </c>
    </row>
    <row r="26" spans="1:17" ht="18" x14ac:dyDescent="0.25">
      <c r="A26" s="142" t="str">
        <f>VLOOKUP(E26,'LISTADO ATM'!$A$2:$C$898,3,0)</f>
        <v>DISTRITO NACIONAL</v>
      </c>
      <c r="B26" s="139" t="s">
        <v>2642</v>
      </c>
      <c r="C26" s="100">
        <v>44389.845462962963</v>
      </c>
      <c r="D26" s="100" t="s">
        <v>2180</v>
      </c>
      <c r="E26" s="134">
        <v>858</v>
      </c>
      <c r="F26" s="142" t="str">
        <f>VLOOKUP(E26,VIP!$A$2:$O14276,2,0)</f>
        <v>DRBR858</v>
      </c>
      <c r="G26" s="142" t="str">
        <f>VLOOKUP(E26,'LISTADO ATM'!$A$2:$B$897,2,0)</f>
        <v xml:space="preserve">ATM Cooperativa Maestros (COOPNAMA) </v>
      </c>
      <c r="H26" s="142" t="str">
        <f>VLOOKUP(E26,VIP!$A$2:$O19237,7,FALSE)</f>
        <v>Si</v>
      </c>
      <c r="I26" s="142" t="str">
        <f>VLOOKUP(E26,VIP!$A$2:$O11202,8,FALSE)</f>
        <v>No</v>
      </c>
      <c r="J26" s="142" t="str">
        <f>VLOOKUP(E26,VIP!$A$2:$O11152,8,FALSE)</f>
        <v>No</v>
      </c>
      <c r="K26" s="142" t="str">
        <f>VLOOKUP(E26,VIP!$A$2:$O14726,6,0)</f>
        <v>NO</v>
      </c>
      <c r="L26" s="143" t="s">
        <v>2219</v>
      </c>
      <c r="M26" s="99" t="s">
        <v>2445</v>
      </c>
      <c r="N26" s="99" t="s">
        <v>2452</v>
      </c>
      <c r="O26" s="142" t="s">
        <v>2454</v>
      </c>
      <c r="P26" s="142"/>
      <c r="Q26" s="99" t="s">
        <v>2219</v>
      </c>
    </row>
    <row r="27" spans="1:17" ht="18" x14ac:dyDescent="0.25">
      <c r="A27" s="142" t="str">
        <f>VLOOKUP(E27,'LISTADO ATM'!$A$2:$C$898,3,0)</f>
        <v>DISTRITO NACIONAL</v>
      </c>
      <c r="B27" s="139" t="s">
        <v>2640</v>
      </c>
      <c r="C27" s="100">
        <v>44389.907696759263</v>
      </c>
      <c r="D27" s="100" t="s">
        <v>2180</v>
      </c>
      <c r="E27" s="134">
        <v>192</v>
      </c>
      <c r="F27" s="142" t="str">
        <f>VLOOKUP(E27,VIP!$A$2:$O14274,2,0)</f>
        <v>DRBR192</v>
      </c>
      <c r="G27" s="142" t="str">
        <f>VLOOKUP(E27,'LISTADO ATM'!$A$2:$B$897,2,0)</f>
        <v xml:space="preserve">ATM Autobanco Luperón II </v>
      </c>
      <c r="H27" s="142" t="str">
        <f>VLOOKUP(E27,VIP!$A$2:$O19235,7,FALSE)</f>
        <v>Si</v>
      </c>
      <c r="I27" s="142" t="str">
        <f>VLOOKUP(E27,VIP!$A$2:$O11200,8,FALSE)</f>
        <v>Si</v>
      </c>
      <c r="J27" s="142" t="str">
        <f>VLOOKUP(E27,VIP!$A$2:$O11150,8,FALSE)</f>
        <v>Si</v>
      </c>
      <c r="K27" s="142" t="str">
        <f>VLOOKUP(E27,VIP!$A$2:$O14724,6,0)</f>
        <v>NO</v>
      </c>
      <c r="L27" s="143" t="s">
        <v>2219</v>
      </c>
      <c r="M27" s="99" t="s">
        <v>2445</v>
      </c>
      <c r="N27" s="99" t="s">
        <v>2452</v>
      </c>
      <c r="O27" s="142" t="s">
        <v>2454</v>
      </c>
      <c r="P27" s="142"/>
      <c r="Q27" s="99" t="s">
        <v>2219</v>
      </c>
    </row>
    <row r="28" spans="1:17" ht="18" x14ac:dyDescent="0.25">
      <c r="A28" s="142" t="str">
        <f>VLOOKUP(E28,'LISTADO ATM'!$A$2:$C$898,3,0)</f>
        <v>NORTE</v>
      </c>
      <c r="B28" s="139" t="s">
        <v>2639</v>
      </c>
      <c r="C28" s="100">
        <v>44389.914525462962</v>
      </c>
      <c r="D28" s="100" t="s">
        <v>2181</v>
      </c>
      <c r="E28" s="134">
        <v>854</v>
      </c>
      <c r="F28" s="142" t="str">
        <f>VLOOKUP(E28,VIP!$A$2:$O14273,2,0)</f>
        <v>DRBR854</v>
      </c>
      <c r="G28" s="142" t="str">
        <f>VLOOKUP(E28,'LISTADO ATM'!$A$2:$B$897,2,0)</f>
        <v xml:space="preserve">ATM Centro Comercial Blanco Batista </v>
      </c>
      <c r="H28" s="142" t="str">
        <f>VLOOKUP(E28,VIP!$A$2:$O19234,7,FALSE)</f>
        <v>Si</v>
      </c>
      <c r="I28" s="142" t="str">
        <f>VLOOKUP(E28,VIP!$A$2:$O11199,8,FALSE)</f>
        <v>Si</v>
      </c>
      <c r="J28" s="142" t="str">
        <f>VLOOKUP(E28,VIP!$A$2:$O11149,8,FALSE)</f>
        <v>Si</v>
      </c>
      <c r="K28" s="142" t="str">
        <f>VLOOKUP(E28,VIP!$A$2:$O14723,6,0)</f>
        <v>NO</v>
      </c>
      <c r="L28" s="143" t="s">
        <v>2219</v>
      </c>
      <c r="M28" s="99" t="s">
        <v>2445</v>
      </c>
      <c r="N28" s="99" t="s">
        <v>2452</v>
      </c>
      <c r="O28" s="142" t="s">
        <v>2586</v>
      </c>
      <c r="P28" s="142"/>
      <c r="Q28" s="99" t="s">
        <v>2219</v>
      </c>
    </row>
    <row r="29" spans="1:17" ht="18" x14ac:dyDescent="0.25">
      <c r="A29" s="142" t="str">
        <f>VLOOKUP(E29,'LISTADO ATM'!$A$2:$C$898,3,0)</f>
        <v>DISTRITO NACIONAL</v>
      </c>
      <c r="B29" s="139" t="s">
        <v>2638</v>
      </c>
      <c r="C29" s="100">
        <v>44389.933761574073</v>
      </c>
      <c r="D29" s="100" t="s">
        <v>2180</v>
      </c>
      <c r="E29" s="134">
        <v>18</v>
      </c>
      <c r="F29" s="142" t="str">
        <f>VLOOKUP(E29,VIP!$A$2:$O14272,2,0)</f>
        <v>DRBR018</v>
      </c>
      <c r="G29" s="142" t="str">
        <f>VLOOKUP(E29,'LISTADO ATM'!$A$2:$B$897,2,0)</f>
        <v xml:space="preserve">ATM Oficina Haina Occidental I </v>
      </c>
      <c r="H29" s="142" t="str">
        <f>VLOOKUP(E29,VIP!$A$2:$O19233,7,FALSE)</f>
        <v>Si</v>
      </c>
      <c r="I29" s="142" t="str">
        <f>VLOOKUP(E29,VIP!$A$2:$O11198,8,FALSE)</f>
        <v>Si</v>
      </c>
      <c r="J29" s="142" t="str">
        <f>VLOOKUP(E29,VIP!$A$2:$O11148,8,FALSE)</f>
        <v>Si</v>
      </c>
      <c r="K29" s="142" t="str">
        <f>VLOOKUP(E29,VIP!$A$2:$O14722,6,0)</f>
        <v>SI</v>
      </c>
      <c r="L29" s="143" t="s">
        <v>2219</v>
      </c>
      <c r="M29" s="99" t="s">
        <v>2445</v>
      </c>
      <c r="N29" s="99" t="s">
        <v>2452</v>
      </c>
      <c r="O29" s="142" t="s">
        <v>2454</v>
      </c>
      <c r="P29" s="142"/>
      <c r="Q29" s="99" t="s">
        <v>2219</v>
      </c>
    </row>
    <row r="30" spans="1:17" ht="18" x14ac:dyDescent="0.25">
      <c r="A30" s="142" t="str">
        <f>VLOOKUP(E30,'LISTADO ATM'!$A$2:$C$898,3,0)</f>
        <v>NORTE</v>
      </c>
      <c r="B30" s="139" t="s">
        <v>2637</v>
      </c>
      <c r="C30" s="100">
        <v>44389.934328703705</v>
      </c>
      <c r="D30" s="100" t="s">
        <v>2181</v>
      </c>
      <c r="E30" s="134">
        <v>383</v>
      </c>
      <c r="F30" s="142" t="str">
        <f>VLOOKUP(E30,VIP!$A$2:$O14271,2,0)</f>
        <v>DRBR383</v>
      </c>
      <c r="G30" s="142" t="str">
        <f>VLOOKUP(E30,'LISTADO ATM'!$A$2:$B$897,2,0)</f>
        <v>ATM S/M Daniel (Dajabón)</v>
      </c>
      <c r="H30" s="142" t="str">
        <f>VLOOKUP(E30,VIP!$A$2:$O19232,7,FALSE)</f>
        <v>N/A</v>
      </c>
      <c r="I30" s="142" t="str">
        <f>VLOOKUP(E30,VIP!$A$2:$O11197,8,FALSE)</f>
        <v>N/A</v>
      </c>
      <c r="J30" s="142" t="str">
        <f>VLOOKUP(E30,VIP!$A$2:$O11147,8,FALSE)</f>
        <v>N/A</v>
      </c>
      <c r="K30" s="142" t="str">
        <f>VLOOKUP(E30,VIP!$A$2:$O14721,6,0)</f>
        <v>N/A</v>
      </c>
      <c r="L30" s="143" t="s">
        <v>2219</v>
      </c>
      <c r="M30" s="99" t="s">
        <v>2445</v>
      </c>
      <c r="N30" s="99" t="s">
        <v>2452</v>
      </c>
      <c r="O30" s="142" t="s">
        <v>2586</v>
      </c>
      <c r="P30" s="142"/>
      <c r="Q30" s="99" t="s">
        <v>2219</v>
      </c>
    </row>
    <row r="31" spans="1:17" ht="18" x14ac:dyDescent="0.25">
      <c r="A31" s="142" t="str">
        <f>VLOOKUP(E31,'LISTADO ATM'!$A$2:$C$898,3,0)</f>
        <v>DISTRITO NACIONAL</v>
      </c>
      <c r="B31" s="139" t="s">
        <v>2649</v>
      </c>
      <c r="C31" s="100">
        <v>44390.106840277775</v>
      </c>
      <c r="D31" s="100" t="s">
        <v>2180</v>
      </c>
      <c r="E31" s="134">
        <v>866</v>
      </c>
      <c r="F31" s="142" t="str">
        <f>VLOOKUP(E31,VIP!$A$2:$O14272,2,0)</f>
        <v>DRBR866</v>
      </c>
      <c r="G31" s="142" t="str">
        <f>VLOOKUP(E31,'LISTADO ATM'!$A$2:$B$897,2,0)</f>
        <v xml:space="preserve">ATM CARDNET </v>
      </c>
      <c r="H31" s="142" t="str">
        <f>VLOOKUP(E31,VIP!$A$2:$O19233,7,FALSE)</f>
        <v>Si</v>
      </c>
      <c r="I31" s="142" t="str">
        <f>VLOOKUP(E31,VIP!$A$2:$O11198,8,FALSE)</f>
        <v>No</v>
      </c>
      <c r="J31" s="142" t="str">
        <f>VLOOKUP(E31,VIP!$A$2:$O11148,8,FALSE)</f>
        <v>No</v>
      </c>
      <c r="K31" s="142" t="str">
        <f>VLOOKUP(E31,VIP!$A$2:$O14722,6,0)</f>
        <v>NO</v>
      </c>
      <c r="L31" s="143" t="s">
        <v>2219</v>
      </c>
      <c r="M31" s="99" t="s">
        <v>2445</v>
      </c>
      <c r="N31" s="99" t="s">
        <v>2452</v>
      </c>
      <c r="O31" s="142" t="s">
        <v>2454</v>
      </c>
      <c r="P31" s="142"/>
      <c r="Q31" s="99" t="s">
        <v>2219</v>
      </c>
    </row>
    <row r="32" spans="1:17" ht="18" x14ac:dyDescent="0.25">
      <c r="A32" s="142" t="str">
        <f>VLOOKUP(E32,'LISTADO ATM'!$A$2:$C$898,3,0)</f>
        <v>SUR</v>
      </c>
      <c r="B32" s="139" t="s">
        <v>2661</v>
      </c>
      <c r="C32" s="100">
        <v>44390.349270833336</v>
      </c>
      <c r="D32" s="100" t="s">
        <v>2180</v>
      </c>
      <c r="E32" s="134">
        <v>470</v>
      </c>
      <c r="F32" s="142" t="str">
        <f>VLOOKUP(E32,VIP!$A$2:$O14284,2,0)</f>
        <v>DRBR470</v>
      </c>
      <c r="G32" s="142" t="str">
        <f>VLOOKUP(E32,'LISTADO ATM'!$A$2:$B$897,2,0)</f>
        <v xml:space="preserve">ATM Hospital Taiwán (Azua) </v>
      </c>
      <c r="H32" s="142" t="str">
        <f>VLOOKUP(E32,VIP!$A$2:$O19245,7,FALSE)</f>
        <v>Si</v>
      </c>
      <c r="I32" s="142" t="str">
        <f>VLOOKUP(E32,VIP!$A$2:$O11210,8,FALSE)</f>
        <v>Si</v>
      </c>
      <c r="J32" s="142" t="str">
        <f>VLOOKUP(E32,VIP!$A$2:$O11160,8,FALSE)</f>
        <v>Si</v>
      </c>
      <c r="K32" s="142" t="str">
        <f>VLOOKUP(E32,VIP!$A$2:$O14734,6,0)</f>
        <v>NO</v>
      </c>
      <c r="L32" s="143" t="s">
        <v>2219</v>
      </c>
      <c r="M32" s="99" t="s">
        <v>2445</v>
      </c>
      <c r="N32" s="99" t="s">
        <v>2452</v>
      </c>
      <c r="O32" s="142" t="s">
        <v>2454</v>
      </c>
      <c r="P32" s="142"/>
      <c r="Q32" s="99" t="s">
        <v>2219</v>
      </c>
    </row>
    <row r="33" spans="1:17" ht="18" x14ac:dyDescent="0.25">
      <c r="A33" s="142" t="str">
        <f>VLOOKUP(E33,'LISTADO ATM'!$A$2:$C$898,3,0)</f>
        <v>ESTE</v>
      </c>
      <c r="B33" s="139" t="s">
        <v>2606</v>
      </c>
      <c r="C33" s="100">
        <v>44389.606585648151</v>
      </c>
      <c r="D33" s="100" t="s">
        <v>2180</v>
      </c>
      <c r="E33" s="134">
        <v>218</v>
      </c>
      <c r="F33" s="142" t="str">
        <f>VLOOKUP(E33,VIP!$A$2:$O14237,2,0)</f>
        <v>DRBR218</v>
      </c>
      <c r="G33" s="142" t="str">
        <f>VLOOKUP(E33,'LISTADO ATM'!$A$2:$B$897,2,0)</f>
        <v xml:space="preserve">ATM Hotel Secrets Cap Cana II </v>
      </c>
      <c r="H33" s="142" t="str">
        <f>VLOOKUP(E33,VIP!$A$2:$O19198,7,FALSE)</f>
        <v>Si</v>
      </c>
      <c r="I33" s="142" t="str">
        <f>VLOOKUP(E33,VIP!$A$2:$O11163,8,FALSE)</f>
        <v>Si</v>
      </c>
      <c r="J33" s="142" t="str">
        <f>VLOOKUP(E33,VIP!$A$2:$O11113,8,FALSE)</f>
        <v>Si</v>
      </c>
      <c r="K33" s="142" t="str">
        <f>VLOOKUP(E33,VIP!$A$2:$O14687,6,0)</f>
        <v>NO</v>
      </c>
      <c r="L33" s="143" t="s">
        <v>2245</v>
      </c>
      <c r="M33" s="99" t="s">
        <v>2445</v>
      </c>
      <c r="N33" s="99" t="s">
        <v>2452</v>
      </c>
      <c r="O33" s="142" t="s">
        <v>2454</v>
      </c>
      <c r="P33" s="142"/>
      <c r="Q33" s="99" t="s">
        <v>2245</v>
      </c>
    </row>
    <row r="34" spans="1:17" ht="18" x14ac:dyDescent="0.25">
      <c r="A34" s="142" t="str">
        <f>VLOOKUP(E34,'LISTADO ATM'!$A$2:$C$898,3,0)</f>
        <v>DISTRITO NACIONAL</v>
      </c>
      <c r="B34" s="139" t="s">
        <v>2605</v>
      </c>
      <c r="C34" s="100">
        <v>44389.607754629629</v>
      </c>
      <c r="D34" s="100" t="s">
        <v>2180</v>
      </c>
      <c r="E34" s="134">
        <v>199</v>
      </c>
      <c r="F34" s="142" t="str">
        <f>VLOOKUP(E34,VIP!$A$2:$O14236,2,0)</f>
        <v>DRBR199</v>
      </c>
      <c r="G34" s="142" t="str">
        <f>VLOOKUP(E34,'LISTADO ATM'!$A$2:$B$897,2,0)</f>
        <v xml:space="preserve">ATM S/M Amigo </v>
      </c>
      <c r="H34" s="142" t="str">
        <f>VLOOKUP(E34,VIP!$A$2:$O19197,7,FALSE)</f>
        <v>Si</v>
      </c>
      <c r="I34" s="142" t="str">
        <f>VLOOKUP(E34,VIP!$A$2:$O11162,8,FALSE)</f>
        <v>Si</v>
      </c>
      <c r="J34" s="142" t="str">
        <f>VLOOKUP(E34,VIP!$A$2:$O11112,8,FALSE)</f>
        <v>Si</v>
      </c>
      <c r="K34" s="142" t="str">
        <f>VLOOKUP(E34,VIP!$A$2:$O14686,6,0)</f>
        <v>NO</v>
      </c>
      <c r="L34" s="143" t="s">
        <v>2245</v>
      </c>
      <c r="M34" s="99" t="s">
        <v>2445</v>
      </c>
      <c r="N34" s="99" t="s">
        <v>2452</v>
      </c>
      <c r="O34" s="142" t="s">
        <v>2454</v>
      </c>
      <c r="P34" s="142"/>
      <c r="Q34" s="99" t="s">
        <v>2245</v>
      </c>
    </row>
    <row r="35" spans="1:17" ht="18" x14ac:dyDescent="0.25">
      <c r="A35" s="142" t="str">
        <f>VLOOKUP(E35,'LISTADO ATM'!$A$2:$C$898,3,0)</f>
        <v>DISTRITO NACIONAL</v>
      </c>
      <c r="B35" s="139" t="s">
        <v>2604</v>
      </c>
      <c r="C35" s="100">
        <v>44389.608668981484</v>
      </c>
      <c r="D35" s="100" t="s">
        <v>2180</v>
      </c>
      <c r="E35" s="134">
        <v>408</v>
      </c>
      <c r="F35" s="142" t="str">
        <f>VLOOKUP(E35,VIP!$A$2:$O14235,2,0)</f>
        <v>DRBR408</v>
      </c>
      <c r="G35" s="142" t="str">
        <f>VLOOKUP(E35,'LISTADO ATM'!$A$2:$B$897,2,0)</f>
        <v xml:space="preserve">ATM Autobanco Las Palmas de Herrera </v>
      </c>
      <c r="H35" s="142" t="str">
        <f>VLOOKUP(E35,VIP!$A$2:$O19196,7,FALSE)</f>
        <v>Si</v>
      </c>
      <c r="I35" s="142" t="str">
        <f>VLOOKUP(E35,VIP!$A$2:$O11161,8,FALSE)</f>
        <v>Si</v>
      </c>
      <c r="J35" s="142" t="str">
        <f>VLOOKUP(E35,VIP!$A$2:$O11111,8,FALSE)</f>
        <v>Si</v>
      </c>
      <c r="K35" s="142" t="str">
        <f>VLOOKUP(E35,VIP!$A$2:$O14685,6,0)</f>
        <v>NO</v>
      </c>
      <c r="L35" s="143" t="s">
        <v>2245</v>
      </c>
      <c r="M35" s="99" t="s">
        <v>2445</v>
      </c>
      <c r="N35" s="99" t="s">
        <v>2452</v>
      </c>
      <c r="O35" s="142" t="s">
        <v>2454</v>
      </c>
      <c r="P35" s="142"/>
      <c r="Q35" s="99" t="s">
        <v>2245</v>
      </c>
    </row>
    <row r="36" spans="1:17" ht="18" x14ac:dyDescent="0.25">
      <c r="A36" s="142" t="str">
        <f>VLOOKUP(E36,'LISTADO ATM'!$A$2:$C$898,3,0)</f>
        <v>ESTE</v>
      </c>
      <c r="B36" s="139" t="s">
        <v>2616</v>
      </c>
      <c r="C36" s="100">
        <v>44389.779143518521</v>
      </c>
      <c r="D36" s="100" t="s">
        <v>2180</v>
      </c>
      <c r="E36" s="134">
        <v>519</v>
      </c>
      <c r="F36" s="142" t="str">
        <f>VLOOKUP(E36,VIP!$A$2:$O14249,2,0)</f>
        <v>DRBR519</v>
      </c>
      <c r="G36" s="142" t="str">
        <f>VLOOKUP(E36,'LISTADO ATM'!$A$2:$B$897,2,0)</f>
        <v xml:space="preserve">ATM Plaza Estrella (Bávaro) </v>
      </c>
      <c r="H36" s="142" t="str">
        <f>VLOOKUP(E36,VIP!$A$2:$O19210,7,FALSE)</f>
        <v>Si</v>
      </c>
      <c r="I36" s="142" t="str">
        <f>VLOOKUP(E36,VIP!$A$2:$O11175,8,FALSE)</f>
        <v>Si</v>
      </c>
      <c r="J36" s="142" t="str">
        <f>VLOOKUP(E36,VIP!$A$2:$O11125,8,FALSE)</f>
        <v>Si</v>
      </c>
      <c r="K36" s="142" t="str">
        <f>VLOOKUP(E36,VIP!$A$2:$O14699,6,0)</f>
        <v>NO</v>
      </c>
      <c r="L36" s="143" t="s">
        <v>2245</v>
      </c>
      <c r="M36" s="99" t="s">
        <v>2445</v>
      </c>
      <c r="N36" s="99" t="s">
        <v>2452</v>
      </c>
      <c r="O36" s="142" t="s">
        <v>2454</v>
      </c>
      <c r="P36" s="142"/>
      <c r="Q36" s="99" t="s">
        <v>2245</v>
      </c>
    </row>
    <row r="37" spans="1:17" ht="18" x14ac:dyDescent="0.25">
      <c r="A37" s="142" t="str">
        <f>VLOOKUP(E37,'LISTADO ATM'!$A$2:$C$898,3,0)</f>
        <v>DISTRITO NACIONAL</v>
      </c>
      <c r="B37" s="139" t="s">
        <v>2643</v>
      </c>
      <c r="C37" s="100">
        <v>44389.84480324074</v>
      </c>
      <c r="D37" s="100" t="s">
        <v>2180</v>
      </c>
      <c r="E37" s="134">
        <v>35</v>
      </c>
      <c r="F37" s="142" t="str">
        <f>VLOOKUP(E37,VIP!$A$2:$O14277,2,0)</f>
        <v>DRBR035</v>
      </c>
      <c r="G37" s="142" t="str">
        <f>VLOOKUP(E37,'LISTADO ATM'!$A$2:$B$897,2,0)</f>
        <v xml:space="preserve">ATM Dirección General de Aduanas I </v>
      </c>
      <c r="H37" s="142" t="str">
        <f>VLOOKUP(E37,VIP!$A$2:$O19238,7,FALSE)</f>
        <v>Si</v>
      </c>
      <c r="I37" s="142" t="str">
        <f>VLOOKUP(E37,VIP!$A$2:$O11203,8,FALSE)</f>
        <v>Si</v>
      </c>
      <c r="J37" s="142" t="str">
        <f>VLOOKUP(E37,VIP!$A$2:$O11153,8,FALSE)</f>
        <v>Si</v>
      </c>
      <c r="K37" s="142" t="str">
        <f>VLOOKUP(E37,VIP!$A$2:$O14727,6,0)</f>
        <v>NO</v>
      </c>
      <c r="L37" s="143" t="s">
        <v>2245</v>
      </c>
      <c r="M37" s="99" t="s">
        <v>2445</v>
      </c>
      <c r="N37" s="99" t="s">
        <v>2452</v>
      </c>
      <c r="O37" s="142" t="s">
        <v>2454</v>
      </c>
      <c r="P37" s="142"/>
      <c r="Q37" s="99" t="s">
        <v>2245</v>
      </c>
    </row>
    <row r="38" spans="1:17" ht="18" x14ac:dyDescent="0.25">
      <c r="A38" s="142" t="str">
        <f>VLOOKUP(E38,'LISTADO ATM'!$A$2:$C$898,3,0)</f>
        <v>DISTRITO NACIONAL</v>
      </c>
      <c r="B38" s="139" t="s">
        <v>2650</v>
      </c>
      <c r="C38" s="100">
        <v>44390.108171296299</v>
      </c>
      <c r="D38" s="100" t="s">
        <v>2180</v>
      </c>
      <c r="E38" s="134">
        <v>622</v>
      </c>
      <c r="F38" s="142" t="str">
        <f>VLOOKUP(E38,VIP!$A$2:$O14273,2,0)</f>
        <v>DRBR622</v>
      </c>
      <c r="G38" s="142" t="str">
        <f>VLOOKUP(E38,'LISTADO ATM'!$A$2:$B$897,2,0)</f>
        <v xml:space="preserve">ATM Ayuntamiento D.N. </v>
      </c>
      <c r="H38" s="142" t="str">
        <f>VLOOKUP(E38,VIP!$A$2:$O19234,7,FALSE)</f>
        <v>Si</v>
      </c>
      <c r="I38" s="142" t="str">
        <f>VLOOKUP(E38,VIP!$A$2:$O11199,8,FALSE)</f>
        <v>Si</v>
      </c>
      <c r="J38" s="142" t="str">
        <f>VLOOKUP(E38,VIP!$A$2:$O11149,8,FALSE)</f>
        <v>Si</v>
      </c>
      <c r="K38" s="142" t="str">
        <f>VLOOKUP(E38,VIP!$A$2:$O14723,6,0)</f>
        <v>NO</v>
      </c>
      <c r="L38" s="143" t="s">
        <v>2245</v>
      </c>
      <c r="M38" s="99" t="s">
        <v>2445</v>
      </c>
      <c r="N38" s="99" t="s">
        <v>2452</v>
      </c>
      <c r="O38" s="142" t="s">
        <v>2454</v>
      </c>
      <c r="P38" s="142"/>
      <c r="Q38" s="99" t="s">
        <v>2245</v>
      </c>
    </row>
    <row r="39" spans="1:17" ht="18" x14ac:dyDescent="0.25">
      <c r="A39" s="142" t="str">
        <f>VLOOKUP(E39,'LISTADO ATM'!$A$2:$C$898,3,0)</f>
        <v>ESTE</v>
      </c>
      <c r="B39" s="139" t="s">
        <v>2651</v>
      </c>
      <c r="C39" s="100">
        <v>44390.108819444446</v>
      </c>
      <c r="D39" s="100" t="s">
        <v>2180</v>
      </c>
      <c r="E39" s="134">
        <v>309</v>
      </c>
      <c r="F39" s="142" t="str">
        <f>VLOOKUP(E39,VIP!$A$2:$O14274,2,0)</f>
        <v>DRBR309</v>
      </c>
      <c r="G39" s="142" t="str">
        <f>VLOOKUP(E39,'LISTADO ATM'!$A$2:$B$897,2,0)</f>
        <v xml:space="preserve">ATM Secrets Cap Cana I </v>
      </c>
      <c r="H39" s="142" t="str">
        <f>VLOOKUP(E39,VIP!$A$2:$O19235,7,FALSE)</f>
        <v>Si</v>
      </c>
      <c r="I39" s="142" t="str">
        <f>VLOOKUP(E39,VIP!$A$2:$O11200,8,FALSE)</f>
        <v>Si</v>
      </c>
      <c r="J39" s="142" t="str">
        <f>VLOOKUP(E39,VIP!$A$2:$O11150,8,FALSE)</f>
        <v>Si</v>
      </c>
      <c r="K39" s="142" t="str">
        <f>VLOOKUP(E39,VIP!$A$2:$O14724,6,0)</f>
        <v>NO</v>
      </c>
      <c r="L39" s="143" t="s">
        <v>2245</v>
      </c>
      <c r="M39" s="99" t="s">
        <v>2445</v>
      </c>
      <c r="N39" s="99" t="s">
        <v>2452</v>
      </c>
      <c r="O39" s="142" t="s">
        <v>2454</v>
      </c>
      <c r="P39" s="142"/>
      <c r="Q39" s="99" t="s">
        <v>2245</v>
      </c>
    </row>
    <row r="40" spans="1:17" ht="18" x14ac:dyDescent="0.25">
      <c r="A40" s="142" t="str">
        <f>VLOOKUP(E40,'LISTADO ATM'!$A$2:$C$898,3,0)</f>
        <v>NORTE</v>
      </c>
      <c r="B40" s="139" t="s">
        <v>2652</v>
      </c>
      <c r="C40" s="100">
        <v>44390.109583333331</v>
      </c>
      <c r="D40" s="100" t="s">
        <v>2181</v>
      </c>
      <c r="E40" s="134">
        <v>198</v>
      </c>
      <c r="F40" s="142" t="str">
        <f>VLOOKUP(E40,VIP!$A$2:$O14275,2,0)</f>
        <v>DRBR198</v>
      </c>
      <c r="G40" s="142" t="str">
        <f>VLOOKUP(E40,'LISTADO ATM'!$A$2:$B$897,2,0)</f>
        <v xml:space="preserve">ATM Almacenes El Encanto  (Santiago) </v>
      </c>
      <c r="H40" s="142" t="str">
        <f>VLOOKUP(E40,VIP!$A$2:$O19236,7,FALSE)</f>
        <v>NO</v>
      </c>
      <c r="I40" s="142" t="str">
        <f>VLOOKUP(E40,VIP!$A$2:$O11201,8,FALSE)</f>
        <v>NO</v>
      </c>
      <c r="J40" s="142" t="str">
        <f>VLOOKUP(E40,VIP!$A$2:$O11151,8,FALSE)</f>
        <v>NO</v>
      </c>
      <c r="K40" s="142" t="str">
        <f>VLOOKUP(E40,VIP!$A$2:$O14725,6,0)</f>
        <v>NO</v>
      </c>
      <c r="L40" s="143" t="s">
        <v>2245</v>
      </c>
      <c r="M40" s="99" t="s">
        <v>2445</v>
      </c>
      <c r="N40" s="99" t="s">
        <v>2452</v>
      </c>
      <c r="O40" s="142" t="s">
        <v>2588</v>
      </c>
      <c r="P40" s="142"/>
      <c r="Q40" s="99" t="s">
        <v>2245</v>
      </c>
    </row>
    <row r="41" spans="1:17" ht="18" x14ac:dyDescent="0.25">
      <c r="A41" s="142" t="str">
        <f>VLOOKUP(E41,'LISTADO ATM'!$A$2:$C$898,3,0)</f>
        <v>SUR</v>
      </c>
      <c r="B41" s="139" t="s">
        <v>2653</v>
      </c>
      <c r="C41" s="100">
        <v>44390.110520833332</v>
      </c>
      <c r="D41" s="100" t="s">
        <v>2180</v>
      </c>
      <c r="E41" s="134">
        <v>360</v>
      </c>
      <c r="F41" s="142" t="str">
        <f>VLOOKUP(E41,VIP!$A$2:$O14276,2,0)</f>
        <v>DRBR360</v>
      </c>
      <c r="G41" s="142" t="str">
        <f>VLOOKUP(E41,'LISTADO ATM'!$A$2:$B$897,2,0)</f>
        <v>ATM Ayuntamiento Guayabal</v>
      </c>
      <c r="H41" s="142" t="str">
        <f>VLOOKUP(E41,VIP!$A$2:$O19237,7,FALSE)</f>
        <v>si</v>
      </c>
      <c r="I41" s="142" t="str">
        <f>VLOOKUP(E41,VIP!$A$2:$O11202,8,FALSE)</f>
        <v>si</v>
      </c>
      <c r="J41" s="142" t="str">
        <f>VLOOKUP(E41,VIP!$A$2:$O11152,8,FALSE)</f>
        <v>si</v>
      </c>
      <c r="K41" s="142" t="str">
        <f>VLOOKUP(E41,VIP!$A$2:$O14726,6,0)</f>
        <v>NO</v>
      </c>
      <c r="L41" s="143" t="s">
        <v>2245</v>
      </c>
      <c r="M41" s="99" t="s">
        <v>2445</v>
      </c>
      <c r="N41" s="99" t="s">
        <v>2452</v>
      </c>
      <c r="O41" s="142" t="s">
        <v>2454</v>
      </c>
      <c r="P41" s="142"/>
      <c r="Q41" s="99" t="s">
        <v>2245</v>
      </c>
    </row>
    <row r="42" spans="1:17" ht="18" x14ac:dyDescent="0.25">
      <c r="A42" s="142" t="str">
        <f>VLOOKUP(E42,'LISTADO ATM'!$A$2:$C$898,3,0)</f>
        <v>DISTRITO NACIONAL</v>
      </c>
      <c r="B42" s="139" t="s">
        <v>2655</v>
      </c>
      <c r="C42" s="100">
        <v>44390.131226851852</v>
      </c>
      <c r="D42" s="100" t="s">
        <v>2180</v>
      </c>
      <c r="E42" s="134">
        <v>37</v>
      </c>
      <c r="F42" s="142" t="str">
        <f>VLOOKUP(E42,VIP!$A$2:$O14278,2,0)</f>
        <v>DRBR037</v>
      </c>
      <c r="G42" s="142" t="str">
        <f>VLOOKUP(E42,'LISTADO ATM'!$A$2:$B$897,2,0)</f>
        <v xml:space="preserve">ATM Oficina Villa Mella </v>
      </c>
      <c r="H42" s="142" t="str">
        <f>VLOOKUP(E42,VIP!$A$2:$O19239,7,FALSE)</f>
        <v>Si</v>
      </c>
      <c r="I42" s="142" t="str">
        <f>VLOOKUP(E42,VIP!$A$2:$O11204,8,FALSE)</f>
        <v>Si</v>
      </c>
      <c r="J42" s="142" t="str">
        <f>VLOOKUP(E42,VIP!$A$2:$O11154,8,FALSE)</f>
        <v>Si</v>
      </c>
      <c r="K42" s="142" t="str">
        <f>VLOOKUP(E42,VIP!$A$2:$O14728,6,0)</f>
        <v>SI</v>
      </c>
      <c r="L42" s="143" t="s">
        <v>2245</v>
      </c>
      <c r="M42" s="99" t="s">
        <v>2445</v>
      </c>
      <c r="N42" s="99" t="s">
        <v>2452</v>
      </c>
      <c r="O42" s="142" t="s">
        <v>2454</v>
      </c>
      <c r="P42" s="142"/>
      <c r="Q42" s="99" t="s">
        <v>2245</v>
      </c>
    </row>
    <row r="43" spans="1:17" ht="18" x14ac:dyDescent="0.25">
      <c r="A43" s="142" t="str">
        <f>VLOOKUP(E43,'LISTADO ATM'!$A$2:$C$898,3,0)</f>
        <v>DISTRITO NACIONAL</v>
      </c>
      <c r="B43" s="139" t="s">
        <v>2663</v>
      </c>
      <c r="C43" s="100">
        <v>44390.314699074072</v>
      </c>
      <c r="D43" s="100" t="s">
        <v>2180</v>
      </c>
      <c r="E43" s="134">
        <v>240</v>
      </c>
      <c r="F43" s="142" t="str">
        <f>VLOOKUP(E43,VIP!$A$2:$O14286,2,0)</f>
        <v>DRBR24D</v>
      </c>
      <c r="G43" s="142" t="str">
        <f>VLOOKUP(E43,'LISTADO ATM'!$A$2:$B$897,2,0)</f>
        <v xml:space="preserve">ATM Oficina Carrefour I </v>
      </c>
      <c r="H43" s="142" t="str">
        <f>VLOOKUP(E43,VIP!$A$2:$O19247,7,FALSE)</f>
        <v>Si</v>
      </c>
      <c r="I43" s="142" t="str">
        <f>VLOOKUP(E43,VIP!$A$2:$O11212,8,FALSE)</f>
        <v>Si</v>
      </c>
      <c r="J43" s="142" t="str">
        <f>VLOOKUP(E43,VIP!$A$2:$O11162,8,FALSE)</f>
        <v>Si</v>
      </c>
      <c r="K43" s="142" t="str">
        <f>VLOOKUP(E43,VIP!$A$2:$O14736,6,0)</f>
        <v>SI</v>
      </c>
      <c r="L43" s="143" t="s">
        <v>2245</v>
      </c>
      <c r="M43" s="99" t="s">
        <v>2445</v>
      </c>
      <c r="N43" s="99" t="s">
        <v>2599</v>
      </c>
      <c r="O43" s="142" t="s">
        <v>2454</v>
      </c>
      <c r="P43" s="142"/>
      <c r="Q43" s="99" t="s">
        <v>2245</v>
      </c>
    </row>
    <row r="44" spans="1:17" ht="18" x14ac:dyDescent="0.25">
      <c r="A44" s="142" t="str">
        <f>VLOOKUP(E44,'LISTADO ATM'!$A$2:$C$898,3,0)</f>
        <v>SUR</v>
      </c>
      <c r="B44" s="139">
        <v>3335947792</v>
      </c>
      <c r="C44" s="100">
        <v>44387.551550925928</v>
      </c>
      <c r="D44" s="100" t="s">
        <v>2469</v>
      </c>
      <c r="E44" s="134">
        <v>880</v>
      </c>
      <c r="F44" s="142" t="str">
        <f>VLOOKUP(E44,VIP!$A$2:$O14224,2,0)</f>
        <v>DRBR880</v>
      </c>
      <c r="G44" s="142" t="str">
        <f>VLOOKUP(E44,'LISTADO ATM'!$A$2:$B$897,2,0)</f>
        <v xml:space="preserve">ATM Autoservicio Barahona II </v>
      </c>
      <c r="H44" s="142" t="str">
        <f>VLOOKUP(E44,VIP!$A$2:$O19185,7,FALSE)</f>
        <v>Si</v>
      </c>
      <c r="I44" s="142" t="str">
        <f>VLOOKUP(E44,VIP!$A$2:$O11150,8,FALSE)</f>
        <v>Si</v>
      </c>
      <c r="J44" s="142" t="str">
        <f>VLOOKUP(E44,VIP!$A$2:$O11100,8,FALSE)</f>
        <v>Si</v>
      </c>
      <c r="K44" s="142" t="str">
        <f>VLOOKUP(E44,VIP!$A$2:$O14674,6,0)</f>
        <v>SI</v>
      </c>
      <c r="L44" s="143" t="s">
        <v>2561</v>
      </c>
      <c r="M44" s="99" t="s">
        <v>2445</v>
      </c>
      <c r="N44" s="99" t="s">
        <v>2452</v>
      </c>
      <c r="O44" s="142" t="s">
        <v>2470</v>
      </c>
      <c r="P44" s="142"/>
      <c r="Q44" s="99" t="s">
        <v>2561</v>
      </c>
    </row>
    <row r="45" spans="1:17" ht="18" x14ac:dyDescent="0.25">
      <c r="A45" s="142" t="str">
        <f>VLOOKUP(E45,'LISTADO ATM'!$A$2:$C$898,3,0)</f>
        <v>NORTE</v>
      </c>
      <c r="B45" s="139" t="s">
        <v>2644</v>
      </c>
      <c r="C45" s="100">
        <v>44389.837939814817</v>
      </c>
      <c r="D45" s="100" t="s">
        <v>2589</v>
      </c>
      <c r="E45" s="134">
        <v>599</v>
      </c>
      <c r="F45" s="142" t="str">
        <f>VLOOKUP(E45,VIP!$A$2:$O14278,2,0)</f>
        <v>DRBR258</v>
      </c>
      <c r="G45" s="142" t="str">
        <f>VLOOKUP(E45,'LISTADO ATM'!$A$2:$B$897,2,0)</f>
        <v xml:space="preserve">ATM Oficina Plaza Internacional (Santiago) </v>
      </c>
      <c r="H45" s="142" t="str">
        <f>VLOOKUP(E45,VIP!$A$2:$O19239,7,FALSE)</f>
        <v>Si</v>
      </c>
      <c r="I45" s="142" t="str">
        <f>VLOOKUP(E45,VIP!$A$2:$O11204,8,FALSE)</f>
        <v>Si</v>
      </c>
      <c r="J45" s="142" t="str">
        <f>VLOOKUP(E45,VIP!$A$2:$O11154,8,FALSE)</f>
        <v>Si</v>
      </c>
      <c r="K45" s="142" t="str">
        <f>VLOOKUP(E45,VIP!$A$2:$O14728,6,0)</f>
        <v>NO</v>
      </c>
      <c r="L45" s="143" t="s">
        <v>2561</v>
      </c>
      <c r="M45" s="99" t="s">
        <v>2445</v>
      </c>
      <c r="N45" s="99" t="s">
        <v>2452</v>
      </c>
      <c r="O45" s="142" t="s">
        <v>2590</v>
      </c>
      <c r="P45" s="142"/>
      <c r="Q45" s="99" t="s">
        <v>2561</v>
      </c>
    </row>
    <row r="46" spans="1:17" ht="18" x14ac:dyDescent="0.25">
      <c r="A46" s="142" t="str">
        <f>VLOOKUP(E46,'LISTADO ATM'!$A$2:$C$898,3,0)</f>
        <v>DISTRITO NACIONAL</v>
      </c>
      <c r="B46" s="139">
        <v>3335949614</v>
      </c>
      <c r="C46" s="100">
        <v>44386.786423611113</v>
      </c>
      <c r="D46" s="100" t="s">
        <v>2469</v>
      </c>
      <c r="E46" s="134">
        <v>701</v>
      </c>
      <c r="F46" s="142" t="str">
        <f>VLOOKUP(E46,VIP!$A$2:$O14207,2,0)</f>
        <v>DRBR701</v>
      </c>
      <c r="G46" s="142" t="str">
        <f>VLOOKUP(E46,'LISTADO ATM'!$A$2:$B$897,2,0)</f>
        <v>ATM Autoservicio Los Alcarrizos</v>
      </c>
      <c r="H46" s="142" t="str">
        <f>VLOOKUP(E46,VIP!$A$2:$O19168,7,FALSE)</f>
        <v>Si</v>
      </c>
      <c r="I46" s="142" t="str">
        <f>VLOOKUP(E46,VIP!$A$2:$O11133,8,FALSE)</f>
        <v>Si</v>
      </c>
      <c r="J46" s="142" t="str">
        <f>VLOOKUP(E46,VIP!$A$2:$O11083,8,FALSE)</f>
        <v>Si</v>
      </c>
      <c r="K46" s="142" t="str">
        <f>VLOOKUP(E46,VIP!$A$2:$O14657,6,0)</f>
        <v>NO</v>
      </c>
      <c r="L46" s="143" t="s">
        <v>2560</v>
      </c>
      <c r="M46" s="99" t="s">
        <v>2445</v>
      </c>
      <c r="N46" s="99" t="s">
        <v>2452</v>
      </c>
      <c r="O46" s="142" t="s">
        <v>2470</v>
      </c>
      <c r="P46" s="142"/>
      <c r="Q46" s="99" t="s">
        <v>2560</v>
      </c>
    </row>
    <row r="47" spans="1:17" ht="18" x14ac:dyDescent="0.25">
      <c r="A47" s="142" t="str">
        <f>VLOOKUP(E47,'LISTADO ATM'!$A$2:$C$898,3,0)</f>
        <v>DISTRITO NACIONAL</v>
      </c>
      <c r="B47" s="139" t="s">
        <v>2634</v>
      </c>
      <c r="C47" s="100">
        <v>44389.679895833331</v>
      </c>
      <c r="D47" s="100" t="s">
        <v>2469</v>
      </c>
      <c r="E47" s="134">
        <v>745</v>
      </c>
      <c r="F47" s="142" t="str">
        <f>VLOOKUP(E47,VIP!$A$2:$O14267,2,0)</f>
        <v>DRBR027</v>
      </c>
      <c r="G47" s="142" t="str">
        <f>VLOOKUP(E47,'LISTADO ATM'!$A$2:$B$897,2,0)</f>
        <v xml:space="preserve">ATM Oficina Ave. Duarte </v>
      </c>
      <c r="H47" s="142" t="str">
        <f>VLOOKUP(E47,VIP!$A$2:$O19228,7,FALSE)</f>
        <v>No</v>
      </c>
      <c r="I47" s="142" t="str">
        <f>VLOOKUP(E47,VIP!$A$2:$O11193,8,FALSE)</f>
        <v>No</v>
      </c>
      <c r="J47" s="142" t="str">
        <f>VLOOKUP(E47,VIP!$A$2:$O11143,8,FALSE)</f>
        <v>No</v>
      </c>
      <c r="K47" s="142" t="str">
        <f>VLOOKUP(E47,VIP!$A$2:$O14717,6,0)</f>
        <v>NO</v>
      </c>
      <c r="L47" s="143" t="s">
        <v>2441</v>
      </c>
      <c r="M47" s="99" t="s">
        <v>2445</v>
      </c>
      <c r="N47" s="99" t="s">
        <v>2452</v>
      </c>
      <c r="O47" s="142" t="s">
        <v>2470</v>
      </c>
      <c r="P47" s="142"/>
      <c r="Q47" s="99" t="s">
        <v>2441</v>
      </c>
    </row>
    <row r="48" spans="1:17" ht="18" x14ac:dyDescent="0.25">
      <c r="A48" s="142" t="str">
        <f>VLOOKUP(E48,'LISTADO ATM'!$A$2:$C$898,3,0)</f>
        <v>DISTRITO NACIONAL</v>
      </c>
      <c r="B48" s="139" t="s">
        <v>2630</v>
      </c>
      <c r="C48" s="100">
        <v>44389.712141203701</v>
      </c>
      <c r="D48" s="100" t="s">
        <v>2448</v>
      </c>
      <c r="E48" s="134">
        <v>180</v>
      </c>
      <c r="F48" s="142" t="str">
        <f>VLOOKUP(E48,VIP!$A$2:$O14263,2,0)</f>
        <v>DRBR180</v>
      </c>
      <c r="G48" s="142" t="str">
        <f>VLOOKUP(E48,'LISTADO ATM'!$A$2:$B$897,2,0)</f>
        <v xml:space="preserve">ATM Megacentro II </v>
      </c>
      <c r="H48" s="142" t="str">
        <f>VLOOKUP(E48,VIP!$A$2:$O19224,7,FALSE)</f>
        <v>Si</v>
      </c>
      <c r="I48" s="142" t="str">
        <f>VLOOKUP(E48,VIP!$A$2:$O11189,8,FALSE)</f>
        <v>Si</v>
      </c>
      <c r="J48" s="142" t="str">
        <f>VLOOKUP(E48,VIP!$A$2:$O11139,8,FALSE)</f>
        <v>Si</v>
      </c>
      <c r="K48" s="142" t="str">
        <f>VLOOKUP(E48,VIP!$A$2:$O14713,6,0)</f>
        <v>SI</v>
      </c>
      <c r="L48" s="143" t="s">
        <v>2441</v>
      </c>
      <c r="M48" s="99" t="s">
        <v>2445</v>
      </c>
      <c r="N48" s="99" t="s">
        <v>2452</v>
      </c>
      <c r="O48" s="142" t="s">
        <v>2453</v>
      </c>
      <c r="P48" s="142"/>
      <c r="Q48" s="99" t="s">
        <v>2441</v>
      </c>
    </row>
    <row r="49" spans="1:17" ht="18" x14ac:dyDescent="0.25">
      <c r="A49" s="142" t="str">
        <f>VLOOKUP(E49,'LISTADO ATM'!$A$2:$C$898,3,0)</f>
        <v>NORTE</v>
      </c>
      <c r="B49" s="139" t="s">
        <v>2619</v>
      </c>
      <c r="C49" s="100">
        <v>44389.744513888887</v>
      </c>
      <c r="D49" s="100" t="s">
        <v>2589</v>
      </c>
      <c r="E49" s="134">
        <v>926</v>
      </c>
      <c r="F49" s="142" t="str">
        <f>VLOOKUP(E49,VIP!$A$2:$O14252,2,0)</f>
        <v>DRBR926</v>
      </c>
      <c r="G49" s="142" t="str">
        <f>VLOOKUP(E49,'LISTADO ATM'!$A$2:$B$897,2,0)</f>
        <v>ATM S/M Juan Cepin</v>
      </c>
      <c r="H49" s="142" t="str">
        <f>VLOOKUP(E49,VIP!$A$2:$O19213,7,FALSE)</f>
        <v>N/A</v>
      </c>
      <c r="I49" s="142" t="str">
        <f>VLOOKUP(E49,VIP!$A$2:$O11178,8,FALSE)</f>
        <v>N/A</v>
      </c>
      <c r="J49" s="142" t="str">
        <f>VLOOKUP(E49,VIP!$A$2:$O11128,8,FALSE)</f>
        <v>N/A</v>
      </c>
      <c r="K49" s="142" t="str">
        <f>VLOOKUP(E49,VIP!$A$2:$O14702,6,0)</f>
        <v>N/A</v>
      </c>
      <c r="L49" s="143" t="s">
        <v>2441</v>
      </c>
      <c r="M49" s="99" t="s">
        <v>2445</v>
      </c>
      <c r="N49" s="99" t="s">
        <v>2452</v>
      </c>
      <c r="O49" s="142" t="s">
        <v>2590</v>
      </c>
      <c r="P49" s="142"/>
      <c r="Q49" s="99" t="s">
        <v>2441</v>
      </c>
    </row>
    <row r="50" spans="1:17" ht="18" x14ac:dyDescent="0.25">
      <c r="A50" s="142" t="str">
        <f>VLOOKUP(E50,'LISTADO ATM'!$A$2:$C$898,3,0)</f>
        <v>DISTRITO NACIONAL</v>
      </c>
      <c r="B50" s="139" t="s">
        <v>2618</v>
      </c>
      <c r="C50" s="100">
        <v>44389.747349537036</v>
      </c>
      <c r="D50" s="100" t="s">
        <v>2448</v>
      </c>
      <c r="E50" s="134">
        <v>542</v>
      </c>
      <c r="F50" s="142" t="str">
        <f>VLOOKUP(E50,VIP!$A$2:$O14251,2,0)</f>
        <v>DRBR542</v>
      </c>
      <c r="G50" s="142" t="str">
        <f>VLOOKUP(E50,'LISTADO ATM'!$A$2:$B$897,2,0)</f>
        <v>ATM S/M la Cadena Carretera Mella</v>
      </c>
      <c r="H50" s="142" t="str">
        <f>VLOOKUP(E50,VIP!$A$2:$O19212,7,FALSE)</f>
        <v>NO</v>
      </c>
      <c r="I50" s="142" t="str">
        <f>VLOOKUP(E50,VIP!$A$2:$O11177,8,FALSE)</f>
        <v>SI</v>
      </c>
      <c r="J50" s="142" t="str">
        <f>VLOOKUP(E50,VIP!$A$2:$O11127,8,FALSE)</f>
        <v>SI</v>
      </c>
      <c r="K50" s="142" t="str">
        <f>VLOOKUP(E50,VIP!$A$2:$O14701,6,0)</f>
        <v>NO</v>
      </c>
      <c r="L50" s="143" t="s">
        <v>2441</v>
      </c>
      <c r="M50" s="99" t="s">
        <v>2445</v>
      </c>
      <c r="N50" s="99" t="s">
        <v>2452</v>
      </c>
      <c r="O50" s="142" t="s">
        <v>2453</v>
      </c>
      <c r="P50" s="142"/>
      <c r="Q50" s="99" t="s">
        <v>2441</v>
      </c>
    </row>
    <row r="51" spans="1:17" ht="18" x14ac:dyDescent="0.25">
      <c r="A51" s="142" t="str">
        <f>VLOOKUP(E51,'LISTADO ATM'!$A$2:$C$898,3,0)</f>
        <v>SUR</v>
      </c>
      <c r="B51" s="139" t="s">
        <v>2647</v>
      </c>
      <c r="C51" s="100">
        <v>44389.825335648151</v>
      </c>
      <c r="D51" s="100" t="s">
        <v>2448</v>
      </c>
      <c r="E51" s="134">
        <v>84</v>
      </c>
      <c r="F51" s="142" t="str">
        <f>VLOOKUP(E51,VIP!$A$2:$O14281,2,0)</f>
        <v>DRBR084</v>
      </c>
      <c r="G51" s="142" t="str">
        <f>VLOOKUP(E51,'LISTADO ATM'!$A$2:$B$897,2,0)</f>
        <v xml:space="preserve">ATM Oficina Multicentro Sirena San Cristóbal </v>
      </c>
      <c r="H51" s="142" t="str">
        <f>VLOOKUP(E51,VIP!$A$2:$O19242,7,FALSE)</f>
        <v>Si</v>
      </c>
      <c r="I51" s="142" t="str">
        <f>VLOOKUP(E51,VIP!$A$2:$O11207,8,FALSE)</f>
        <v>Si</v>
      </c>
      <c r="J51" s="142" t="str">
        <f>VLOOKUP(E51,VIP!$A$2:$O11157,8,FALSE)</f>
        <v>Si</v>
      </c>
      <c r="K51" s="142" t="str">
        <f>VLOOKUP(E51,VIP!$A$2:$O14731,6,0)</f>
        <v>SI</v>
      </c>
      <c r="L51" s="143" t="s">
        <v>2441</v>
      </c>
      <c r="M51" s="99" t="s">
        <v>2445</v>
      </c>
      <c r="N51" s="99" t="s">
        <v>2452</v>
      </c>
      <c r="O51" s="142" t="s">
        <v>2453</v>
      </c>
      <c r="P51" s="142"/>
      <c r="Q51" s="99" t="s">
        <v>2441</v>
      </c>
    </row>
    <row r="52" spans="1:17" ht="18" x14ac:dyDescent="0.25">
      <c r="A52" s="142" t="str">
        <f>VLOOKUP(E52,'LISTADO ATM'!$A$2:$C$898,3,0)</f>
        <v>DISTRITO NACIONAL</v>
      </c>
      <c r="B52" s="139" t="s">
        <v>2645</v>
      </c>
      <c r="C52" s="100">
        <v>44389.83216435185</v>
      </c>
      <c r="D52" s="100" t="s">
        <v>2448</v>
      </c>
      <c r="E52" s="134">
        <v>415</v>
      </c>
      <c r="F52" s="142" t="str">
        <f>VLOOKUP(E52,VIP!$A$2:$O14279,2,0)</f>
        <v>DRBR415</v>
      </c>
      <c r="G52" s="142" t="str">
        <f>VLOOKUP(E52,'LISTADO ATM'!$A$2:$B$897,2,0)</f>
        <v xml:space="preserve">ATM Autobanco San Martín I </v>
      </c>
      <c r="H52" s="142" t="str">
        <f>VLOOKUP(E52,VIP!$A$2:$O19240,7,FALSE)</f>
        <v>Si</v>
      </c>
      <c r="I52" s="142" t="str">
        <f>VLOOKUP(E52,VIP!$A$2:$O11205,8,FALSE)</f>
        <v>Si</v>
      </c>
      <c r="J52" s="142" t="str">
        <f>VLOOKUP(E52,VIP!$A$2:$O11155,8,FALSE)</f>
        <v>Si</v>
      </c>
      <c r="K52" s="142" t="str">
        <f>VLOOKUP(E52,VIP!$A$2:$O14729,6,0)</f>
        <v>NO</v>
      </c>
      <c r="L52" s="143" t="s">
        <v>2441</v>
      </c>
      <c r="M52" s="99" t="s">
        <v>2445</v>
      </c>
      <c r="N52" s="99" t="s">
        <v>2452</v>
      </c>
      <c r="O52" s="142" t="s">
        <v>2453</v>
      </c>
      <c r="P52" s="142"/>
      <c r="Q52" s="99" t="s">
        <v>2441</v>
      </c>
    </row>
    <row r="53" spans="1:17" ht="18" x14ac:dyDescent="0.25">
      <c r="A53" s="142" t="str">
        <f>VLOOKUP(E53,'LISTADO ATM'!$A$2:$C$898,3,0)</f>
        <v>NORTE</v>
      </c>
      <c r="B53" s="139" t="s">
        <v>2660</v>
      </c>
      <c r="C53" s="100">
        <v>44390.351423611108</v>
      </c>
      <c r="D53" s="100" t="s">
        <v>2469</v>
      </c>
      <c r="E53" s="134">
        <v>262</v>
      </c>
      <c r="F53" s="142" t="str">
        <f>VLOOKUP(E53,VIP!$A$2:$O14283,2,0)</f>
        <v>DRBR262</v>
      </c>
      <c r="G53" s="142" t="str">
        <f>VLOOKUP(E53,'LISTADO ATM'!$A$2:$B$897,2,0)</f>
        <v xml:space="preserve">ATM Oficina Obras Públicas (Santiago) </v>
      </c>
      <c r="H53" s="142" t="str">
        <f>VLOOKUP(E53,VIP!$A$2:$O19244,7,FALSE)</f>
        <v>Si</v>
      </c>
      <c r="I53" s="142" t="str">
        <f>VLOOKUP(E53,VIP!$A$2:$O11209,8,FALSE)</f>
        <v>Si</v>
      </c>
      <c r="J53" s="142" t="str">
        <f>VLOOKUP(E53,VIP!$A$2:$O11159,8,FALSE)</f>
        <v>Si</v>
      </c>
      <c r="K53" s="142" t="str">
        <f>VLOOKUP(E53,VIP!$A$2:$O14733,6,0)</f>
        <v>SI</v>
      </c>
      <c r="L53" s="143" t="s">
        <v>2441</v>
      </c>
      <c r="M53" s="99" t="s">
        <v>2445</v>
      </c>
      <c r="N53" s="99" t="s">
        <v>2452</v>
      </c>
      <c r="O53" s="142" t="s">
        <v>2665</v>
      </c>
      <c r="P53" s="142"/>
      <c r="Q53" s="99" t="s">
        <v>2441</v>
      </c>
    </row>
    <row r="54" spans="1:17" ht="18" x14ac:dyDescent="0.25">
      <c r="A54" s="142" t="str">
        <f>VLOOKUP(E54,'LISTADO ATM'!$A$2:$C$898,3,0)</f>
        <v>SUR</v>
      </c>
      <c r="B54" s="139" t="s">
        <v>2602</v>
      </c>
      <c r="C54" s="100">
        <v>44389.634664351855</v>
      </c>
      <c r="D54" s="100" t="s">
        <v>2180</v>
      </c>
      <c r="E54" s="134">
        <v>311</v>
      </c>
      <c r="F54" s="142" t="str">
        <f>VLOOKUP(E54,VIP!$A$2:$O14228,2,0)</f>
        <v>DRBR381</v>
      </c>
      <c r="G54" s="142" t="str">
        <f>VLOOKUP(E54,'LISTADO ATM'!$A$2:$B$897,2,0)</f>
        <v>ATM Plaza Eroski</v>
      </c>
      <c r="H54" s="142" t="str">
        <f>VLOOKUP(E54,VIP!$A$2:$O19189,7,FALSE)</f>
        <v>Si</v>
      </c>
      <c r="I54" s="142" t="str">
        <f>VLOOKUP(E54,VIP!$A$2:$O11154,8,FALSE)</f>
        <v>Si</v>
      </c>
      <c r="J54" s="142" t="str">
        <f>VLOOKUP(E54,VIP!$A$2:$O11104,8,FALSE)</f>
        <v>Si</v>
      </c>
      <c r="K54" s="142" t="str">
        <f>VLOOKUP(E54,VIP!$A$2:$O14678,6,0)</f>
        <v>NO</v>
      </c>
      <c r="L54" s="143" t="s">
        <v>2593</v>
      </c>
      <c r="M54" s="99" t="s">
        <v>2445</v>
      </c>
      <c r="N54" s="99" t="s">
        <v>2452</v>
      </c>
      <c r="O54" s="142" t="s">
        <v>2454</v>
      </c>
      <c r="P54" s="142" t="s">
        <v>2610</v>
      </c>
      <c r="Q54" s="99" t="s">
        <v>2593</v>
      </c>
    </row>
    <row r="55" spans="1:17" ht="18" x14ac:dyDescent="0.25">
      <c r="A55" s="142" t="str">
        <f>VLOOKUP(E55,'LISTADO ATM'!$A$2:$C$898,3,0)</f>
        <v>SUR</v>
      </c>
      <c r="B55" s="139" t="s">
        <v>2613</v>
      </c>
      <c r="C55" s="100">
        <v>44389.781840277778</v>
      </c>
      <c r="D55" s="100" t="s">
        <v>2180</v>
      </c>
      <c r="E55" s="134">
        <v>829</v>
      </c>
      <c r="F55" s="142" t="str">
        <f>VLOOKUP(E55,VIP!$A$2:$O14246,2,0)</f>
        <v>DRBR829</v>
      </c>
      <c r="G55" s="142" t="str">
        <f>VLOOKUP(E55,'LISTADO ATM'!$A$2:$B$897,2,0)</f>
        <v xml:space="preserve">ATM UNP Multicentro Sirena Baní </v>
      </c>
      <c r="H55" s="142" t="str">
        <f>VLOOKUP(E55,VIP!$A$2:$O19207,7,FALSE)</f>
        <v>Si</v>
      </c>
      <c r="I55" s="142" t="str">
        <f>VLOOKUP(E55,VIP!$A$2:$O11172,8,FALSE)</f>
        <v>Si</v>
      </c>
      <c r="J55" s="142" t="str">
        <f>VLOOKUP(E55,VIP!$A$2:$O11122,8,FALSE)</f>
        <v>Si</v>
      </c>
      <c r="K55" s="142" t="str">
        <f>VLOOKUP(E55,VIP!$A$2:$O14696,6,0)</f>
        <v>NO</v>
      </c>
      <c r="L55" s="143" t="s">
        <v>2594</v>
      </c>
      <c r="M55" s="99" t="s">
        <v>2445</v>
      </c>
      <c r="N55" s="99" t="s">
        <v>2452</v>
      </c>
      <c r="O55" s="142" t="s">
        <v>2454</v>
      </c>
      <c r="P55" s="142"/>
      <c r="Q55" s="99" t="s">
        <v>2594</v>
      </c>
    </row>
    <row r="56" spans="1:17" ht="18" x14ac:dyDescent="0.25">
      <c r="A56" s="142" t="str">
        <f>VLOOKUP(E56,'LISTADO ATM'!$A$2:$C$898,3,0)</f>
        <v>SUR</v>
      </c>
      <c r="B56" s="139" t="s">
        <v>2598</v>
      </c>
      <c r="C56" s="100">
        <v>44388.677685185183</v>
      </c>
      <c r="D56" s="100" t="s">
        <v>2469</v>
      </c>
      <c r="E56" s="134">
        <v>249</v>
      </c>
      <c r="F56" s="142" t="str">
        <f>VLOOKUP(E56,VIP!$A$2:$O14260,2,0)</f>
        <v>DRBR249</v>
      </c>
      <c r="G56" s="142" t="str">
        <f>VLOOKUP(E56,'LISTADO ATM'!$A$2:$B$897,2,0)</f>
        <v xml:space="preserve">ATM Banco Agrícola Neiba </v>
      </c>
      <c r="H56" s="142" t="str">
        <f>VLOOKUP(E56,VIP!$A$2:$O19221,7,FALSE)</f>
        <v>Si</v>
      </c>
      <c r="I56" s="142" t="str">
        <f>VLOOKUP(E56,VIP!$A$2:$O11186,8,FALSE)</f>
        <v>Si</v>
      </c>
      <c r="J56" s="142" t="str">
        <f>VLOOKUP(E56,VIP!$A$2:$O11136,8,FALSE)</f>
        <v>Si</v>
      </c>
      <c r="K56" s="142" t="str">
        <f>VLOOKUP(E56,VIP!$A$2:$O14710,6,0)</f>
        <v>NO</v>
      </c>
      <c r="L56" s="143" t="s">
        <v>2417</v>
      </c>
      <c r="M56" s="99" t="s">
        <v>2445</v>
      </c>
      <c r="N56" s="99" t="s">
        <v>2452</v>
      </c>
      <c r="O56" s="142" t="s">
        <v>2470</v>
      </c>
      <c r="P56" s="142"/>
      <c r="Q56" s="99" t="s">
        <v>2417</v>
      </c>
    </row>
    <row r="57" spans="1:17" ht="18" x14ac:dyDescent="0.25">
      <c r="A57" s="142" t="str">
        <f>VLOOKUP(E57,'LISTADO ATM'!$A$2:$C$898,3,0)</f>
        <v>DISTRITO NACIONAL</v>
      </c>
      <c r="B57" s="139" t="s">
        <v>2636</v>
      </c>
      <c r="C57" s="100">
        <v>44389.676655092589</v>
      </c>
      <c r="D57" s="100" t="s">
        <v>2448</v>
      </c>
      <c r="E57" s="134">
        <v>240</v>
      </c>
      <c r="F57" s="142" t="str">
        <f>VLOOKUP(E57,VIP!$A$2:$O14269,2,0)</f>
        <v>DRBR24D</v>
      </c>
      <c r="G57" s="142" t="str">
        <f>VLOOKUP(E57,'LISTADO ATM'!$A$2:$B$897,2,0)</f>
        <v xml:space="preserve">ATM Oficina Carrefour I </v>
      </c>
      <c r="H57" s="142" t="str">
        <f>VLOOKUP(E57,VIP!$A$2:$O19230,7,FALSE)</f>
        <v>Si</v>
      </c>
      <c r="I57" s="142" t="str">
        <f>VLOOKUP(E57,VIP!$A$2:$O11195,8,FALSE)</f>
        <v>Si</v>
      </c>
      <c r="J57" s="142" t="str">
        <f>VLOOKUP(E57,VIP!$A$2:$O11145,8,FALSE)</f>
        <v>Si</v>
      </c>
      <c r="K57" s="142" t="str">
        <f>VLOOKUP(E57,VIP!$A$2:$O14719,6,0)</f>
        <v>SI</v>
      </c>
      <c r="L57" s="143" t="s">
        <v>2417</v>
      </c>
      <c r="M57" s="99" t="s">
        <v>2445</v>
      </c>
      <c r="N57" s="99" t="s">
        <v>2452</v>
      </c>
      <c r="O57" s="142" t="s">
        <v>2453</v>
      </c>
      <c r="P57" s="142"/>
      <c r="Q57" s="99" t="s">
        <v>2417</v>
      </c>
    </row>
    <row r="58" spans="1:17" ht="18" x14ac:dyDescent="0.25">
      <c r="A58" s="142" t="str">
        <f>VLOOKUP(E58,'LISTADO ATM'!$A$2:$C$898,3,0)</f>
        <v>ESTE</v>
      </c>
      <c r="B58" s="139" t="s">
        <v>2635</v>
      </c>
      <c r="C58" s="100">
        <v>44389.678599537037</v>
      </c>
      <c r="D58" s="100" t="s">
        <v>2448</v>
      </c>
      <c r="E58" s="134">
        <v>651</v>
      </c>
      <c r="F58" s="142" t="str">
        <f>VLOOKUP(E58,VIP!$A$2:$O14268,2,0)</f>
        <v>DRBR651</v>
      </c>
      <c r="G58" s="142" t="str">
        <f>VLOOKUP(E58,'LISTADO ATM'!$A$2:$B$897,2,0)</f>
        <v>ATM Eco Petroleo Romana</v>
      </c>
      <c r="H58" s="142" t="str">
        <f>VLOOKUP(E58,VIP!$A$2:$O19229,7,FALSE)</f>
        <v>Si</v>
      </c>
      <c r="I58" s="142" t="str">
        <f>VLOOKUP(E58,VIP!$A$2:$O11194,8,FALSE)</f>
        <v>Si</v>
      </c>
      <c r="J58" s="142" t="str">
        <f>VLOOKUP(E58,VIP!$A$2:$O11144,8,FALSE)</f>
        <v>Si</v>
      </c>
      <c r="K58" s="142" t="str">
        <f>VLOOKUP(E58,VIP!$A$2:$O14718,6,0)</f>
        <v>NO</v>
      </c>
      <c r="L58" s="143" t="s">
        <v>2417</v>
      </c>
      <c r="M58" s="99" t="s">
        <v>2445</v>
      </c>
      <c r="N58" s="99" t="s">
        <v>2452</v>
      </c>
      <c r="O58" s="142" t="s">
        <v>2453</v>
      </c>
      <c r="P58" s="142"/>
      <c r="Q58" s="99" t="s">
        <v>2417</v>
      </c>
    </row>
    <row r="59" spans="1:17" ht="18" x14ac:dyDescent="0.25">
      <c r="A59" s="142" t="str">
        <f>VLOOKUP(E59,'LISTADO ATM'!$A$2:$C$898,3,0)</f>
        <v>DISTRITO NACIONAL</v>
      </c>
      <c r="B59" s="139" t="s">
        <v>2646</v>
      </c>
      <c r="C59" s="100">
        <v>44389.827557870369</v>
      </c>
      <c r="D59" s="100" t="s">
        <v>2448</v>
      </c>
      <c r="E59" s="134">
        <v>493</v>
      </c>
      <c r="F59" s="142" t="str">
        <f>VLOOKUP(E59,VIP!$A$2:$O14280,2,0)</f>
        <v>DRBR493</v>
      </c>
      <c r="G59" s="142" t="str">
        <f>VLOOKUP(E59,'LISTADO ATM'!$A$2:$B$897,2,0)</f>
        <v xml:space="preserve">ATM Oficina Haina Occidental II </v>
      </c>
      <c r="H59" s="142" t="str">
        <f>VLOOKUP(E59,VIP!$A$2:$O19241,7,FALSE)</f>
        <v>Si</v>
      </c>
      <c r="I59" s="142" t="str">
        <f>VLOOKUP(E59,VIP!$A$2:$O11206,8,FALSE)</f>
        <v>Si</v>
      </c>
      <c r="J59" s="142" t="str">
        <f>VLOOKUP(E59,VIP!$A$2:$O11156,8,FALSE)</f>
        <v>Si</v>
      </c>
      <c r="K59" s="142" t="str">
        <f>VLOOKUP(E59,VIP!$A$2:$O14730,6,0)</f>
        <v>NO</v>
      </c>
      <c r="L59" s="143" t="s">
        <v>2417</v>
      </c>
      <c r="M59" s="99" t="s">
        <v>2445</v>
      </c>
      <c r="N59" s="99" t="s">
        <v>2452</v>
      </c>
      <c r="O59" s="142" t="s">
        <v>2453</v>
      </c>
      <c r="P59" s="142"/>
      <c r="Q59" s="99" t="s">
        <v>2417</v>
      </c>
    </row>
    <row r="60" spans="1:17" ht="18" x14ac:dyDescent="0.25">
      <c r="A60" s="142" t="str">
        <f>VLOOKUP(E60,'LISTADO ATM'!$A$2:$C$898,3,0)</f>
        <v>DISTRITO NACIONAL</v>
      </c>
      <c r="B60" s="139" t="s">
        <v>2656</v>
      </c>
      <c r="C60" s="100">
        <v>44390.251944444448</v>
      </c>
      <c r="D60" s="100" t="s">
        <v>2448</v>
      </c>
      <c r="E60" s="134">
        <v>14</v>
      </c>
      <c r="F60" s="142" t="str">
        <f>VLOOKUP(E60,VIP!$A$2:$O14279,2,0)</f>
        <v>DRBR014</v>
      </c>
      <c r="G60" s="142" t="str">
        <f>VLOOKUP(E60,'LISTADO ATM'!$A$2:$B$897,2,0)</f>
        <v xml:space="preserve">ATM Oficina Aeropuerto Las Américas I </v>
      </c>
      <c r="H60" s="142" t="str">
        <f>VLOOKUP(E60,VIP!$A$2:$O19240,7,FALSE)</f>
        <v>Si</v>
      </c>
      <c r="I60" s="142" t="str">
        <f>VLOOKUP(E60,VIP!$A$2:$O11205,8,FALSE)</f>
        <v>Si</v>
      </c>
      <c r="J60" s="142" t="str">
        <f>VLOOKUP(E60,VIP!$A$2:$O11155,8,FALSE)</f>
        <v>Si</v>
      </c>
      <c r="K60" s="142" t="str">
        <f>VLOOKUP(E60,VIP!$A$2:$O14729,6,0)</f>
        <v>NO</v>
      </c>
      <c r="L60" s="143" t="s">
        <v>2417</v>
      </c>
      <c r="M60" s="99" t="s">
        <v>2445</v>
      </c>
      <c r="N60" s="99" t="s">
        <v>2452</v>
      </c>
      <c r="O60" s="142" t="s">
        <v>2453</v>
      </c>
      <c r="P60" s="142"/>
      <c r="Q60" s="99" t="s">
        <v>2417</v>
      </c>
    </row>
    <row r="61" spans="1:17" ht="18" x14ac:dyDescent="0.25">
      <c r="A61" s="142" t="str">
        <f>VLOOKUP(E61,'LISTADO ATM'!$A$2:$C$898,3,0)</f>
        <v>DISTRITO NACIONAL</v>
      </c>
      <c r="B61" s="139" t="s">
        <v>2657</v>
      </c>
      <c r="C61" s="100">
        <v>44390.252534722225</v>
      </c>
      <c r="D61" s="100" t="s">
        <v>2469</v>
      </c>
      <c r="E61" s="134">
        <v>722</v>
      </c>
      <c r="F61" s="142" t="str">
        <f>VLOOKUP(E61,VIP!$A$2:$O14280,2,0)</f>
        <v>DRBR393</v>
      </c>
      <c r="G61" s="142" t="str">
        <f>VLOOKUP(E61,'LISTADO ATM'!$A$2:$B$897,2,0)</f>
        <v xml:space="preserve">ATM Oficina Charles de Gaulle III </v>
      </c>
      <c r="H61" s="142" t="str">
        <f>VLOOKUP(E61,VIP!$A$2:$O19241,7,FALSE)</f>
        <v>Si</v>
      </c>
      <c r="I61" s="142" t="str">
        <f>VLOOKUP(E61,VIP!$A$2:$O11206,8,FALSE)</f>
        <v>Si</v>
      </c>
      <c r="J61" s="142" t="str">
        <f>VLOOKUP(E61,VIP!$A$2:$O11156,8,FALSE)</f>
        <v>Si</v>
      </c>
      <c r="K61" s="142" t="str">
        <f>VLOOKUP(E61,VIP!$A$2:$O14730,6,0)</f>
        <v>SI</v>
      </c>
      <c r="L61" s="143" t="s">
        <v>2417</v>
      </c>
      <c r="M61" s="99" t="s">
        <v>2445</v>
      </c>
      <c r="N61" s="99" t="s">
        <v>2452</v>
      </c>
      <c r="O61" s="142" t="s">
        <v>2470</v>
      </c>
      <c r="P61" s="142"/>
      <c r="Q61" s="99" t="s">
        <v>2417</v>
      </c>
    </row>
    <row r="62" spans="1:17" ht="18" x14ac:dyDescent="0.25">
      <c r="A62" s="142" t="str">
        <f>VLOOKUP(E62,'LISTADO ATM'!$A$2:$C$898,3,0)</f>
        <v>NORTE</v>
      </c>
      <c r="B62" s="139" t="s">
        <v>2658</v>
      </c>
      <c r="C62" s="100">
        <v>44390.252708333333</v>
      </c>
      <c r="D62" s="100" t="s">
        <v>2469</v>
      </c>
      <c r="E62" s="134">
        <v>950</v>
      </c>
      <c r="F62" s="142" t="str">
        <f>VLOOKUP(E62,VIP!$A$2:$O14281,2,0)</f>
        <v>DRBR12G</v>
      </c>
      <c r="G62" s="142" t="str">
        <f>VLOOKUP(E62,'LISTADO ATM'!$A$2:$B$897,2,0)</f>
        <v xml:space="preserve">ATM Oficina Monterrico </v>
      </c>
      <c r="H62" s="142" t="str">
        <f>VLOOKUP(E62,VIP!$A$2:$O19242,7,FALSE)</f>
        <v>Si</v>
      </c>
      <c r="I62" s="142" t="str">
        <f>VLOOKUP(E62,VIP!$A$2:$O11207,8,FALSE)</f>
        <v>Si</v>
      </c>
      <c r="J62" s="142" t="str">
        <f>VLOOKUP(E62,VIP!$A$2:$O11157,8,FALSE)</f>
        <v>Si</v>
      </c>
      <c r="K62" s="142" t="str">
        <f>VLOOKUP(E62,VIP!$A$2:$O14731,6,0)</f>
        <v>SI</v>
      </c>
      <c r="L62" s="143" t="s">
        <v>2417</v>
      </c>
      <c r="M62" s="99" t="s">
        <v>2445</v>
      </c>
      <c r="N62" s="99" t="s">
        <v>2452</v>
      </c>
      <c r="O62" s="142" t="s">
        <v>2470</v>
      </c>
      <c r="P62" s="142"/>
      <c r="Q62" s="99" t="s">
        <v>2417</v>
      </c>
    </row>
    <row r="63" spans="1:17" ht="18" x14ac:dyDescent="0.25">
      <c r="A63" s="142" t="str">
        <f>VLOOKUP(E63,'LISTADO ATM'!$A$2:$C$898,3,0)</f>
        <v>NORTE</v>
      </c>
      <c r="B63" s="139" t="s">
        <v>2664</v>
      </c>
      <c r="C63" s="100">
        <v>44390.302141203705</v>
      </c>
      <c r="D63" s="100" t="s">
        <v>2589</v>
      </c>
      <c r="E63" s="134">
        <v>771</v>
      </c>
      <c r="F63" s="142" t="str">
        <f>VLOOKUP(E63,VIP!$A$2:$O14287,2,0)</f>
        <v>DRBR771</v>
      </c>
      <c r="G63" s="142" t="str">
        <f>VLOOKUP(E63,'LISTADO ATM'!$A$2:$B$897,2,0)</f>
        <v xml:space="preserve">ATM UASD Mao </v>
      </c>
      <c r="H63" s="142" t="str">
        <f>VLOOKUP(E63,VIP!$A$2:$O19248,7,FALSE)</f>
        <v>Si</v>
      </c>
      <c r="I63" s="142" t="str">
        <f>VLOOKUP(E63,VIP!$A$2:$O11213,8,FALSE)</f>
        <v>Si</v>
      </c>
      <c r="J63" s="142" t="str">
        <f>VLOOKUP(E63,VIP!$A$2:$O11163,8,FALSE)</f>
        <v>Si</v>
      </c>
      <c r="K63" s="142" t="str">
        <f>VLOOKUP(E63,VIP!$A$2:$O14737,6,0)</f>
        <v>NO</v>
      </c>
      <c r="L63" s="143" t="s">
        <v>2417</v>
      </c>
      <c r="M63" s="99" t="s">
        <v>2445</v>
      </c>
      <c r="N63" s="99" t="s">
        <v>2452</v>
      </c>
      <c r="O63" s="142" t="s">
        <v>2666</v>
      </c>
      <c r="P63" s="142"/>
      <c r="Q63" s="99" t="s">
        <v>2417</v>
      </c>
    </row>
    <row r="64" spans="1:17" ht="18" x14ac:dyDescent="0.25">
      <c r="A64" s="142" t="str">
        <f>VLOOKUP(E64,'LISTADO ATM'!$A$2:$C$898,3,0)</f>
        <v>SUR</v>
      </c>
      <c r="B64" s="139" t="s">
        <v>2662</v>
      </c>
      <c r="C64" s="100">
        <v>44390.335902777777</v>
      </c>
      <c r="D64" s="100" t="s">
        <v>2469</v>
      </c>
      <c r="E64" s="134">
        <v>829</v>
      </c>
      <c r="F64" s="142" t="str">
        <f>VLOOKUP(E64,VIP!$A$2:$O14285,2,0)</f>
        <v>DRBR829</v>
      </c>
      <c r="G64" s="142" t="str">
        <f>VLOOKUP(E64,'LISTADO ATM'!$A$2:$B$897,2,0)</f>
        <v xml:space="preserve">ATM UNP Multicentro Sirena Baní </v>
      </c>
      <c r="H64" s="142" t="str">
        <f>VLOOKUP(E64,VIP!$A$2:$O19246,7,FALSE)</f>
        <v>Si</v>
      </c>
      <c r="I64" s="142" t="str">
        <f>VLOOKUP(E64,VIP!$A$2:$O11211,8,FALSE)</f>
        <v>Si</v>
      </c>
      <c r="J64" s="142" t="str">
        <f>VLOOKUP(E64,VIP!$A$2:$O11161,8,FALSE)</f>
        <v>Si</v>
      </c>
      <c r="K64" s="142" t="str">
        <f>VLOOKUP(E64,VIP!$A$2:$O14735,6,0)</f>
        <v>NO</v>
      </c>
      <c r="L64" s="143" t="s">
        <v>2417</v>
      </c>
      <c r="M64" s="99" t="s">
        <v>2445</v>
      </c>
      <c r="N64" s="99" t="s">
        <v>2452</v>
      </c>
      <c r="O64" s="142" t="s">
        <v>2470</v>
      </c>
      <c r="P64" s="142"/>
      <c r="Q64" s="99" t="s">
        <v>2417</v>
      </c>
    </row>
    <row r="65" spans="1:17" ht="18" x14ac:dyDescent="0.25">
      <c r="A65" s="142" t="str">
        <f>VLOOKUP(E65,'LISTADO ATM'!$A$2:$C$898,3,0)</f>
        <v>DISTRITO NACIONAL</v>
      </c>
      <c r="B65" s="139" t="s">
        <v>2597</v>
      </c>
      <c r="C65" s="100">
        <v>44388.678391203706</v>
      </c>
      <c r="D65" s="100" t="s">
        <v>2180</v>
      </c>
      <c r="E65" s="134">
        <v>527</v>
      </c>
      <c r="F65" s="142" t="str">
        <f>VLOOKUP(E65,VIP!$A$2:$O14258,2,0)</f>
        <v>DRBR527</v>
      </c>
      <c r="G65" s="142" t="str">
        <f>VLOOKUP(E65,'LISTADO ATM'!$A$2:$B$897,2,0)</f>
        <v>ATM Oficina Zona Oriental II</v>
      </c>
      <c r="H65" s="142" t="str">
        <f>VLOOKUP(E65,VIP!$A$2:$O19219,7,FALSE)</f>
        <v>Si</v>
      </c>
      <c r="I65" s="142" t="str">
        <f>VLOOKUP(E65,VIP!$A$2:$O11184,8,FALSE)</f>
        <v>Si</v>
      </c>
      <c r="J65" s="142" t="str">
        <f>VLOOKUP(E65,VIP!$A$2:$O11134,8,FALSE)</f>
        <v>Si</v>
      </c>
      <c r="K65" s="142" t="str">
        <f>VLOOKUP(E65,VIP!$A$2:$O14708,6,0)</f>
        <v>SI</v>
      </c>
      <c r="L65" s="143" t="s">
        <v>2465</v>
      </c>
      <c r="M65" s="99" t="s">
        <v>2445</v>
      </c>
      <c r="N65" s="99" t="s">
        <v>2452</v>
      </c>
      <c r="O65" s="142" t="s">
        <v>2454</v>
      </c>
      <c r="P65" s="142"/>
      <c r="Q65" s="99" t="s">
        <v>2465</v>
      </c>
    </row>
    <row r="66" spans="1:17" ht="18" x14ac:dyDescent="0.25">
      <c r="A66" s="142" t="str">
        <f>VLOOKUP(E66,'LISTADO ATM'!$A$2:$C$898,3,0)</f>
        <v>DISTRITO NACIONAL</v>
      </c>
      <c r="B66" s="139" t="s">
        <v>2596</v>
      </c>
      <c r="C66" s="100">
        <v>44388.679062499999</v>
      </c>
      <c r="D66" s="100" t="s">
        <v>2180</v>
      </c>
      <c r="E66" s="134">
        <v>707</v>
      </c>
      <c r="F66" s="142" t="str">
        <f>VLOOKUP(E66,VIP!$A$2:$O14256,2,0)</f>
        <v>DRBR707</v>
      </c>
      <c r="G66" s="142" t="str">
        <f>VLOOKUP(E66,'LISTADO ATM'!$A$2:$B$897,2,0)</f>
        <v xml:space="preserve">ATM IAD </v>
      </c>
      <c r="H66" s="142" t="str">
        <f>VLOOKUP(E66,VIP!$A$2:$O19217,7,FALSE)</f>
        <v>No</v>
      </c>
      <c r="I66" s="142" t="str">
        <f>VLOOKUP(E66,VIP!$A$2:$O11182,8,FALSE)</f>
        <v>No</v>
      </c>
      <c r="J66" s="142" t="str">
        <f>VLOOKUP(E66,VIP!$A$2:$O11132,8,FALSE)</f>
        <v>No</v>
      </c>
      <c r="K66" s="142" t="str">
        <f>VLOOKUP(E66,VIP!$A$2:$O14706,6,0)</f>
        <v>NO</v>
      </c>
      <c r="L66" s="143" t="s">
        <v>2465</v>
      </c>
      <c r="M66" s="99" t="s">
        <v>2445</v>
      </c>
      <c r="N66" s="99" t="s">
        <v>2452</v>
      </c>
      <c r="O66" s="142" t="s">
        <v>2454</v>
      </c>
      <c r="P66" s="142"/>
      <c r="Q66" s="99" t="s">
        <v>2465</v>
      </c>
    </row>
    <row r="67" spans="1:17" ht="18" x14ac:dyDescent="0.25">
      <c r="A67" s="142" t="str">
        <f>VLOOKUP(E67,'LISTADO ATM'!$A$2:$C$898,3,0)</f>
        <v>DISTRITO NACIONAL</v>
      </c>
      <c r="B67" s="139" t="s">
        <v>2603</v>
      </c>
      <c r="C67" s="100">
        <v>44389.618831018517</v>
      </c>
      <c r="D67" s="100" t="s">
        <v>2180</v>
      </c>
      <c r="E67" s="134">
        <v>676</v>
      </c>
      <c r="F67" s="142" t="str">
        <f>VLOOKUP(E67,VIP!$A$2:$O14231,2,0)</f>
        <v>DRBR676</v>
      </c>
      <c r="G67" s="142" t="str">
        <f>VLOOKUP(E67,'LISTADO ATM'!$A$2:$B$897,2,0)</f>
        <v>ATM S/M Bravo Colina Del Oeste</v>
      </c>
      <c r="H67" s="142" t="str">
        <f>VLOOKUP(E67,VIP!$A$2:$O19192,7,FALSE)</f>
        <v>Si</v>
      </c>
      <c r="I67" s="142" t="str">
        <f>VLOOKUP(E67,VIP!$A$2:$O11157,8,FALSE)</f>
        <v>Si</v>
      </c>
      <c r="J67" s="142" t="str">
        <f>VLOOKUP(E67,VIP!$A$2:$O11107,8,FALSE)</f>
        <v>Si</v>
      </c>
      <c r="K67" s="142" t="str">
        <f>VLOOKUP(E67,VIP!$A$2:$O14681,6,0)</f>
        <v>NO</v>
      </c>
      <c r="L67" s="143" t="s">
        <v>2465</v>
      </c>
      <c r="M67" s="99" t="s">
        <v>2445</v>
      </c>
      <c r="N67" s="99" t="s">
        <v>2452</v>
      </c>
      <c r="O67" s="142" t="s">
        <v>2454</v>
      </c>
      <c r="P67" s="142"/>
      <c r="Q67" s="99" t="s">
        <v>2465</v>
      </c>
    </row>
    <row r="68" spans="1:17" ht="18" x14ac:dyDescent="0.25">
      <c r="A68" s="142" t="str">
        <f>VLOOKUP(E68,'LISTADO ATM'!$A$2:$C$898,3,0)</f>
        <v>DISTRITO NACIONAL</v>
      </c>
      <c r="B68" s="139" t="s">
        <v>2633</v>
      </c>
      <c r="C68" s="100">
        <v>44389.690370370372</v>
      </c>
      <c r="D68" s="100" t="s">
        <v>2180</v>
      </c>
      <c r="E68" s="134">
        <v>23</v>
      </c>
      <c r="F68" s="142" t="str">
        <f>VLOOKUP(E68,VIP!$A$2:$O14266,2,0)</f>
        <v>DRBR023</v>
      </c>
      <c r="G68" s="142" t="str">
        <f>VLOOKUP(E68,'LISTADO ATM'!$A$2:$B$897,2,0)</f>
        <v xml:space="preserve">ATM Oficina México </v>
      </c>
      <c r="H68" s="142" t="str">
        <f>VLOOKUP(E68,VIP!$A$2:$O19227,7,FALSE)</f>
        <v>Si</v>
      </c>
      <c r="I68" s="142" t="str">
        <f>VLOOKUP(E68,VIP!$A$2:$O11192,8,FALSE)</f>
        <v>Si</v>
      </c>
      <c r="J68" s="142" t="str">
        <f>VLOOKUP(E68,VIP!$A$2:$O11142,8,FALSE)</f>
        <v>Si</v>
      </c>
      <c r="K68" s="142" t="str">
        <f>VLOOKUP(E68,VIP!$A$2:$O14716,6,0)</f>
        <v>NO</v>
      </c>
      <c r="L68" s="143" t="s">
        <v>2465</v>
      </c>
      <c r="M68" s="99" t="s">
        <v>2445</v>
      </c>
      <c r="N68" s="99" t="s">
        <v>2452</v>
      </c>
      <c r="O68" s="142" t="s">
        <v>2454</v>
      </c>
      <c r="P68" s="142"/>
      <c r="Q68" s="99" t="s">
        <v>2465</v>
      </c>
    </row>
    <row r="69" spans="1:17" ht="18" x14ac:dyDescent="0.25">
      <c r="A69" s="142" t="str">
        <f>VLOOKUP(E69,'LISTADO ATM'!$A$2:$C$898,3,0)</f>
        <v>DISTRITO NACIONAL</v>
      </c>
      <c r="B69" s="139" t="s">
        <v>2632</v>
      </c>
      <c r="C69" s="100">
        <v>44389.690810185188</v>
      </c>
      <c r="D69" s="100" t="s">
        <v>2180</v>
      </c>
      <c r="E69" s="134">
        <v>930</v>
      </c>
      <c r="F69" s="142" t="str">
        <f>VLOOKUP(E69,VIP!$A$2:$O14265,2,0)</f>
        <v>DRBR930</v>
      </c>
      <c r="G69" s="142" t="str">
        <f>VLOOKUP(E69,'LISTADO ATM'!$A$2:$B$897,2,0)</f>
        <v>ATM Oficina Plaza Spring Center</v>
      </c>
      <c r="H69" s="142" t="str">
        <f>VLOOKUP(E69,VIP!$A$2:$O19226,7,FALSE)</f>
        <v>Si</v>
      </c>
      <c r="I69" s="142" t="str">
        <f>VLOOKUP(E69,VIP!$A$2:$O11191,8,FALSE)</f>
        <v>Si</v>
      </c>
      <c r="J69" s="142" t="str">
        <f>VLOOKUP(E69,VIP!$A$2:$O11141,8,FALSE)</f>
        <v>Si</v>
      </c>
      <c r="K69" s="142" t="str">
        <f>VLOOKUP(E69,VIP!$A$2:$O14715,6,0)</f>
        <v>NO</v>
      </c>
      <c r="L69" s="143" t="s">
        <v>2465</v>
      </c>
      <c r="M69" s="99" t="s">
        <v>2445</v>
      </c>
      <c r="N69" s="99" t="s">
        <v>2452</v>
      </c>
      <c r="O69" s="142" t="s">
        <v>2454</v>
      </c>
      <c r="P69" s="142"/>
      <c r="Q69" s="99" t="s">
        <v>2465</v>
      </c>
    </row>
    <row r="70" spans="1:17" ht="18" x14ac:dyDescent="0.25">
      <c r="A70" s="142" t="str">
        <f>VLOOKUP(E70,'LISTADO ATM'!$A$2:$C$898,3,0)</f>
        <v>DISTRITO NACIONAL</v>
      </c>
      <c r="B70" s="139" t="s">
        <v>2629</v>
      </c>
      <c r="C70" s="100">
        <v>44389.717094907406</v>
      </c>
      <c r="D70" s="100" t="s">
        <v>2180</v>
      </c>
      <c r="E70" s="134">
        <v>536</v>
      </c>
      <c r="F70" s="142" t="str">
        <f>VLOOKUP(E70,VIP!$A$2:$O14262,2,0)</f>
        <v>DRBR509</v>
      </c>
      <c r="G70" s="142" t="str">
        <f>VLOOKUP(E70,'LISTADO ATM'!$A$2:$B$897,2,0)</f>
        <v xml:space="preserve">ATM Super Lama San Isidro </v>
      </c>
      <c r="H70" s="142" t="str">
        <f>VLOOKUP(E70,VIP!$A$2:$O19223,7,FALSE)</f>
        <v>Si</v>
      </c>
      <c r="I70" s="142" t="str">
        <f>VLOOKUP(E70,VIP!$A$2:$O11188,8,FALSE)</f>
        <v>Si</v>
      </c>
      <c r="J70" s="142" t="str">
        <f>VLOOKUP(E70,VIP!$A$2:$O11138,8,FALSE)</f>
        <v>Si</v>
      </c>
      <c r="K70" s="142" t="str">
        <f>VLOOKUP(E70,VIP!$A$2:$O14712,6,0)</f>
        <v>NO</v>
      </c>
      <c r="L70" s="143" t="s">
        <v>2465</v>
      </c>
      <c r="M70" s="99" t="s">
        <v>2445</v>
      </c>
      <c r="N70" s="99" t="s">
        <v>2452</v>
      </c>
      <c r="O70" s="142" t="s">
        <v>2454</v>
      </c>
      <c r="P70" s="142"/>
      <c r="Q70" s="99" t="s">
        <v>2465</v>
      </c>
    </row>
    <row r="71" spans="1:17" s="115" customFormat="1" ht="18" x14ac:dyDescent="0.25">
      <c r="A71" s="142" t="str">
        <f>VLOOKUP(E71,'LISTADO ATM'!$A$2:$C$898,3,0)</f>
        <v>DISTRITO NACIONAL</v>
      </c>
      <c r="B71" s="139" t="s">
        <v>2617</v>
      </c>
      <c r="C71" s="100">
        <v>44389.753240740742</v>
      </c>
      <c r="D71" s="100" t="s">
        <v>2180</v>
      </c>
      <c r="E71" s="134">
        <v>280</v>
      </c>
      <c r="F71" s="142" t="str">
        <f>VLOOKUP(E71,VIP!$A$2:$O14250,2,0)</f>
        <v>DRBR752</v>
      </c>
      <c r="G71" s="142" t="str">
        <f>VLOOKUP(E71,'LISTADO ATM'!$A$2:$B$897,2,0)</f>
        <v xml:space="preserve">ATM Cooperativa BR </v>
      </c>
      <c r="H71" s="142" t="str">
        <f>VLOOKUP(E71,VIP!$A$2:$O19211,7,FALSE)</f>
        <v>Si</v>
      </c>
      <c r="I71" s="142" t="str">
        <f>VLOOKUP(E71,VIP!$A$2:$O11176,8,FALSE)</f>
        <v>Si</v>
      </c>
      <c r="J71" s="142" t="str">
        <f>VLOOKUP(E71,VIP!$A$2:$O11126,8,FALSE)</f>
        <v>Si</v>
      </c>
      <c r="K71" s="142" t="str">
        <f>VLOOKUP(E71,VIP!$A$2:$O14700,6,0)</f>
        <v>NO</v>
      </c>
      <c r="L71" s="143" t="s">
        <v>2465</v>
      </c>
      <c r="M71" s="99" t="s">
        <v>2445</v>
      </c>
      <c r="N71" s="99" t="s">
        <v>2452</v>
      </c>
      <c r="O71" s="142" t="s">
        <v>2454</v>
      </c>
      <c r="P71" s="142"/>
      <c r="Q71" s="99" t="s">
        <v>2465</v>
      </c>
    </row>
    <row r="72" spans="1:17" s="115" customFormat="1" ht="18" x14ac:dyDescent="0.25">
      <c r="A72" s="142" t="str">
        <f>VLOOKUP(E72,'LISTADO ATM'!$A$2:$C$898,3,0)</f>
        <v>DISTRITO NACIONAL</v>
      </c>
      <c r="B72" s="139" t="s">
        <v>2614</v>
      </c>
      <c r="C72" s="100">
        <v>44389.78020833333</v>
      </c>
      <c r="D72" s="100" t="s">
        <v>2180</v>
      </c>
      <c r="E72" s="134">
        <v>836</v>
      </c>
      <c r="F72" s="142" t="str">
        <f>VLOOKUP(E72,VIP!$A$2:$O14247,2,0)</f>
        <v>DRBR836</v>
      </c>
      <c r="G72" s="142" t="str">
        <f>VLOOKUP(E72,'LISTADO ATM'!$A$2:$B$897,2,0)</f>
        <v xml:space="preserve">ATM UNP Plaza Luperón </v>
      </c>
      <c r="H72" s="142" t="str">
        <f>VLOOKUP(E72,VIP!$A$2:$O19208,7,FALSE)</f>
        <v>Si</v>
      </c>
      <c r="I72" s="142" t="str">
        <f>VLOOKUP(E72,VIP!$A$2:$O11173,8,FALSE)</f>
        <v>Si</v>
      </c>
      <c r="J72" s="142" t="str">
        <f>VLOOKUP(E72,VIP!$A$2:$O11123,8,FALSE)</f>
        <v>Si</v>
      </c>
      <c r="K72" s="142" t="str">
        <f>VLOOKUP(E72,VIP!$A$2:$O14697,6,0)</f>
        <v>NO</v>
      </c>
      <c r="L72" s="143" t="s">
        <v>2465</v>
      </c>
      <c r="M72" s="99" t="s">
        <v>2445</v>
      </c>
      <c r="N72" s="99" t="s">
        <v>2452</v>
      </c>
      <c r="O72" s="142" t="s">
        <v>2454</v>
      </c>
      <c r="P72" s="142"/>
      <c r="Q72" s="99" t="s">
        <v>2465</v>
      </c>
    </row>
    <row r="73" spans="1:17" s="115" customFormat="1" ht="18" x14ac:dyDescent="0.25">
      <c r="A73" s="142" t="str">
        <f>VLOOKUP(E73,'LISTADO ATM'!$A$2:$C$898,3,0)</f>
        <v>ESTE</v>
      </c>
      <c r="B73" s="139" t="s">
        <v>2641</v>
      </c>
      <c r="C73" s="100">
        <v>44389.847280092596</v>
      </c>
      <c r="D73" s="100" t="s">
        <v>2180</v>
      </c>
      <c r="E73" s="134">
        <v>293</v>
      </c>
      <c r="F73" s="142" t="str">
        <f>VLOOKUP(E73,VIP!$A$2:$O14275,2,0)</f>
        <v>DRBR293</v>
      </c>
      <c r="G73" s="142" t="str">
        <f>VLOOKUP(E73,'LISTADO ATM'!$A$2:$B$897,2,0)</f>
        <v xml:space="preserve">ATM S/M Nueva Visión (San Pedro) </v>
      </c>
      <c r="H73" s="142" t="str">
        <f>VLOOKUP(E73,VIP!$A$2:$O19236,7,FALSE)</f>
        <v>Si</v>
      </c>
      <c r="I73" s="142" t="str">
        <f>VLOOKUP(E73,VIP!$A$2:$O11201,8,FALSE)</f>
        <v>Si</v>
      </c>
      <c r="J73" s="142" t="str">
        <f>VLOOKUP(E73,VIP!$A$2:$O11151,8,FALSE)</f>
        <v>Si</v>
      </c>
      <c r="K73" s="142" t="str">
        <f>VLOOKUP(E73,VIP!$A$2:$O14725,6,0)</f>
        <v>NO</v>
      </c>
      <c r="L73" s="143" t="s">
        <v>2465</v>
      </c>
      <c r="M73" s="99" t="s">
        <v>2445</v>
      </c>
      <c r="N73" s="99" t="s">
        <v>2452</v>
      </c>
      <c r="O73" s="142" t="s">
        <v>2454</v>
      </c>
      <c r="P73" s="142"/>
      <c r="Q73" s="99" t="s">
        <v>2465</v>
      </c>
    </row>
    <row r="74" spans="1:17" s="115" customFormat="1" ht="18" x14ac:dyDescent="0.25">
      <c r="A74" s="142" t="str">
        <f>VLOOKUP(E74,'LISTADO ATM'!$A$2:$C$898,3,0)</f>
        <v>DISTRITO NACIONAL</v>
      </c>
      <c r="B74" s="139" t="s">
        <v>2654</v>
      </c>
      <c r="C74" s="100">
        <v>44390.112453703703</v>
      </c>
      <c r="D74" s="100" t="s">
        <v>2180</v>
      </c>
      <c r="E74" s="134">
        <v>621</v>
      </c>
      <c r="F74" s="142" t="str">
        <f>VLOOKUP(E74,VIP!$A$2:$O14277,2,0)</f>
        <v>DRBR621</v>
      </c>
      <c r="G74" s="142" t="str">
        <f>VLOOKUP(E74,'LISTADO ATM'!$A$2:$B$897,2,0)</f>
        <v xml:space="preserve">ATM CESAC  </v>
      </c>
      <c r="H74" s="142" t="str">
        <f>VLOOKUP(E74,VIP!$A$2:$O19238,7,FALSE)</f>
        <v>Si</v>
      </c>
      <c r="I74" s="142" t="str">
        <f>VLOOKUP(E74,VIP!$A$2:$O11203,8,FALSE)</f>
        <v>Si</v>
      </c>
      <c r="J74" s="142" t="str">
        <f>VLOOKUP(E74,VIP!$A$2:$O11153,8,FALSE)</f>
        <v>Si</v>
      </c>
      <c r="K74" s="142" t="str">
        <f>VLOOKUP(E74,VIP!$A$2:$O14727,6,0)</f>
        <v>NO</v>
      </c>
      <c r="L74" s="143" t="s">
        <v>2465</v>
      </c>
      <c r="M74" s="99" t="s">
        <v>2445</v>
      </c>
      <c r="N74" s="99" t="s">
        <v>2452</v>
      </c>
      <c r="O74" s="142" t="s">
        <v>2454</v>
      </c>
      <c r="P74" s="142"/>
      <c r="Q74" s="99" t="s">
        <v>2465</v>
      </c>
    </row>
    <row r="75" spans="1:17" s="115" customFormat="1" ht="18" x14ac:dyDescent="0.25">
      <c r="A75" s="142" t="str">
        <f>VLOOKUP(E75,'LISTADO ATM'!$A$2:$C$898,3,0)</f>
        <v>SUR</v>
      </c>
      <c r="B75" s="139" t="s">
        <v>2659</v>
      </c>
      <c r="C75" s="100">
        <v>44390.26189814815</v>
      </c>
      <c r="D75" s="100" t="s">
        <v>2180</v>
      </c>
      <c r="E75" s="134">
        <v>584</v>
      </c>
      <c r="F75" s="142" t="str">
        <f>VLOOKUP(E75,VIP!$A$2:$O14282,2,0)</f>
        <v>DRBR404</v>
      </c>
      <c r="G75" s="142" t="str">
        <f>VLOOKUP(E75,'LISTADO ATM'!$A$2:$B$897,2,0)</f>
        <v xml:space="preserve">ATM Oficina San Cristóbal I </v>
      </c>
      <c r="H75" s="142" t="str">
        <f>VLOOKUP(E75,VIP!$A$2:$O19243,7,FALSE)</f>
        <v>Si</v>
      </c>
      <c r="I75" s="142" t="str">
        <f>VLOOKUP(E75,VIP!$A$2:$O11208,8,FALSE)</f>
        <v>Si</v>
      </c>
      <c r="J75" s="142" t="str">
        <f>VLOOKUP(E75,VIP!$A$2:$O11158,8,FALSE)</f>
        <v>Si</v>
      </c>
      <c r="K75" s="142" t="str">
        <f>VLOOKUP(E75,VIP!$A$2:$O14732,6,0)</f>
        <v>SI</v>
      </c>
      <c r="L75" s="143" t="s">
        <v>2465</v>
      </c>
      <c r="M75" s="99" t="s">
        <v>2445</v>
      </c>
      <c r="N75" s="99" t="s">
        <v>2452</v>
      </c>
      <c r="O75" s="142" t="s">
        <v>2454</v>
      </c>
      <c r="P75" s="142"/>
      <c r="Q75" s="99" t="s">
        <v>2465</v>
      </c>
    </row>
  </sheetData>
  <autoFilter ref="A4:Q4">
    <sortState ref="A5:Q7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75" r:id="rId7" display="http://s460-helpdesk/CAisd/pdmweb.exe?OP=SEARCH+FACTORY=in+SKIPLIST=1+QBE.EQ.id=3660547"/>
    <hyperlink ref="B62" r:id="rId8" display="http://s460-helpdesk/CAisd/pdmweb.exe?OP=SEARCH+FACTORY=in+SKIPLIST=1+QBE.EQ.id=3660546"/>
    <hyperlink ref="B61" r:id="rId9" display="http://s460-helpdesk/CAisd/pdmweb.exe?OP=SEARCH+FACTORY=in+SKIPLIST=1+QBE.EQ.id=3660545"/>
    <hyperlink ref="B60" r:id="rId10" display="http://s460-helpdesk/CAisd/pdmweb.exe?OP=SEARCH+FACTORY=in+SKIPLIST=1+QBE.EQ.id=3660544"/>
    <hyperlink ref="B42" r:id="rId11" display="http://s460-helpdesk/CAisd/pdmweb.exe?OP=SEARCH+FACTORY=in+SKIPLIST=1+QBE.EQ.id=3660543"/>
    <hyperlink ref="B74" r:id="rId12" display="http://s460-helpdesk/CAisd/pdmweb.exe?OP=SEARCH+FACTORY=in+SKIPLIST=1+QBE.EQ.id=3660541"/>
    <hyperlink ref="B41" r:id="rId13" display="http://s460-helpdesk/CAisd/pdmweb.exe?OP=SEARCH+FACTORY=in+SKIPLIST=1+QBE.EQ.id=3660540"/>
    <hyperlink ref="B40" r:id="rId14" display="http://s460-helpdesk/CAisd/pdmweb.exe?OP=SEARCH+FACTORY=in+SKIPLIST=1+QBE.EQ.id=3660539"/>
    <hyperlink ref="B39" r:id="rId15" display="http://s460-helpdesk/CAisd/pdmweb.exe?OP=SEARCH+FACTORY=in+SKIPLIST=1+QBE.EQ.id=3660538"/>
    <hyperlink ref="B38" r:id="rId16" display="http://s460-helpdesk/CAisd/pdmweb.exe?OP=SEARCH+FACTORY=in+SKIPLIST=1+QBE.EQ.id=3660537"/>
    <hyperlink ref="B31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31" zoomScale="55" zoomScaleNormal="55" workbookViewId="0">
      <selection activeCell="H60" sqref="H60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8" t="s">
        <v>2550</v>
      </c>
      <c r="G1" s="179"/>
      <c r="H1" s="105">
        <f>COUNTIF(A:E,"2 Gavetas Vacias y  Gaveta Fallando")</f>
        <v>0</v>
      </c>
      <c r="I1" s="105">
        <f>COUNTIF(A:E,("3 Gavetas Vacias"))</f>
        <v>15</v>
      </c>
      <c r="J1" s="83">
        <f>COUNTIF(A:E,"2 Gavetas Fallando y 1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04" t="s">
        <v>2549</v>
      </c>
      <c r="G2" s="103">
        <f>G3+G4</f>
        <v>71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71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15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69" t="s">
        <v>2581</v>
      </c>
      <c r="B7" s="170"/>
      <c r="C7" s="170"/>
      <c r="D7" s="170"/>
      <c r="E7" s="171"/>
      <c r="F7" s="104" t="s">
        <v>2551</v>
      </c>
      <c r="G7" s="103">
        <f>COUNTIF(A:E,"Sin Efectivo")</f>
        <v>11</v>
      </c>
      <c r="H7" s="104" t="s">
        <v>2557</v>
      </c>
      <c r="I7" s="103">
        <f>COUNTIF(A:E,"GAVETA DE DEPOSITO LLENA")</f>
        <v>2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e">
        <f>VLOOKUP(B9,'[1]LISTADO ATM'!$A$2:$C$822,3,0)</f>
        <v>#N/A</v>
      </c>
      <c r="B9" s="142"/>
      <c r="C9" s="199" t="e">
        <f>VLOOKUP(B9,'[1]LISTADO ATM'!$A$2:$B$822,2,0)</f>
        <v>#N/A</v>
      </c>
      <c r="D9" s="130" t="s">
        <v>2544</v>
      </c>
      <c r="E9" s="137"/>
    </row>
    <row r="10" spans="1:11" ht="18" x14ac:dyDescent="0.25">
      <c r="A10" s="134" t="e">
        <f>VLOOKUP(B10,'[1]LISTADO ATM'!$A$2:$C$822,3,0)</f>
        <v>#N/A</v>
      </c>
      <c r="B10" s="142"/>
      <c r="C10" s="199" t="e">
        <f>VLOOKUP(B10,'[1]LISTADO ATM'!$A$2:$B$822,2,0)</f>
        <v>#N/A</v>
      </c>
      <c r="D10" s="130"/>
      <c r="E10" s="137"/>
    </row>
    <row r="11" spans="1:11" s="110" customFormat="1" ht="18" x14ac:dyDescent="0.25">
      <c r="A11" s="134" t="e">
        <f>VLOOKUP(B11,'[1]LISTADO ATM'!$A$2:$C$822,3,0)</f>
        <v>#N/A</v>
      </c>
      <c r="B11" s="142"/>
      <c r="C11" s="199" t="e">
        <f>VLOOKUP(B11,'[1]LISTADO ATM'!$A$2:$B$822,2,0)</f>
        <v>#N/A</v>
      </c>
      <c r="D11" s="130"/>
      <c r="E11" s="137"/>
    </row>
    <row r="12" spans="1:11" s="110" customFormat="1" ht="18" customHeight="1" x14ac:dyDescent="0.25">
      <c r="A12" s="134" t="e">
        <f>VLOOKUP(B12,'[1]LISTADO ATM'!$A$2:$C$822,3,0)</f>
        <v>#N/A</v>
      </c>
      <c r="B12" s="142"/>
      <c r="C12" s="199" t="e">
        <f>VLOOKUP(B12,'[1]LISTADO ATM'!$A$2:$B$822,2,0)</f>
        <v>#N/A</v>
      </c>
      <c r="D12" s="130"/>
      <c r="E12" s="137"/>
    </row>
    <row r="13" spans="1:11" s="110" customFormat="1" ht="18" x14ac:dyDescent="0.25">
      <c r="A13" s="134" t="e">
        <f>VLOOKUP(B13,'[1]LISTADO ATM'!$A$2:$C$822,3,0)</f>
        <v>#N/A</v>
      </c>
      <c r="B13" s="142"/>
      <c r="C13" s="199" t="e">
        <f>VLOOKUP(B13,'[1]LISTADO ATM'!$A$2:$B$822,2,0)</f>
        <v>#N/A</v>
      </c>
      <c r="D13" s="130"/>
      <c r="E13" s="137"/>
    </row>
    <row r="14" spans="1:11" s="110" customFormat="1" ht="18" x14ac:dyDescent="0.25">
      <c r="A14" s="134" t="e">
        <f>VLOOKUP(B14,'[1]LISTADO ATM'!$A$2:$C$822,3,0)</f>
        <v>#N/A</v>
      </c>
      <c r="B14" s="142"/>
      <c r="C14" s="199" t="e">
        <f>VLOOKUP(B14,'[1]LISTADO ATM'!$A$2:$B$822,2,0)</f>
        <v>#N/A</v>
      </c>
      <c r="D14" s="130"/>
      <c r="E14" s="137"/>
    </row>
    <row r="15" spans="1:11" s="110" customFormat="1" ht="18" x14ac:dyDescent="0.25">
      <c r="A15" s="134" t="e">
        <f>VLOOKUP(B15,'[1]LISTADO ATM'!$A$2:$C$822,3,0)</f>
        <v>#N/A</v>
      </c>
      <c r="B15" s="142"/>
      <c r="C15" s="199" t="e">
        <f>VLOOKUP(B15,'[1]LISTADO ATM'!$A$2:$B$822,2,0)</f>
        <v>#N/A</v>
      </c>
      <c r="D15" s="130"/>
      <c r="E15" s="137"/>
    </row>
    <row r="16" spans="1:11" s="110" customFormat="1" ht="18" customHeight="1" x14ac:dyDescent="0.25">
      <c r="A16" s="134" t="e">
        <f>VLOOKUP(B16,'[1]LISTADO ATM'!$A$2:$C$822,3,0)</f>
        <v>#N/A</v>
      </c>
      <c r="B16" s="142"/>
      <c r="C16" s="199" t="e">
        <f>VLOOKUP(B16,'[1]LISTADO ATM'!$A$2:$B$822,2,0)</f>
        <v>#N/A</v>
      </c>
      <c r="D16" s="130"/>
      <c r="E16" s="137"/>
    </row>
    <row r="17" spans="1:6" s="110" customFormat="1" ht="18" customHeight="1" x14ac:dyDescent="0.25">
      <c r="A17" s="134" t="e">
        <f>VLOOKUP(B17,'[1]LISTADO ATM'!$A$2:$C$822,3,0)</f>
        <v>#N/A</v>
      </c>
      <c r="B17" s="142"/>
      <c r="C17" s="199" t="e">
        <f>VLOOKUP(B17,'[1]LISTADO ATM'!$A$2:$B$822,2,0)</f>
        <v>#N/A</v>
      </c>
      <c r="D17" s="130"/>
      <c r="E17" s="137"/>
    </row>
    <row r="18" spans="1:6" s="110" customFormat="1" ht="18.75" thickBot="1" x14ac:dyDescent="0.3">
      <c r="A18" s="118" t="s">
        <v>2472</v>
      </c>
      <c r="B18" s="147">
        <f>COUNT(B9:B9)</f>
        <v>0</v>
      </c>
      <c r="C18" s="166"/>
      <c r="D18" s="167"/>
      <c r="E18" s="168"/>
    </row>
    <row r="19" spans="1:6" s="110" customFormat="1" x14ac:dyDescent="0.25">
      <c r="A19" s="115"/>
      <c r="B19" s="148"/>
      <c r="C19" s="115"/>
      <c r="D19" s="115"/>
      <c r="E19" s="120"/>
    </row>
    <row r="20" spans="1:6" s="110" customFormat="1" ht="18" x14ac:dyDescent="0.25">
      <c r="A20" s="169" t="s">
        <v>2582</v>
      </c>
      <c r="B20" s="170"/>
      <c r="C20" s="170"/>
      <c r="D20" s="170"/>
      <c r="E20" s="171"/>
    </row>
    <row r="21" spans="1:6" s="110" customFormat="1" ht="18" x14ac:dyDescent="0.25">
      <c r="A21" s="117" t="s">
        <v>15</v>
      </c>
      <c r="B21" s="146" t="s">
        <v>2415</v>
      </c>
      <c r="C21" s="117" t="s">
        <v>46</v>
      </c>
      <c r="D21" s="117" t="s">
        <v>2418</v>
      </c>
      <c r="E21" s="117" t="s">
        <v>2416</v>
      </c>
    </row>
    <row r="22" spans="1:6" s="110" customFormat="1" ht="18" x14ac:dyDescent="0.25">
      <c r="A22" s="134" t="e">
        <f>VLOOKUP(B22,'[1]LISTADO ATM'!$A$2:$C$822,3,0)</f>
        <v>#N/A</v>
      </c>
      <c r="B22" s="134"/>
      <c r="C22" s="199" t="e">
        <f>VLOOKUP(B22,'[1]LISTADO ATM'!$A$2:$B$822,2,0)</f>
        <v>#N/A</v>
      </c>
      <c r="D22" s="130" t="s">
        <v>2540</v>
      </c>
      <c r="E22" s="137"/>
    </row>
    <row r="23" spans="1:6" s="110" customFormat="1" ht="18" x14ac:dyDescent="0.25">
      <c r="A23" s="134" t="e">
        <f>VLOOKUP(B23,'[1]LISTADO ATM'!$A$2:$C$822,3,0)</f>
        <v>#N/A</v>
      </c>
      <c r="B23" s="134"/>
      <c r="C23" s="199" t="e">
        <f>VLOOKUP(B23,'[1]LISTADO ATM'!$A$2:$B$822,2,0)</f>
        <v>#N/A</v>
      </c>
      <c r="D23" s="130"/>
      <c r="E23" s="137"/>
    </row>
    <row r="24" spans="1:6" s="110" customFormat="1" ht="18.75" customHeight="1" x14ac:dyDescent="0.25">
      <c r="A24" s="134" t="e">
        <f>VLOOKUP(B24,'[1]LISTADO ATM'!$A$2:$C$822,3,0)</f>
        <v>#N/A</v>
      </c>
      <c r="B24" s="134"/>
      <c r="C24" s="199" t="e">
        <f>VLOOKUP(B24,'[1]LISTADO ATM'!$A$2:$B$822,2,0)</f>
        <v>#N/A</v>
      </c>
      <c r="D24" s="130"/>
      <c r="E24" s="137"/>
    </row>
    <row r="25" spans="1:6" s="110" customFormat="1" ht="18.75" customHeight="1" x14ac:dyDescent="0.25">
      <c r="A25" s="134" t="e">
        <f>VLOOKUP(B25,'[1]LISTADO ATM'!$A$2:$C$822,3,0)</f>
        <v>#N/A</v>
      </c>
      <c r="B25" s="134"/>
      <c r="C25" s="199" t="e">
        <f>VLOOKUP(B25,'[1]LISTADO ATM'!$A$2:$B$822,2,0)</f>
        <v>#N/A</v>
      </c>
      <c r="D25" s="130"/>
      <c r="E25" s="137"/>
    </row>
    <row r="26" spans="1:6" s="110" customFormat="1" ht="18" x14ac:dyDescent="0.25">
      <c r="A26" s="134" t="e">
        <f>VLOOKUP(B26,'[1]LISTADO ATM'!$A$2:$C$822,3,0)</f>
        <v>#N/A</v>
      </c>
      <c r="B26" s="134"/>
      <c r="C26" s="199" t="e">
        <f>VLOOKUP(B26,'[1]LISTADO ATM'!$A$2:$B$822,2,0)</f>
        <v>#N/A</v>
      </c>
      <c r="D26" s="130"/>
      <c r="E26" s="137"/>
    </row>
    <row r="27" spans="1:6" s="110" customFormat="1" ht="18" x14ac:dyDescent="0.25">
      <c r="A27" s="134" t="e">
        <f>VLOOKUP(B27,'[1]LISTADO ATM'!$A$2:$C$822,3,0)</f>
        <v>#N/A</v>
      </c>
      <c r="B27" s="134"/>
      <c r="C27" s="199" t="e">
        <f>VLOOKUP(B27,'[1]LISTADO ATM'!$A$2:$B$822,2,0)</f>
        <v>#N/A</v>
      </c>
      <c r="D27" s="130"/>
      <c r="E27" s="137"/>
    </row>
    <row r="28" spans="1:6" s="110" customFormat="1" ht="18.75" thickBot="1" x14ac:dyDescent="0.3">
      <c r="A28" s="118" t="s">
        <v>2472</v>
      </c>
      <c r="B28" s="147">
        <f>COUNT(B22:B22)</f>
        <v>0</v>
      </c>
      <c r="C28" s="166"/>
      <c r="D28" s="167"/>
      <c r="E28" s="168"/>
    </row>
    <row r="29" spans="1:6" s="110" customFormat="1" ht="15.75" thickBot="1" x14ac:dyDescent="0.3">
      <c r="A29" s="115"/>
      <c r="B29" s="148"/>
      <c r="C29" s="115"/>
      <c r="D29" s="115"/>
      <c r="E29" s="120"/>
    </row>
    <row r="30" spans="1:6" s="110" customFormat="1" ht="18.75" thickBot="1" x14ac:dyDescent="0.3">
      <c r="A30" s="163" t="s">
        <v>2473</v>
      </c>
      <c r="B30" s="164"/>
      <c r="C30" s="164"/>
      <c r="D30" s="164"/>
      <c r="E30" s="165"/>
    </row>
    <row r="31" spans="1:6" ht="18" customHeight="1" x14ac:dyDescent="0.25">
      <c r="A31" s="117" t="s">
        <v>15</v>
      </c>
      <c r="B31" s="146" t="s">
        <v>2415</v>
      </c>
      <c r="C31" s="117" t="s">
        <v>46</v>
      </c>
      <c r="D31" s="117" t="s">
        <v>2418</v>
      </c>
      <c r="E31" s="117" t="s">
        <v>2416</v>
      </c>
      <c r="F31" s="106"/>
    </row>
    <row r="32" spans="1:6" ht="18" x14ac:dyDescent="0.25">
      <c r="A32" s="134" t="str">
        <f>VLOOKUP(B32,'[1]LISTADO ATM'!$A$2:$C$822,3,0)</f>
        <v>SUR</v>
      </c>
      <c r="B32" s="143">
        <v>249</v>
      </c>
      <c r="C32" s="137" t="str">
        <f>VLOOKUP(B32,'[1]LISTADO ATM'!$A$2:$B$822,2,0)</f>
        <v xml:space="preserve">ATM Banco Agrícola Neiba </v>
      </c>
      <c r="D32" s="129" t="s">
        <v>2436</v>
      </c>
      <c r="E32" s="139">
        <v>3335950108</v>
      </c>
    </row>
    <row r="33" spans="1:8" ht="18" x14ac:dyDescent="0.25">
      <c r="A33" s="134" t="str">
        <f>VLOOKUP(B33,'[1]LISTADO ATM'!$A$2:$C$822,3,0)</f>
        <v>DISTRITO NACIONAL</v>
      </c>
      <c r="B33" s="143">
        <v>240</v>
      </c>
      <c r="C33" s="137" t="str">
        <f>VLOOKUP(B33,'[1]LISTADO ATM'!$A$2:$B$822,2,0)</f>
        <v xml:space="preserve">ATM Oficina Carrefour I </v>
      </c>
      <c r="D33" s="129" t="s">
        <v>2436</v>
      </c>
      <c r="E33" s="139">
        <v>3335951790</v>
      </c>
    </row>
    <row r="34" spans="1:8" s="106" customFormat="1" ht="18" x14ac:dyDescent="0.25">
      <c r="A34" s="134" t="str">
        <f>VLOOKUP(B34,'[1]LISTADO ATM'!$A$2:$C$822,3,0)</f>
        <v>DISTRITO NACIONAL</v>
      </c>
      <c r="B34" s="143">
        <v>415</v>
      </c>
      <c r="C34" s="137" t="str">
        <f>VLOOKUP(B34,'[1]LISTADO ATM'!$A$2:$B$822,2,0)</f>
        <v xml:space="preserve">ATM Autobanco San Martín I </v>
      </c>
      <c r="D34" s="129" t="s">
        <v>2436</v>
      </c>
      <c r="E34" s="139">
        <v>3335951989</v>
      </c>
    </row>
    <row r="35" spans="1:8" s="106" customFormat="1" ht="18" x14ac:dyDescent="0.25">
      <c r="A35" s="134" t="str">
        <f>VLOOKUP(B35,'[1]LISTADO ATM'!$A$2:$C$822,3,0)</f>
        <v>DISTRITO NACIONAL</v>
      </c>
      <c r="B35" s="143">
        <v>493</v>
      </c>
      <c r="C35" s="137" t="str">
        <f>VLOOKUP(B35,'[1]LISTADO ATM'!$A$2:$B$822,2,0)</f>
        <v xml:space="preserve">ATM Oficina Haina Occidental II </v>
      </c>
      <c r="D35" s="129" t="s">
        <v>2436</v>
      </c>
      <c r="E35" s="139">
        <v>3335951984</v>
      </c>
      <c r="G35" s="110"/>
      <c r="H35" s="110"/>
    </row>
    <row r="36" spans="1:8" s="110" customFormat="1" ht="18" x14ac:dyDescent="0.25">
      <c r="A36" s="134" t="str">
        <f>VLOOKUP(B36,'[1]LISTADO ATM'!$A$2:$C$822,3,0)</f>
        <v>ESTE</v>
      </c>
      <c r="B36" s="143">
        <v>651</v>
      </c>
      <c r="C36" s="137" t="str">
        <f>VLOOKUP(B36,'[1]LISTADO ATM'!$A$2:$B$822,2,0)</f>
        <v>ATM Eco Petroleo Romana</v>
      </c>
      <c r="D36" s="129" t="s">
        <v>2436</v>
      </c>
      <c r="E36" s="139">
        <v>3335951799</v>
      </c>
    </row>
    <row r="37" spans="1:8" s="110" customFormat="1" ht="18" x14ac:dyDescent="0.25">
      <c r="A37" s="134" t="str">
        <f>VLOOKUP(B37,'[1]LISTADO ATM'!$A$2:$C$822,3,0)</f>
        <v>DISTRITO NACIONAL</v>
      </c>
      <c r="B37" s="143">
        <v>14</v>
      </c>
      <c r="C37" s="137" t="str">
        <f>VLOOKUP(B37,'[1]LISTADO ATM'!$A$2:$B$822,2,0)</f>
        <v xml:space="preserve">ATM Oficina Aeropuerto Las Américas I </v>
      </c>
      <c r="D37" s="129" t="s">
        <v>2436</v>
      </c>
      <c r="E37" s="139">
        <v>3335952019</v>
      </c>
    </row>
    <row r="38" spans="1:8" ht="18" x14ac:dyDescent="0.25">
      <c r="A38" s="134" t="str">
        <f>VLOOKUP(B38,'[1]LISTADO ATM'!$A$2:$C$822,3,0)</f>
        <v>DISTRITO NACIONAL</v>
      </c>
      <c r="B38" s="143">
        <v>722</v>
      </c>
      <c r="C38" s="137" t="str">
        <f>VLOOKUP(B38,'[1]LISTADO ATM'!$A$2:$B$822,2,0)</f>
        <v xml:space="preserve">ATM Oficina Charles de Gaulle III </v>
      </c>
      <c r="D38" s="129" t="s">
        <v>2436</v>
      </c>
      <c r="E38" s="139">
        <v>3335952020</v>
      </c>
      <c r="G38" s="110"/>
      <c r="H38" s="110"/>
    </row>
    <row r="39" spans="1:8" s="110" customFormat="1" ht="18" customHeight="1" x14ac:dyDescent="0.25">
      <c r="A39" s="134" t="str">
        <f>VLOOKUP(B39,'[1]LISTADO ATM'!$A$2:$C$822,3,0)</f>
        <v>NORTE</v>
      </c>
      <c r="B39" s="143">
        <v>950</v>
      </c>
      <c r="C39" s="137" t="str">
        <f>VLOOKUP(B39,'[1]LISTADO ATM'!$A$2:$B$822,2,0)</f>
        <v xml:space="preserve">ATM Oficina Monterrico </v>
      </c>
      <c r="D39" s="129" t="s">
        <v>2436</v>
      </c>
      <c r="E39" s="139">
        <v>3335952021</v>
      </c>
    </row>
    <row r="40" spans="1:8" s="110" customFormat="1" ht="18" customHeight="1" x14ac:dyDescent="0.25">
      <c r="A40" s="134" t="str">
        <f>VLOOKUP(B40,'[1]LISTADO ATM'!$A$2:$C$822,3,0)</f>
        <v>NORTE</v>
      </c>
      <c r="B40" s="143">
        <v>771</v>
      </c>
      <c r="C40" s="137" t="str">
        <f>VLOOKUP(B40,'[1]LISTADO ATM'!$A$2:$B$822,2,0)</f>
        <v xml:space="preserve">ATM UASD Mao </v>
      </c>
      <c r="D40" s="129" t="s">
        <v>2436</v>
      </c>
      <c r="E40" s="139">
        <v>3335952026</v>
      </c>
    </row>
    <row r="41" spans="1:8" ht="18" x14ac:dyDescent="0.25">
      <c r="A41" s="134" t="str">
        <f>VLOOKUP(B41,'[1]LISTADO ATM'!$A$2:$C$822,3,0)</f>
        <v>SUR</v>
      </c>
      <c r="B41" s="143">
        <v>829</v>
      </c>
      <c r="C41" s="137" t="str">
        <f>VLOOKUP(B41,'[1]LISTADO ATM'!$A$2:$B$822,2,0)</f>
        <v xml:space="preserve">ATM UNP Multicentro Sirena Baní </v>
      </c>
      <c r="D41" s="129" t="s">
        <v>2436</v>
      </c>
      <c r="E41" s="139">
        <v>3335952080</v>
      </c>
      <c r="G41" s="110"/>
      <c r="H41" s="110"/>
    </row>
    <row r="42" spans="1:8" s="110" customFormat="1" ht="18.75" customHeight="1" x14ac:dyDescent="0.25">
      <c r="A42" s="134" t="e">
        <f>VLOOKUP(B42,'[1]LISTADO ATM'!$A$2:$C$822,3,0)</f>
        <v>#N/A</v>
      </c>
      <c r="B42" s="143"/>
      <c r="C42" s="137" t="e">
        <f>VLOOKUP(B42,'[1]LISTADO ATM'!$A$2:$B$822,2,0)</f>
        <v>#N/A</v>
      </c>
      <c r="D42" s="149"/>
      <c r="E42" s="139"/>
    </row>
    <row r="43" spans="1:8" s="110" customFormat="1" ht="18" x14ac:dyDescent="0.25">
      <c r="A43" s="134" t="e">
        <f>VLOOKUP(B43,'[1]LISTADO ATM'!$A$2:$C$822,3,0)</f>
        <v>#N/A</v>
      </c>
      <c r="B43" s="143"/>
      <c r="C43" s="137" t="e">
        <f>VLOOKUP(B43,'[1]LISTADO ATM'!$A$2:$B$822,2,0)</f>
        <v>#N/A</v>
      </c>
      <c r="D43" s="149"/>
      <c r="E43" s="139"/>
    </row>
    <row r="44" spans="1:8" s="110" customFormat="1" ht="18" x14ac:dyDescent="0.25">
      <c r="A44" s="134" t="e">
        <f>VLOOKUP(B44,'[1]LISTADO ATM'!$A$2:$C$822,3,0)</f>
        <v>#N/A</v>
      </c>
      <c r="B44" s="143"/>
      <c r="C44" s="137" t="e">
        <f>VLOOKUP(B44,'[1]LISTADO ATM'!$A$2:$B$822,2,0)</f>
        <v>#N/A</v>
      </c>
      <c r="D44" s="149"/>
      <c r="E44" s="139"/>
    </row>
    <row r="45" spans="1:8" s="110" customFormat="1" ht="18" x14ac:dyDescent="0.25">
      <c r="A45" s="134" t="e">
        <f>VLOOKUP(B45,'[1]LISTADO ATM'!$A$2:$C$822,3,0)</f>
        <v>#N/A</v>
      </c>
      <c r="B45" s="143"/>
      <c r="C45" s="137" t="e">
        <f>VLOOKUP(B45,'[1]LISTADO ATM'!$A$2:$B$822,2,0)</f>
        <v>#N/A</v>
      </c>
      <c r="D45" s="149"/>
      <c r="E45" s="139"/>
    </row>
    <row r="46" spans="1:8" s="110" customFormat="1" ht="18.75" customHeight="1" thickBot="1" x14ac:dyDescent="0.3">
      <c r="A46" s="138"/>
      <c r="B46" s="147">
        <f>COUNT(B32:B41)</f>
        <v>10</v>
      </c>
      <c r="C46" s="128"/>
      <c r="D46" s="128"/>
      <c r="E46" s="128"/>
    </row>
    <row r="47" spans="1:8" s="110" customFormat="1" ht="15.75" thickBot="1" x14ac:dyDescent="0.3">
      <c r="A47" s="115"/>
      <c r="B47" s="148"/>
      <c r="C47" s="115"/>
      <c r="D47" s="115"/>
      <c r="E47" s="120"/>
    </row>
    <row r="48" spans="1:8" s="110" customFormat="1" ht="18.75" thickBot="1" x14ac:dyDescent="0.3">
      <c r="A48" s="163" t="s">
        <v>2436</v>
      </c>
      <c r="B48" s="164"/>
      <c r="C48" s="164"/>
      <c r="D48" s="164"/>
      <c r="E48" s="165"/>
    </row>
    <row r="49" spans="1:5" ht="18.75" customHeight="1" x14ac:dyDescent="0.25">
      <c r="A49" s="117" t="s">
        <v>15</v>
      </c>
      <c r="B49" s="146" t="s">
        <v>2415</v>
      </c>
      <c r="C49" s="117" t="s">
        <v>2587</v>
      </c>
      <c r="D49" s="117" t="s">
        <v>2418</v>
      </c>
      <c r="E49" s="117" t="s">
        <v>2416</v>
      </c>
    </row>
    <row r="50" spans="1:5" ht="18" x14ac:dyDescent="0.25">
      <c r="A50" s="134" t="str">
        <f>VLOOKUP(B50,'[1]LISTADO ATM'!$A$2:$C$822,3,0)</f>
        <v>DISTRITO NACIONAL</v>
      </c>
      <c r="B50" s="142">
        <v>745</v>
      </c>
      <c r="C50" s="137" t="str">
        <f>VLOOKUP(B50,'[1]LISTADO ATM'!$A$2:$B$822,2,0)</f>
        <v xml:space="preserve">ATM Oficina Ave. Duarte </v>
      </c>
      <c r="D50" s="134" t="s">
        <v>2479</v>
      </c>
      <c r="E50" s="139">
        <v>3335951803</v>
      </c>
    </row>
    <row r="51" spans="1:5" ht="18" x14ac:dyDescent="0.25">
      <c r="A51" s="134" t="str">
        <f>VLOOKUP(B51,'[1]LISTADO ATM'!$A$2:$C$822,3,0)</f>
        <v>DISTRITO NACIONAL</v>
      </c>
      <c r="B51" s="142">
        <v>542</v>
      </c>
      <c r="C51" s="137" t="str">
        <f>VLOOKUP(B51,'[1]LISTADO ATM'!$A$2:$B$822,2,0)</f>
        <v>ATM S/M la Cadena Carretera Mella</v>
      </c>
      <c r="D51" s="134" t="s">
        <v>2479</v>
      </c>
      <c r="E51" s="139">
        <v>3335951920</v>
      </c>
    </row>
    <row r="52" spans="1:5" ht="18.75" customHeight="1" x14ac:dyDescent="0.25">
      <c r="A52" s="134" t="str">
        <f>VLOOKUP(B52,'[1]LISTADO ATM'!$A$2:$C$822,3,0)</f>
        <v>NORTE</v>
      </c>
      <c r="B52" s="142">
        <v>926</v>
      </c>
      <c r="C52" s="137" t="str">
        <f>VLOOKUP(B52,'[1]LISTADO ATM'!$A$2:$B$822,2,0)</f>
        <v>ATM S/M Juan Cepin</v>
      </c>
      <c r="D52" s="134" t="s">
        <v>2479</v>
      </c>
      <c r="E52" s="139" t="s">
        <v>2667</v>
      </c>
    </row>
    <row r="53" spans="1:5" ht="18" x14ac:dyDescent="0.25">
      <c r="A53" s="134" t="str">
        <f>VLOOKUP(B53,'[1]LISTADO ATM'!$A$2:$C$822,3,0)</f>
        <v>SUR</v>
      </c>
      <c r="B53" s="142">
        <v>84</v>
      </c>
      <c r="C53" s="137" t="str">
        <f>VLOOKUP(B53,'[1]LISTADO ATM'!$A$2:$B$822,2,0)</f>
        <v xml:space="preserve">ATM Oficina Multicentro Sirena San Cristóbal </v>
      </c>
      <c r="D53" s="134" t="s">
        <v>2479</v>
      </c>
      <c r="E53" s="139">
        <v>3335951981</v>
      </c>
    </row>
    <row r="54" spans="1:5" ht="18" x14ac:dyDescent="0.25">
      <c r="A54" s="134" t="str">
        <f>VLOOKUP(B54,'[1]LISTADO ATM'!$A$2:$C$822,3,0)</f>
        <v>DISTRITO NACIONAL</v>
      </c>
      <c r="B54" s="142">
        <v>180</v>
      </c>
      <c r="C54" s="137" t="str">
        <f>VLOOKUP(B54,'[1]LISTADO ATM'!$A$2:$B$822,2,0)</f>
        <v xml:space="preserve">ATM Megacentro II </v>
      </c>
      <c r="D54" s="134" t="s">
        <v>2479</v>
      </c>
      <c r="E54" s="139" t="s">
        <v>2668</v>
      </c>
    </row>
    <row r="55" spans="1:5" ht="18.75" customHeight="1" x14ac:dyDescent="0.25">
      <c r="A55" s="134" t="str">
        <f>VLOOKUP(B55,'[1]LISTADO ATM'!$A$2:$C$822,3,0)</f>
        <v>NORTE</v>
      </c>
      <c r="B55" s="142">
        <v>262</v>
      </c>
      <c r="C55" s="137" t="str">
        <f>VLOOKUP(B55,'[1]LISTADO ATM'!$A$2:$B$822,2,0)</f>
        <v xml:space="preserve">ATM Oficina Obras Públicas (Santiago) </v>
      </c>
      <c r="D55" s="134" t="s">
        <v>2479</v>
      </c>
      <c r="E55" s="139">
        <v>3335952168</v>
      </c>
    </row>
    <row r="56" spans="1:5" ht="18" x14ac:dyDescent="0.25">
      <c r="A56" s="134" t="e">
        <f>VLOOKUP(B56,'[1]LISTADO ATM'!$A$2:$C$822,3,0)</f>
        <v>#N/A</v>
      </c>
      <c r="B56" s="142"/>
      <c r="C56" s="137" t="e">
        <f>VLOOKUP(B56,'[1]LISTADO ATM'!$A$2:$B$822,2,0)</f>
        <v>#N/A</v>
      </c>
      <c r="D56" s="200"/>
      <c r="E56" s="139"/>
    </row>
    <row r="57" spans="1:5" ht="18" x14ac:dyDescent="0.25">
      <c r="A57" s="134" t="e">
        <f>VLOOKUP(B57,'[1]LISTADO ATM'!$A$2:$C$822,3,0)</f>
        <v>#N/A</v>
      </c>
      <c r="B57" s="142"/>
      <c r="C57" s="137" t="e">
        <f>VLOOKUP(B57,'[1]LISTADO ATM'!$A$2:$B$822,2,0)</f>
        <v>#N/A</v>
      </c>
      <c r="D57" s="200"/>
      <c r="E57" s="139"/>
    </row>
    <row r="58" spans="1:5" ht="18" x14ac:dyDescent="0.25">
      <c r="A58" s="134" t="e">
        <f>VLOOKUP(B58,'[1]LISTADO ATM'!$A$2:$C$822,3,0)</f>
        <v>#N/A</v>
      </c>
      <c r="B58" s="142"/>
      <c r="C58" s="137" t="e">
        <f>VLOOKUP(B58,'[1]LISTADO ATM'!$A$2:$B$822,2,0)</f>
        <v>#N/A</v>
      </c>
      <c r="D58" s="200"/>
      <c r="E58" s="139"/>
    </row>
    <row r="59" spans="1:5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200"/>
      <c r="E59" s="139"/>
    </row>
    <row r="60" spans="1:5" ht="18.75" thickBot="1" x14ac:dyDescent="0.3">
      <c r="A60" s="138" t="s">
        <v>2472</v>
      </c>
      <c r="B60" s="147">
        <f>COUNT(B50:B55)</f>
        <v>6</v>
      </c>
      <c r="C60" s="128"/>
      <c r="D60" s="128"/>
      <c r="E60" s="128"/>
    </row>
    <row r="61" spans="1:5" ht="15.75" thickBot="1" x14ac:dyDescent="0.3">
      <c r="B61" s="148"/>
      <c r="E61" s="120"/>
    </row>
    <row r="62" spans="1:5" ht="18" x14ac:dyDescent="0.25">
      <c r="A62" s="182" t="s">
        <v>2583</v>
      </c>
      <c r="B62" s="183"/>
      <c r="C62" s="183"/>
      <c r="D62" s="183"/>
      <c r="E62" s="184"/>
    </row>
    <row r="63" spans="1:5" ht="18" x14ac:dyDescent="0.25">
      <c r="A63" s="117" t="s">
        <v>15</v>
      </c>
      <c r="B63" s="146" t="s">
        <v>2415</v>
      </c>
      <c r="C63" s="119" t="s">
        <v>46</v>
      </c>
      <c r="D63" s="132" t="s">
        <v>2418</v>
      </c>
      <c r="E63" s="132" t="s">
        <v>2416</v>
      </c>
    </row>
    <row r="64" spans="1:5" ht="18" x14ac:dyDescent="0.25">
      <c r="A64" s="133" t="str">
        <f>VLOOKUP(B64,'[1]LISTADO ATM'!$A$2:$C$822,3,0)</f>
        <v>SUR</v>
      </c>
      <c r="B64" s="142">
        <v>880</v>
      </c>
      <c r="C64" s="137" t="str">
        <f>VLOOKUP(B64,'[1]LISTADO ATM'!$A$2:$B$822,2,0)</f>
        <v xml:space="preserve">ATM Autoservicio Barahona II </v>
      </c>
      <c r="D64" s="143" t="s">
        <v>2561</v>
      </c>
      <c r="E64" s="139">
        <v>3335947792</v>
      </c>
    </row>
    <row r="65" spans="1:5" ht="18" x14ac:dyDescent="0.25">
      <c r="A65" s="133" t="str">
        <f>VLOOKUP(B65,'[1]LISTADO ATM'!$A$2:$C$822,3,0)</f>
        <v>NORTE</v>
      </c>
      <c r="B65" s="142">
        <v>599</v>
      </c>
      <c r="C65" s="137" t="str">
        <f>VLOOKUP(B65,'[1]LISTADO ATM'!$A$2:$B$822,2,0)</f>
        <v xml:space="preserve">ATM Oficina Plaza Internacional (Santiago) </v>
      </c>
      <c r="D65" s="143" t="s">
        <v>2561</v>
      </c>
      <c r="E65" s="139">
        <v>3335951991</v>
      </c>
    </row>
    <row r="66" spans="1:5" ht="18" x14ac:dyDescent="0.25">
      <c r="A66" s="133" t="str">
        <f>VLOOKUP(B66,'[1]LISTADO ATM'!$A$2:$C$822,3,0)</f>
        <v>DISTRITO NACIONAL</v>
      </c>
      <c r="B66" s="142">
        <v>701</v>
      </c>
      <c r="C66" s="137" t="str">
        <f>VLOOKUP(B66,'[1]LISTADO ATM'!$A$2:$B$822,2,0)</f>
        <v>ATM Autoservicio Los Alcarrizos</v>
      </c>
      <c r="D66" s="144" t="s">
        <v>2560</v>
      </c>
      <c r="E66" s="139">
        <v>3335949614</v>
      </c>
    </row>
    <row r="67" spans="1:5" ht="18" customHeight="1" x14ac:dyDescent="0.25">
      <c r="A67" s="133" t="e">
        <f>VLOOKUP(B67,'[1]LISTADO ATM'!$A$2:$C$822,3,0)</f>
        <v>#N/A</v>
      </c>
      <c r="B67" s="142"/>
      <c r="C67" s="137" t="e">
        <f>VLOOKUP(B67,'[1]LISTADO ATM'!$A$2:$B$822,2,0)</f>
        <v>#N/A</v>
      </c>
      <c r="D67" s="144"/>
      <c r="E67" s="139"/>
    </row>
    <row r="68" spans="1:5" ht="18" x14ac:dyDescent="0.25">
      <c r="A68" s="133" t="e">
        <f>VLOOKUP(B68,'[1]LISTADO ATM'!$A$2:$C$822,3,0)</f>
        <v>#N/A</v>
      </c>
      <c r="B68" s="142"/>
      <c r="C68" s="137" t="e">
        <f>VLOOKUP(B68,'[1]LISTADO ATM'!$A$2:$B$822,2,0)</f>
        <v>#N/A</v>
      </c>
      <c r="D68" s="144"/>
      <c r="E68" s="139"/>
    </row>
    <row r="69" spans="1:5" ht="18" customHeight="1" x14ac:dyDescent="0.25">
      <c r="A69" s="133" t="e">
        <f>VLOOKUP(B69,'[1]LISTADO ATM'!$A$2:$C$822,3,0)</f>
        <v>#N/A</v>
      </c>
      <c r="B69" s="142"/>
      <c r="C69" s="137" t="e">
        <f>VLOOKUP(B69,'[1]LISTADO ATM'!$A$2:$B$822,2,0)</f>
        <v>#N/A</v>
      </c>
      <c r="D69" s="144"/>
      <c r="E69" s="139"/>
    </row>
    <row r="70" spans="1:5" ht="18.75" thickBot="1" x14ac:dyDescent="0.3">
      <c r="A70" s="138" t="s">
        <v>2472</v>
      </c>
      <c r="B70" s="147">
        <f>COUNT(B64:B66)</f>
        <v>3</v>
      </c>
      <c r="C70" s="128"/>
      <c r="D70" s="131"/>
      <c r="E70" s="131"/>
    </row>
    <row r="71" spans="1:5" ht="15.75" thickBot="1" x14ac:dyDescent="0.3">
      <c r="B71" s="148"/>
      <c r="E71" s="120"/>
    </row>
    <row r="72" spans="1:5" ht="18.75" thickBot="1" x14ac:dyDescent="0.3">
      <c r="A72" s="185" t="s">
        <v>2474</v>
      </c>
      <c r="B72" s="186"/>
      <c r="C72" s="115" t="s">
        <v>2412</v>
      </c>
      <c r="D72" s="120"/>
      <c r="E72" s="120"/>
    </row>
    <row r="73" spans="1:5" ht="18.75" thickBot="1" x14ac:dyDescent="0.3">
      <c r="A73" s="140">
        <f>+B46+B60+B70</f>
        <v>19</v>
      </c>
      <c r="B73" s="150"/>
    </row>
    <row r="74" spans="1:5" ht="15.75" thickBot="1" x14ac:dyDescent="0.3">
      <c r="B74" s="148"/>
      <c r="E74" s="120"/>
    </row>
    <row r="75" spans="1:5" ht="18.75" thickBot="1" x14ac:dyDescent="0.3">
      <c r="A75" s="163" t="s">
        <v>2475</v>
      </c>
      <c r="B75" s="164"/>
      <c r="C75" s="164"/>
      <c r="D75" s="164"/>
      <c r="E75" s="165"/>
    </row>
    <row r="76" spans="1:5" ht="18" x14ac:dyDescent="0.25">
      <c r="A76" s="121" t="s">
        <v>15</v>
      </c>
      <c r="B76" s="146" t="s">
        <v>2415</v>
      </c>
      <c r="C76" s="119" t="s">
        <v>46</v>
      </c>
      <c r="D76" s="187" t="s">
        <v>2418</v>
      </c>
      <c r="E76" s="188"/>
    </row>
    <row r="77" spans="1:5" ht="18.75" customHeight="1" x14ac:dyDescent="0.25">
      <c r="A77" s="134" t="str">
        <f>VLOOKUP(B77,'[1]LISTADO ATM'!$A$2:$C$822,3,0)</f>
        <v>DISTRITO NACIONAL</v>
      </c>
      <c r="B77" s="142">
        <v>573</v>
      </c>
      <c r="C77" s="134" t="str">
        <f>VLOOKUP(B77,'[1]LISTADO ATM'!$A$2:$B$822,2,0)</f>
        <v xml:space="preserve">ATM IDSS </v>
      </c>
      <c r="D77" s="180" t="s">
        <v>2584</v>
      </c>
      <c r="E77" s="181"/>
    </row>
    <row r="78" spans="1:5" ht="18" x14ac:dyDescent="0.25">
      <c r="A78" s="134" t="str">
        <f>VLOOKUP(B78,'[1]LISTADO ATM'!$A$2:$C$822,3,0)</f>
        <v>DISTRITO NACIONAL</v>
      </c>
      <c r="B78" s="142">
        <v>815</v>
      </c>
      <c r="C78" s="134" t="str">
        <f>VLOOKUP(B78,'[1]LISTADO ATM'!$A$2:$B$822,2,0)</f>
        <v xml:space="preserve">ATM Oficina Atalaya del Mar </v>
      </c>
      <c r="D78" s="180" t="s">
        <v>2584</v>
      </c>
      <c r="E78" s="181"/>
    </row>
    <row r="79" spans="1:5" ht="18" x14ac:dyDescent="0.25">
      <c r="A79" s="134" t="str">
        <f>VLOOKUP(B79,'[1]LISTADO ATM'!$A$2:$C$822,3,0)</f>
        <v>DISTRITO NACIONAL</v>
      </c>
      <c r="B79" s="142">
        <v>974</v>
      </c>
      <c r="C79" s="134" t="str">
        <f>VLOOKUP(B79,'[1]LISTADO ATM'!$A$2:$B$822,2,0)</f>
        <v xml:space="preserve">ATM S/M Nacional Ave. Lope de Vega </v>
      </c>
      <c r="D79" s="180" t="s">
        <v>2584</v>
      </c>
      <c r="E79" s="181"/>
    </row>
    <row r="80" spans="1:5" ht="18.75" customHeight="1" x14ac:dyDescent="0.25">
      <c r="A80" s="134" t="str">
        <f>VLOOKUP(B80,'[1]LISTADO ATM'!$A$2:$C$822,3,0)</f>
        <v>DISTRITO NACIONAL</v>
      </c>
      <c r="B80" s="142">
        <v>725</v>
      </c>
      <c r="C80" s="134" t="str">
        <f>VLOOKUP(B80,'[1]LISTADO ATM'!$A$2:$B$822,2,0)</f>
        <v xml:space="preserve">ATM El Huacal II  </v>
      </c>
      <c r="D80" s="180" t="s">
        <v>2600</v>
      </c>
      <c r="E80" s="181"/>
    </row>
    <row r="81" spans="1:5" ht="18" x14ac:dyDescent="0.25">
      <c r="A81" s="134" t="str">
        <f>VLOOKUP(B81,'[1]LISTADO ATM'!$A$2:$C$822,3,0)</f>
        <v>SUR</v>
      </c>
      <c r="B81" s="142">
        <v>817</v>
      </c>
      <c r="C81" s="134" t="str">
        <f>VLOOKUP(B81,'[1]LISTADO ATM'!$A$2:$B$822,2,0)</f>
        <v xml:space="preserve">ATM Ayuntamiento Sabana Larga (San José de Ocoa) </v>
      </c>
      <c r="D81" s="180" t="s">
        <v>2584</v>
      </c>
      <c r="E81" s="181"/>
    </row>
    <row r="82" spans="1:5" ht="18" x14ac:dyDescent="0.25">
      <c r="A82" s="134" t="str">
        <f>VLOOKUP(B82,'[1]LISTADO ATM'!$A$2:$C$822,3,0)</f>
        <v>DISTRITO NACIONAL</v>
      </c>
      <c r="B82" s="142">
        <v>416</v>
      </c>
      <c r="C82" s="134" t="str">
        <f>VLOOKUP(B82,'[1]LISTADO ATM'!$A$2:$B$822,2,0)</f>
        <v xml:space="preserve">ATM Autobanco San Martín II </v>
      </c>
      <c r="D82" s="180" t="s">
        <v>2584</v>
      </c>
      <c r="E82" s="181"/>
    </row>
    <row r="83" spans="1:5" ht="18.75" customHeight="1" x14ac:dyDescent="0.25">
      <c r="A83" s="134" t="str">
        <f>VLOOKUP(B83,'[1]LISTADO ATM'!$A$2:$C$822,3,0)</f>
        <v>DISTRITO NACIONAL</v>
      </c>
      <c r="B83" s="142">
        <v>557</v>
      </c>
      <c r="C83" s="134" t="str">
        <f>VLOOKUP(B83,'[1]LISTADO ATM'!$A$2:$B$822,2,0)</f>
        <v xml:space="preserve">ATM Multicentro La Sirena Ave. Mella </v>
      </c>
      <c r="D83" s="180" t="s">
        <v>2600</v>
      </c>
      <c r="E83" s="181"/>
    </row>
    <row r="84" spans="1:5" ht="18" x14ac:dyDescent="0.25">
      <c r="A84" s="134" t="str">
        <f>VLOOKUP(B84,'[1]LISTADO ATM'!$A$2:$C$822,3,0)</f>
        <v>DISTRITO NACIONAL</v>
      </c>
      <c r="B84" s="142">
        <v>549</v>
      </c>
      <c r="C84" s="134" t="str">
        <f>VLOOKUP(B84,'[1]LISTADO ATM'!$A$2:$B$822,2,0)</f>
        <v xml:space="preserve">ATM Ministerio de Turismo (Oficinas Gubernamentales) </v>
      </c>
      <c r="D84" s="180" t="s">
        <v>2584</v>
      </c>
      <c r="E84" s="181"/>
    </row>
    <row r="85" spans="1:5" ht="18" x14ac:dyDescent="0.25">
      <c r="A85" s="134" t="str">
        <f>VLOOKUP(B85,'[1]LISTADO ATM'!$A$2:$C$822,3,0)</f>
        <v>ESTE</v>
      </c>
      <c r="B85" s="142">
        <v>117</v>
      </c>
      <c r="C85" s="134" t="str">
        <f>VLOOKUP(B85,'[1]LISTADO ATM'!$A$2:$B$822,2,0)</f>
        <v xml:space="preserve">ATM Oficina El Seybo </v>
      </c>
      <c r="D85" s="180" t="s">
        <v>2584</v>
      </c>
      <c r="E85" s="181"/>
    </row>
    <row r="86" spans="1:5" ht="18.75" customHeight="1" x14ac:dyDescent="0.25">
      <c r="A86" s="134" t="str">
        <f>VLOOKUP(B86,'[1]LISTADO ATM'!$A$2:$C$822,3,0)</f>
        <v>DISTRITO NACIONAL</v>
      </c>
      <c r="B86" s="142">
        <v>498</v>
      </c>
      <c r="C86" s="134" t="str">
        <f>VLOOKUP(B86,'[1]LISTADO ATM'!$A$2:$B$822,2,0)</f>
        <v xml:space="preserve">ATM Estación Sunix 27 de Febrero </v>
      </c>
      <c r="D86" s="180" t="s">
        <v>2669</v>
      </c>
      <c r="E86" s="181"/>
    </row>
    <row r="87" spans="1:5" ht="18" x14ac:dyDescent="0.25">
      <c r="A87" s="134" t="str">
        <f>VLOOKUP(B87,'[1]LISTADO ATM'!$A$2:$C$822,3,0)</f>
        <v>DISTRITO NACIONAL</v>
      </c>
      <c r="B87" s="142">
        <v>560</v>
      </c>
      <c r="C87" s="134" t="str">
        <f>VLOOKUP(B87,'[1]LISTADO ATM'!$A$2:$B$822,2,0)</f>
        <v xml:space="preserve">ATM Junta Central Electoral </v>
      </c>
      <c r="D87" s="180" t="s">
        <v>2584</v>
      </c>
      <c r="E87" s="181"/>
    </row>
    <row r="88" spans="1:5" ht="18" x14ac:dyDescent="0.25">
      <c r="A88" s="134" t="str">
        <f>VLOOKUP(B88,'[1]LISTADO ATM'!$A$2:$C$822,3,0)</f>
        <v>DISTRITO NACIONAL</v>
      </c>
      <c r="B88" s="142">
        <v>565</v>
      </c>
      <c r="C88" s="134" t="str">
        <f>VLOOKUP(B88,'[1]LISTADO ATM'!$A$2:$B$822,2,0)</f>
        <v xml:space="preserve">ATM S/M La Cadena Núñez de Cáceres </v>
      </c>
      <c r="D88" s="180" t="s">
        <v>2584</v>
      </c>
      <c r="E88" s="181"/>
    </row>
    <row r="89" spans="1:5" ht="18" x14ac:dyDescent="0.25">
      <c r="A89" s="134" t="str">
        <f>VLOOKUP(B89,'[1]LISTADO ATM'!$A$2:$C$822,3,0)</f>
        <v>DISTRITO NACIONAL</v>
      </c>
      <c r="B89" s="142">
        <v>574</v>
      </c>
      <c r="C89" s="134" t="str">
        <f>VLOOKUP(B89,'[1]LISTADO ATM'!$A$2:$B$822,2,0)</f>
        <v xml:space="preserve">ATM Club Obras Públicas </v>
      </c>
      <c r="D89" s="180" t="s">
        <v>2584</v>
      </c>
      <c r="E89" s="181"/>
    </row>
    <row r="90" spans="1:5" ht="18" x14ac:dyDescent="0.25">
      <c r="A90" s="134" t="str">
        <f>VLOOKUP(B90,'[1]LISTADO ATM'!$A$2:$C$822,3,0)</f>
        <v>SUR</v>
      </c>
      <c r="B90" s="142">
        <v>677</v>
      </c>
      <c r="C90" s="134" t="str">
        <f>VLOOKUP(B90,'[1]LISTADO ATM'!$A$2:$B$822,2,0)</f>
        <v>ATM PBG Villa Jaragua</v>
      </c>
      <c r="D90" s="180" t="s">
        <v>2584</v>
      </c>
      <c r="E90" s="181"/>
    </row>
    <row r="91" spans="1:5" ht="18" x14ac:dyDescent="0.25">
      <c r="A91" s="134" t="str">
        <f>VLOOKUP(B91,'[1]LISTADO ATM'!$A$2:$C$822,3,0)</f>
        <v>NORTE</v>
      </c>
      <c r="B91" s="142">
        <v>749</v>
      </c>
      <c r="C91" s="134" t="str">
        <f>VLOOKUP(B91,'[1]LISTADO ATM'!$A$2:$B$822,2,0)</f>
        <v xml:space="preserve">ATM Oficina Yaque </v>
      </c>
      <c r="D91" s="180" t="s">
        <v>2584</v>
      </c>
      <c r="E91" s="181"/>
    </row>
    <row r="92" spans="1:5" ht="18" x14ac:dyDescent="0.25">
      <c r="A92" s="134" t="str">
        <f>VLOOKUP(B92,'[1]LISTADO ATM'!$A$2:$C$822,3,0)</f>
        <v>SUR</v>
      </c>
      <c r="B92" s="142">
        <v>783</v>
      </c>
      <c r="C92" s="134" t="str">
        <f>VLOOKUP(B92,'[1]LISTADO ATM'!$A$2:$B$822,2,0)</f>
        <v xml:space="preserve">ATM Autobanco Alfa y Omega (Barahona) </v>
      </c>
      <c r="D92" s="180" t="s">
        <v>2584</v>
      </c>
      <c r="E92" s="181"/>
    </row>
    <row r="93" spans="1:5" ht="18" x14ac:dyDescent="0.25">
      <c r="A93" s="134" t="str">
        <f>VLOOKUP(B93,'[1]LISTADO ATM'!$A$2:$C$822,3,0)</f>
        <v>ESTE</v>
      </c>
      <c r="B93" s="142">
        <v>802</v>
      </c>
      <c r="C93" s="134" t="str">
        <f>VLOOKUP(B93,'[1]LISTADO ATM'!$A$2:$B$822,2,0)</f>
        <v xml:space="preserve">ATM UNP Aeropuerto La Romana </v>
      </c>
      <c r="D93" s="180" t="s">
        <v>2584</v>
      </c>
      <c r="E93" s="181"/>
    </row>
    <row r="94" spans="1:5" ht="18" x14ac:dyDescent="0.25">
      <c r="A94" s="134" t="str">
        <f>VLOOKUP(B94,'[1]LISTADO ATM'!$A$2:$C$822,3,0)</f>
        <v>SUR</v>
      </c>
      <c r="B94" s="142">
        <v>984</v>
      </c>
      <c r="C94" s="134" t="str">
        <f>VLOOKUP(B94,'[1]LISTADO ATM'!$A$2:$B$822,2,0)</f>
        <v xml:space="preserve">ATM Oficina Neiba II </v>
      </c>
      <c r="D94" s="180" t="s">
        <v>2584</v>
      </c>
      <c r="E94" s="181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.75" thickBot="1" x14ac:dyDescent="0.3">
      <c r="A100" s="138" t="s">
        <v>2472</v>
      </c>
      <c r="B100" s="147">
        <f>COUNT(B77:B94)</f>
        <v>18</v>
      </c>
      <c r="C100" s="135"/>
      <c r="D100" s="135"/>
      <c r="E100" s="136"/>
    </row>
  </sheetData>
  <mergeCells count="31">
    <mergeCell ref="D81:E81"/>
    <mergeCell ref="D82:E82"/>
    <mergeCell ref="C18:E18"/>
    <mergeCell ref="A20:E20"/>
    <mergeCell ref="C28:E28"/>
    <mergeCell ref="A30:E30"/>
    <mergeCell ref="A48:E48"/>
    <mergeCell ref="A62:E62"/>
    <mergeCell ref="A72:B72"/>
    <mergeCell ref="A75:E75"/>
    <mergeCell ref="D76:E76"/>
    <mergeCell ref="D77:E77"/>
    <mergeCell ref="D78:E78"/>
    <mergeCell ref="D79:E79"/>
    <mergeCell ref="D80:E80"/>
    <mergeCell ref="D91:E91"/>
    <mergeCell ref="D92:E92"/>
    <mergeCell ref="D93:E93"/>
    <mergeCell ref="D94:E94"/>
    <mergeCell ref="A1:E1"/>
    <mergeCell ref="A2:E2"/>
    <mergeCell ref="A7:E7"/>
    <mergeCell ref="F1:G1"/>
    <mergeCell ref="D87:E87"/>
    <mergeCell ref="D88:E88"/>
    <mergeCell ref="D89:E89"/>
    <mergeCell ref="D90:E90"/>
    <mergeCell ref="D83:E83"/>
    <mergeCell ref="D84:E84"/>
    <mergeCell ref="D85:E85"/>
    <mergeCell ref="D86:E86"/>
  </mergeCells>
  <phoneticPr fontId="46" type="noConversion"/>
  <conditionalFormatting sqref="B352:B1048576">
    <cfRule type="duplicateValues" dxfId="217" priority="24"/>
    <cfRule type="duplicateValues" dxfId="216" priority="26"/>
  </conditionalFormatting>
  <conditionalFormatting sqref="E352:E1048576">
    <cfRule type="duplicateValues" dxfId="215" priority="27"/>
  </conditionalFormatting>
  <conditionalFormatting sqref="E50">
    <cfRule type="duplicateValues" dxfId="214" priority="19"/>
  </conditionalFormatting>
  <conditionalFormatting sqref="E33 E36:E39 E42:E45">
    <cfRule type="duplicateValues" dxfId="213" priority="18"/>
  </conditionalFormatting>
  <conditionalFormatting sqref="E84:E85">
    <cfRule type="duplicateValues" dxfId="212" priority="20"/>
  </conditionalFormatting>
  <conditionalFormatting sqref="E54 E56:E59">
    <cfRule type="duplicateValues" dxfId="211" priority="17"/>
  </conditionalFormatting>
  <conditionalFormatting sqref="E52">
    <cfRule type="duplicateValues" dxfId="210" priority="16"/>
  </conditionalFormatting>
  <conditionalFormatting sqref="E51">
    <cfRule type="duplicateValues" dxfId="209" priority="15"/>
  </conditionalFormatting>
  <conditionalFormatting sqref="E53">
    <cfRule type="duplicateValues" dxfId="208" priority="14"/>
  </conditionalFormatting>
  <conditionalFormatting sqref="E35">
    <cfRule type="duplicateValues" dxfId="207" priority="13"/>
  </conditionalFormatting>
  <conditionalFormatting sqref="E65">
    <cfRule type="duplicateValues" dxfId="206" priority="12"/>
  </conditionalFormatting>
  <conditionalFormatting sqref="E34">
    <cfRule type="duplicateValues" dxfId="205" priority="11"/>
  </conditionalFormatting>
  <conditionalFormatting sqref="E100:E351 E46:E48 E60:E62 E1:E20 E64 E32 E22:E30 E66:E83">
    <cfRule type="duplicateValues" dxfId="204" priority="21"/>
  </conditionalFormatting>
  <conditionalFormatting sqref="E86">
    <cfRule type="duplicateValues" dxfId="203" priority="10"/>
  </conditionalFormatting>
  <conditionalFormatting sqref="E87">
    <cfRule type="duplicateValues" dxfId="202" priority="9"/>
  </conditionalFormatting>
  <conditionalFormatting sqref="E88:E91">
    <cfRule type="duplicateValues" dxfId="201" priority="7"/>
  </conditionalFormatting>
  <conditionalFormatting sqref="E92:E93">
    <cfRule type="duplicateValues" dxfId="200" priority="6"/>
  </conditionalFormatting>
  <conditionalFormatting sqref="E94:E99">
    <cfRule type="duplicateValues" dxfId="199" priority="5"/>
  </conditionalFormatting>
  <conditionalFormatting sqref="E40">
    <cfRule type="duplicateValues" dxfId="198" priority="4"/>
  </conditionalFormatting>
  <conditionalFormatting sqref="E41">
    <cfRule type="duplicateValues" dxfId="197" priority="2"/>
  </conditionalFormatting>
  <conditionalFormatting sqref="B1:B351">
    <cfRule type="duplicateValues" dxfId="116" priority="161092"/>
  </conditionalFormatting>
  <conditionalFormatting sqref="E55">
    <cfRule type="duplicateValues" dxfId="1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96" priority="5"/>
  </conditionalFormatting>
  <conditionalFormatting sqref="A827">
    <cfRule type="duplicateValues" dxfId="195" priority="4"/>
  </conditionalFormatting>
  <conditionalFormatting sqref="A828">
    <cfRule type="duplicateValues" dxfId="194" priority="3"/>
  </conditionalFormatting>
  <conditionalFormatting sqref="A829">
    <cfRule type="duplicateValues" dxfId="193" priority="2"/>
  </conditionalFormatting>
  <conditionalFormatting sqref="A830">
    <cfRule type="duplicateValues" dxfId="19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2420</v>
      </c>
      <c r="B1" s="190"/>
      <c r="C1" s="190"/>
      <c r="D1" s="19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9" t="s">
        <v>2429</v>
      </c>
      <c r="B18" s="190"/>
      <c r="C18" s="190"/>
      <c r="D18" s="19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1" priority="18"/>
  </conditionalFormatting>
  <conditionalFormatting sqref="B7:B8">
    <cfRule type="duplicateValues" dxfId="190" priority="17"/>
  </conditionalFormatting>
  <conditionalFormatting sqref="A7:A8">
    <cfRule type="duplicateValues" dxfId="189" priority="15"/>
    <cfRule type="duplicateValues" dxfId="18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2021-07-13T12:48:43Z</dcterms:modified>
</cp:coreProperties>
</file>