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4\"/>
    </mc:Choice>
  </mc:AlternateContent>
  <xr:revisionPtr revIDLastSave="0" documentId="8_{936404A5-291B-442D-9106-5CF7B4C286D5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Efectivo'!$A$33:$E$33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1" l="1"/>
  <c r="F46" i="1"/>
  <c r="G46" i="1"/>
  <c r="H46" i="1"/>
  <c r="I46" i="1"/>
  <c r="J46" i="1"/>
  <c r="K46" i="1"/>
  <c r="A121" i="1"/>
  <c r="F121" i="1"/>
  <c r="G121" i="1"/>
  <c r="H121" i="1"/>
  <c r="I121" i="1"/>
  <c r="J121" i="1"/>
  <c r="K121" i="1"/>
  <c r="A122" i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84" i="1"/>
  <c r="F84" i="1"/>
  <c r="G84" i="1"/>
  <c r="H84" i="1"/>
  <c r="I84" i="1"/>
  <c r="J84" i="1"/>
  <c r="K84" i="1"/>
  <c r="A120" i="1"/>
  <c r="F120" i="1"/>
  <c r="G120" i="1"/>
  <c r="H120" i="1"/>
  <c r="I120" i="1"/>
  <c r="J120" i="1"/>
  <c r="K120" i="1"/>
  <c r="A87" i="1"/>
  <c r="F87" i="1"/>
  <c r="G87" i="1"/>
  <c r="H87" i="1"/>
  <c r="I87" i="1"/>
  <c r="J87" i="1"/>
  <c r="K87" i="1"/>
  <c r="A91" i="1"/>
  <c r="F91" i="1"/>
  <c r="G91" i="1"/>
  <c r="H91" i="1"/>
  <c r="I91" i="1"/>
  <c r="J91" i="1"/>
  <c r="K91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61" i="1"/>
  <c r="F61" i="1"/>
  <c r="G61" i="1"/>
  <c r="H61" i="1"/>
  <c r="I61" i="1"/>
  <c r="J61" i="1"/>
  <c r="K61" i="1"/>
  <c r="A41" i="1"/>
  <c r="F41" i="1"/>
  <c r="G41" i="1"/>
  <c r="H41" i="1"/>
  <c r="I41" i="1"/>
  <c r="J41" i="1"/>
  <c r="K41" i="1"/>
  <c r="A22" i="1"/>
  <c r="F22" i="1"/>
  <c r="G22" i="1"/>
  <c r="H22" i="1"/>
  <c r="I22" i="1"/>
  <c r="J22" i="1"/>
  <c r="K22" i="1"/>
  <c r="A79" i="1"/>
  <c r="F79" i="1"/>
  <c r="G79" i="1"/>
  <c r="H79" i="1"/>
  <c r="I79" i="1"/>
  <c r="J79" i="1"/>
  <c r="K79" i="1"/>
  <c r="A118" i="1"/>
  <c r="F118" i="1"/>
  <c r="G118" i="1"/>
  <c r="H118" i="1"/>
  <c r="I118" i="1"/>
  <c r="J118" i="1"/>
  <c r="K118" i="1"/>
  <c r="A23" i="1"/>
  <c r="F23" i="1"/>
  <c r="G23" i="1"/>
  <c r="H23" i="1"/>
  <c r="I23" i="1"/>
  <c r="J23" i="1"/>
  <c r="K23" i="1"/>
  <c r="A42" i="1"/>
  <c r="F42" i="1"/>
  <c r="G42" i="1"/>
  <c r="H42" i="1"/>
  <c r="I42" i="1"/>
  <c r="J42" i="1"/>
  <c r="K42" i="1"/>
  <c r="A24" i="1"/>
  <c r="F24" i="1"/>
  <c r="G24" i="1"/>
  <c r="H24" i="1"/>
  <c r="I24" i="1"/>
  <c r="J24" i="1"/>
  <c r="K24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17" i="1"/>
  <c r="F117" i="1"/>
  <c r="G117" i="1"/>
  <c r="H117" i="1"/>
  <c r="I117" i="1"/>
  <c r="J117" i="1"/>
  <c r="K117" i="1"/>
  <c r="A95" i="1"/>
  <c r="F95" i="1"/>
  <c r="G95" i="1"/>
  <c r="H95" i="1"/>
  <c r="I95" i="1"/>
  <c r="J95" i="1"/>
  <c r="K95" i="1"/>
  <c r="A55" i="1"/>
  <c r="F55" i="1"/>
  <c r="G55" i="1"/>
  <c r="H55" i="1"/>
  <c r="I55" i="1"/>
  <c r="J55" i="1"/>
  <c r="K55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34" i="1"/>
  <c r="F34" i="1"/>
  <c r="G34" i="1"/>
  <c r="H34" i="1"/>
  <c r="I34" i="1"/>
  <c r="J34" i="1"/>
  <c r="K34" i="1"/>
  <c r="A106" i="1"/>
  <c r="F106" i="1"/>
  <c r="G106" i="1"/>
  <c r="H106" i="1"/>
  <c r="I106" i="1"/>
  <c r="J106" i="1"/>
  <c r="K106" i="1"/>
  <c r="A78" i="1"/>
  <c r="F78" i="1"/>
  <c r="G78" i="1"/>
  <c r="H78" i="1"/>
  <c r="I78" i="1"/>
  <c r="J78" i="1"/>
  <c r="K78" i="1"/>
  <c r="A105" i="1"/>
  <c r="F105" i="1"/>
  <c r="G105" i="1"/>
  <c r="H105" i="1"/>
  <c r="I105" i="1"/>
  <c r="J105" i="1"/>
  <c r="K105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119" i="1"/>
  <c r="F119" i="1"/>
  <c r="G119" i="1"/>
  <c r="H119" i="1"/>
  <c r="I119" i="1"/>
  <c r="J119" i="1"/>
  <c r="K119" i="1"/>
  <c r="A89" i="1"/>
  <c r="F89" i="1"/>
  <c r="G89" i="1"/>
  <c r="H89" i="1"/>
  <c r="I89" i="1"/>
  <c r="J89" i="1"/>
  <c r="K89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90" i="1"/>
  <c r="F90" i="1"/>
  <c r="G90" i="1"/>
  <c r="H90" i="1"/>
  <c r="I90" i="1"/>
  <c r="J90" i="1"/>
  <c r="K90" i="1"/>
  <c r="A88" i="1"/>
  <c r="F88" i="1"/>
  <c r="G88" i="1"/>
  <c r="H88" i="1"/>
  <c r="I88" i="1"/>
  <c r="J88" i="1"/>
  <c r="K88" i="1"/>
  <c r="A43" i="1"/>
  <c r="F43" i="1"/>
  <c r="G43" i="1"/>
  <c r="H43" i="1"/>
  <c r="I43" i="1"/>
  <c r="J43" i="1"/>
  <c r="K43" i="1"/>
  <c r="A86" i="1"/>
  <c r="F86" i="1"/>
  <c r="G86" i="1"/>
  <c r="H86" i="1"/>
  <c r="I86" i="1"/>
  <c r="J86" i="1"/>
  <c r="K86" i="1"/>
  <c r="A66" i="1"/>
  <c r="F66" i="1"/>
  <c r="G66" i="1"/>
  <c r="H66" i="1"/>
  <c r="I66" i="1"/>
  <c r="J66" i="1"/>
  <c r="K66" i="1"/>
  <c r="A35" i="1"/>
  <c r="F35" i="1"/>
  <c r="G35" i="1"/>
  <c r="H35" i="1"/>
  <c r="I35" i="1"/>
  <c r="J35" i="1"/>
  <c r="K35" i="1"/>
  <c r="A67" i="1"/>
  <c r="F67" i="1"/>
  <c r="G67" i="1"/>
  <c r="H67" i="1"/>
  <c r="I67" i="1"/>
  <c r="J67" i="1"/>
  <c r="K67" i="1"/>
  <c r="A36" i="1"/>
  <c r="F36" i="1"/>
  <c r="G36" i="1"/>
  <c r="H36" i="1"/>
  <c r="I36" i="1"/>
  <c r="J36" i="1"/>
  <c r="K36" i="1"/>
  <c r="A71" i="1"/>
  <c r="F71" i="1"/>
  <c r="G71" i="1"/>
  <c r="H71" i="1"/>
  <c r="I71" i="1"/>
  <c r="J71" i="1"/>
  <c r="K71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60" i="1"/>
  <c r="F60" i="1"/>
  <c r="G60" i="1"/>
  <c r="H60" i="1"/>
  <c r="I60" i="1"/>
  <c r="J60" i="1"/>
  <c r="K60" i="1"/>
  <c r="A83" i="1"/>
  <c r="F83" i="1"/>
  <c r="G83" i="1"/>
  <c r="H83" i="1"/>
  <c r="I83" i="1"/>
  <c r="J83" i="1"/>
  <c r="K83" i="1"/>
  <c r="K65" i="1"/>
  <c r="J65" i="1"/>
  <c r="I65" i="1"/>
  <c r="H65" i="1"/>
  <c r="G65" i="1"/>
  <c r="F65" i="1"/>
  <c r="A65" i="1"/>
  <c r="A104" i="1" l="1"/>
  <c r="F104" i="1"/>
  <c r="G104" i="1"/>
  <c r="H104" i="1"/>
  <c r="I104" i="1"/>
  <c r="J104" i="1"/>
  <c r="K104" i="1"/>
  <c r="A113" i="1"/>
  <c r="F113" i="1"/>
  <c r="G113" i="1"/>
  <c r="H113" i="1"/>
  <c r="I113" i="1"/>
  <c r="J113" i="1"/>
  <c r="K113" i="1"/>
  <c r="K114" i="1"/>
  <c r="J114" i="1"/>
  <c r="I114" i="1"/>
  <c r="H114" i="1"/>
  <c r="G114" i="1"/>
  <c r="F114" i="1"/>
  <c r="A114" i="1"/>
  <c r="F16" i="1" l="1"/>
  <c r="G16" i="1"/>
  <c r="H16" i="1"/>
  <c r="I16" i="1"/>
  <c r="J16" i="1"/>
  <c r="K16" i="1"/>
  <c r="F54" i="1"/>
  <c r="G54" i="1"/>
  <c r="H54" i="1"/>
  <c r="I54" i="1"/>
  <c r="J54" i="1"/>
  <c r="K54" i="1"/>
  <c r="F53" i="1"/>
  <c r="G53" i="1"/>
  <c r="H53" i="1"/>
  <c r="I53" i="1"/>
  <c r="J53" i="1"/>
  <c r="K53" i="1"/>
  <c r="F15" i="1"/>
  <c r="G15" i="1"/>
  <c r="H15" i="1"/>
  <c r="I15" i="1"/>
  <c r="J15" i="1"/>
  <c r="K15" i="1"/>
  <c r="F94" i="1"/>
  <c r="G94" i="1"/>
  <c r="H94" i="1"/>
  <c r="I94" i="1"/>
  <c r="J94" i="1"/>
  <c r="K94" i="1"/>
  <c r="F112" i="1"/>
  <c r="G112" i="1"/>
  <c r="H112" i="1"/>
  <c r="I112" i="1"/>
  <c r="J112" i="1"/>
  <c r="K112" i="1"/>
  <c r="F116" i="1"/>
  <c r="G116" i="1"/>
  <c r="H116" i="1"/>
  <c r="I116" i="1"/>
  <c r="J116" i="1"/>
  <c r="K116" i="1"/>
  <c r="F111" i="1"/>
  <c r="G111" i="1"/>
  <c r="H111" i="1"/>
  <c r="I111" i="1"/>
  <c r="J111" i="1"/>
  <c r="K111" i="1"/>
  <c r="F14" i="1"/>
  <c r="G14" i="1"/>
  <c r="H14" i="1"/>
  <c r="I14" i="1"/>
  <c r="J14" i="1"/>
  <c r="K14" i="1"/>
  <c r="F31" i="1"/>
  <c r="G31" i="1"/>
  <c r="H31" i="1"/>
  <c r="I31" i="1"/>
  <c r="J31" i="1"/>
  <c r="K31" i="1"/>
  <c r="A16" i="1"/>
  <c r="A54" i="1"/>
  <c r="A53" i="1"/>
  <c r="A15" i="1"/>
  <c r="A94" i="1"/>
  <c r="A112" i="1"/>
  <c r="A116" i="1"/>
  <c r="A111" i="1"/>
  <c r="A14" i="1"/>
  <c r="A31" i="1"/>
  <c r="F74" i="1" l="1"/>
  <c r="G74" i="1"/>
  <c r="H74" i="1"/>
  <c r="I74" i="1"/>
  <c r="J74" i="1"/>
  <c r="K74" i="1"/>
  <c r="A74" i="1"/>
  <c r="F52" i="1" l="1"/>
  <c r="G52" i="1"/>
  <c r="H52" i="1"/>
  <c r="I52" i="1"/>
  <c r="J52" i="1"/>
  <c r="K52" i="1"/>
  <c r="F64" i="1"/>
  <c r="G64" i="1"/>
  <c r="H64" i="1"/>
  <c r="I64" i="1"/>
  <c r="J64" i="1"/>
  <c r="K64" i="1"/>
  <c r="F51" i="1"/>
  <c r="G51" i="1"/>
  <c r="H51" i="1"/>
  <c r="I51" i="1"/>
  <c r="J51" i="1"/>
  <c r="K51" i="1"/>
  <c r="F50" i="1"/>
  <c r="G50" i="1"/>
  <c r="H50" i="1"/>
  <c r="I50" i="1"/>
  <c r="J50" i="1"/>
  <c r="K50" i="1"/>
  <c r="F108" i="1"/>
  <c r="G108" i="1"/>
  <c r="H108" i="1"/>
  <c r="I108" i="1"/>
  <c r="J108" i="1"/>
  <c r="K108" i="1"/>
  <c r="F75" i="1"/>
  <c r="G75" i="1"/>
  <c r="H75" i="1"/>
  <c r="I75" i="1"/>
  <c r="J75" i="1"/>
  <c r="K75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3" i="1"/>
  <c r="G13" i="1"/>
  <c r="H13" i="1"/>
  <c r="I13" i="1"/>
  <c r="J13" i="1"/>
  <c r="K13" i="1"/>
  <c r="F59" i="1"/>
  <c r="G59" i="1"/>
  <c r="H59" i="1"/>
  <c r="I59" i="1"/>
  <c r="J59" i="1"/>
  <c r="K59" i="1"/>
  <c r="F101" i="1"/>
  <c r="G101" i="1"/>
  <c r="H101" i="1"/>
  <c r="I101" i="1"/>
  <c r="J101" i="1"/>
  <c r="K101" i="1"/>
  <c r="F93" i="1"/>
  <c r="G93" i="1"/>
  <c r="H93" i="1"/>
  <c r="I93" i="1"/>
  <c r="J93" i="1"/>
  <c r="K93" i="1"/>
  <c r="F100" i="1"/>
  <c r="G100" i="1"/>
  <c r="H100" i="1"/>
  <c r="I100" i="1"/>
  <c r="J100" i="1"/>
  <c r="K100" i="1"/>
  <c r="F99" i="1"/>
  <c r="G99" i="1"/>
  <c r="H99" i="1"/>
  <c r="I99" i="1"/>
  <c r="J99" i="1"/>
  <c r="K99" i="1"/>
  <c r="A52" i="1"/>
  <c r="A64" i="1"/>
  <c r="A51" i="1"/>
  <c r="A50" i="1"/>
  <c r="A108" i="1"/>
  <c r="A75" i="1"/>
  <c r="A103" i="1"/>
  <c r="A102" i="1"/>
  <c r="A13" i="1"/>
  <c r="A59" i="1"/>
  <c r="A101" i="1"/>
  <c r="A93" i="1"/>
  <c r="A100" i="1"/>
  <c r="A99" i="1"/>
  <c r="F115" i="1"/>
  <c r="G115" i="1"/>
  <c r="H115" i="1"/>
  <c r="I115" i="1"/>
  <c r="J115" i="1"/>
  <c r="K115" i="1"/>
  <c r="F107" i="1"/>
  <c r="G107" i="1"/>
  <c r="H107" i="1"/>
  <c r="I107" i="1"/>
  <c r="J107" i="1"/>
  <c r="K107" i="1"/>
  <c r="F12" i="1"/>
  <c r="G12" i="1"/>
  <c r="H12" i="1"/>
  <c r="I12" i="1"/>
  <c r="J12" i="1"/>
  <c r="K12" i="1"/>
  <c r="F11" i="1"/>
  <c r="G11" i="1"/>
  <c r="H11" i="1"/>
  <c r="I11" i="1"/>
  <c r="J11" i="1"/>
  <c r="K11" i="1"/>
  <c r="F77" i="1"/>
  <c r="G77" i="1"/>
  <c r="H77" i="1"/>
  <c r="I77" i="1"/>
  <c r="J77" i="1"/>
  <c r="K77" i="1"/>
  <c r="F76" i="1"/>
  <c r="G76" i="1"/>
  <c r="H76" i="1"/>
  <c r="I76" i="1"/>
  <c r="J76" i="1"/>
  <c r="K76" i="1"/>
  <c r="F10" i="1"/>
  <c r="G10" i="1"/>
  <c r="H10" i="1"/>
  <c r="I10" i="1"/>
  <c r="J10" i="1"/>
  <c r="K10" i="1"/>
  <c r="F9" i="1"/>
  <c r="G9" i="1"/>
  <c r="H9" i="1"/>
  <c r="I9" i="1"/>
  <c r="J9" i="1"/>
  <c r="K9" i="1"/>
  <c r="F62" i="1"/>
  <c r="G62" i="1"/>
  <c r="H62" i="1"/>
  <c r="I62" i="1"/>
  <c r="J62" i="1"/>
  <c r="K62" i="1"/>
  <c r="F68" i="1"/>
  <c r="G68" i="1"/>
  <c r="H68" i="1"/>
  <c r="I68" i="1"/>
  <c r="J68" i="1"/>
  <c r="K68" i="1"/>
  <c r="F8" i="1"/>
  <c r="G8" i="1"/>
  <c r="H8" i="1"/>
  <c r="I8" i="1"/>
  <c r="J8" i="1"/>
  <c r="K8" i="1"/>
  <c r="F58" i="1"/>
  <c r="G58" i="1"/>
  <c r="H58" i="1"/>
  <c r="I58" i="1"/>
  <c r="J58" i="1"/>
  <c r="K58" i="1"/>
  <c r="F57" i="1"/>
  <c r="G57" i="1"/>
  <c r="H57" i="1"/>
  <c r="I57" i="1"/>
  <c r="J57" i="1"/>
  <c r="K57" i="1"/>
  <c r="F49" i="1"/>
  <c r="G49" i="1"/>
  <c r="H49" i="1"/>
  <c r="I49" i="1"/>
  <c r="J49" i="1"/>
  <c r="K49" i="1"/>
  <c r="F98" i="1"/>
  <c r="G98" i="1"/>
  <c r="H98" i="1"/>
  <c r="I98" i="1"/>
  <c r="J98" i="1"/>
  <c r="K98" i="1"/>
  <c r="A115" i="1"/>
  <c r="A107" i="1"/>
  <c r="A12" i="1"/>
  <c r="A11" i="1"/>
  <c r="A77" i="1"/>
  <c r="A76" i="1"/>
  <c r="A10" i="1"/>
  <c r="A9" i="1"/>
  <c r="A62" i="1"/>
  <c r="A68" i="1"/>
  <c r="A8" i="1"/>
  <c r="A58" i="1"/>
  <c r="A57" i="1"/>
  <c r="A49" i="1"/>
  <c r="A98" i="1"/>
  <c r="A70" i="1" l="1"/>
  <c r="A30" i="1"/>
  <c r="A48" i="1"/>
  <c r="A29" i="1"/>
  <c r="A7" i="1"/>
  <c r="A28" i="1"/>
  <c r="F70" i="1"/>
  <c r="G70" i="1"/>
  <c r="H70" i="1"/>
  <c r="I70" i="1"/>
  <c r="J70" i="1"/>
  <c r="K70" i="1"/>
  <c r="F30" i="1"/>
  <c r="G30" i="1"/>
  <c r="H30" i="1"/>
  <c r="I30" i="1"/>
  <c r="J30" i="1"/>
  <c r="K30" i="1"/>
  <c r="F48" i="1"/>
  <c r="G48" i="1"/>
  <c r="H48" i="1"/>
  <c r="I48" i="1"/>
  <c r="J48" i="1"/>
  <c r="K48" i="1"/>
  <c r="F29" i="1"/>
  <c r="G29" i="1"/>
  <c r="H29" i="1"/>
  <c r="I29" i="1"/>
  <c r="J29" i="1"/>
  <c r="K29" i="1"/>
  <c r="F7" i="1"/>
  <c r="G7" i="1"/>
  <c r="H7" i="1"/>
  <c r="I7" i="1"/>
  <c r="J7" i="1"/>
  <c r="K7" i="1"/>
  <c r="F28" i="1"/>
  <c r="G28" i="1"/>
  <c r="H28" i="1"/>
  <c r="I28" i="1"/>
  <c r="J28" i="1"/>
  <c r="K28" i="1"/>
  <c r="A110" i="1" l="1"/>
  <c r="A109" i="1"/>
  <c r="A73" i="1"/>
  <c r="A85" i="1"/>
  <c r="A72" i="1"/>
  <c r="A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73" i="1"/>
  <c r="G73" i="1"/>
  <c r="H73" i="1"/>
  <c r="I73" i="1"/>
  <c r="J73" i="1"/>
  <c r="K73" i="1"/>
  <c r="F85" i="1"/>
  <c r="G85" i="1"/>
  <c r="H85" i="1"/>
  <c r="I85" i="1"/>
  <c r="J85" i="1"/>
  <c r="K85" i="1"/>
  <c r="F72" i="1"/>
  <c r="G72" i="1"/>
  <c r="H72" i="1"/>
  <c r="I72" i="1"/>
  <c r="J72" i="1"/>
  <c r="K72" i="1"/>
  <c r="F6" i="1"/>
  <c r="G6" i="1"/>
  <c r="H6" i="1"/>
  <c r="I6" i="1"/>
  <c r="J6" i="1"/>
  <c r="K6" i="1"/>
  <c r="F69" i="1" l="1"/>
  <c r="G69" i="1"/>
  <c r="H69" i="1"/>
  <c r="I69" i="1"/>
  <c r="J69" i="1"/>
  <c r="K69" i="1"/>
  <c r="A69" i="1"/>
  <c r="F5" i="1" l="1"/>
  <c r="G5" i="1"/>
  <c r="H5" i="1"/>
  <c r="I5" i="1"/>
  <c r="J5" i="1"/>
  <c r="K5" i="1"/>
  <c r="F56" i="1"/>
  <c r="G56" i="1"/>
  <c r="H56" i="1"/>
  <c r="I56" i="1"/>
  <c r="J56" i="1"/>
  <c r="K56" i="1"/>
  <c r="F97" i="1"/>
  <c r="G97" i="1"/>
  <c r="H97" i="1"/>
  <c r="I97" i="1"/>
  <c r="J97" i="1"/>
  <c r="K97" i="1"/>
  <c r="A5" i="1"/>
  <c r="A56" i="1"/>
  <c r="A97" i="1"/>
  <c r="F47" i="1" l="1"/>
  <c r="G47" i="1"/>
  <c r="H47" i="1"/>
  <c r="I47" i="1"/>
  <c r="J47" i="1"/>
  <c r="K47" i="1"/>
  <c r="A47" i="1"/>
  <c r="F92" i="1" l="1"/>
  <c r="G92" i="1"/>
  <c r="H92" i="1"/>
  <c r="I92" i="1"/>
  <c r="J92" i="1"/>
  <c r="K92" i="1"/>
  <c r="F27" i="1"/>
  <c r="G27" i="1"/>
  <c r="H27" i="1"/>
  <c r="I27" i="1"/>
  <c r="J27" i="1"/>
  <c r="K27" i="1"/>
  <c r="F96" i="1"/>
  <c r="G96" i="1"/>
  <c r="H96" i="1"/>
  <c r="I96" i="1"/>
  <c r="J96" i="1"/>
  <c r="K96" i="1"/>
  <c r="A92" i="1"/>
  <c r="A27" i="1"/>
  <c r="A96" i="1"/>
  <c r="F63" i="1" l="1"/>
  <c r="G63" i="1"/>
  <c r="H63" i="1"/>
  <c r="I63" i="1"/>
  <c r="J63" i="1"/>
  <c r="K63" i="1"/>
  <c r="A63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<sst xmlns="http://schemas.openxmlformats.org/spreadsheetml/2006/main" count="13823" uniqueCount="2629">
  <si>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</si>
  <si>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</si>
  <si>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</si>
  <si>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</si>
  <si>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</si>
  <si>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</si>
  <si>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</si>
  <si>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</si>
  <si>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</si>
  <si>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</si>
  <si>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</si>
  <si>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</si>
  <si>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</si>
  <si>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</si>
  <si>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</si>
  <si>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</si>
  <si>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</si>
  <si>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</si>
  <si>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</si>
  <si>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</si>
  <si>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</si>
  <si>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</si>
  <si>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</si>
  <si>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</si>
  <si>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</si>
  <si>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</si>
  <si>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</si>
  <si>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</si>
  <si>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</si>
  <si>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</si>
  <si>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</si>
  <si>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</si>
  <si>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</si>
  <si>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</si>
  <si>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</si>
  <si>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</si>
  <si>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</si>
  <si>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</si>
  <si>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</si>
  <si>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</si>
  <si>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</si>
  <si>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</si>
  <si>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</si>
  <si>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</si>
  <si>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</si>
  <si>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</si>
  <si>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</si>
  <si>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</si>
  <si>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</si>
  <si>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</si>
  <si>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</si>
  <si>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</si>
  <si>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</si>
  <si>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</si>
  <si>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</si>
  <si>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</si>
  <si>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</si>
  <si>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</si>
  <si>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</si>
  <si>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</si>
  <si>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</si>
  <si>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</si>
  <si>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</si>
  <si>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</si>
  <si>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</si>
  <si>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</si>
  <si>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</si>
  <si>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</si>
  <si>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</si>
  <si>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</si>
  <si>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</si>
  <si>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</si>
  <si>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</si>
  <si>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</si>
  <si>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</si>
  <si>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</si>
  <si>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</si>
  <si>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</si>
  <si>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</si>
  <si>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</si>
  <si>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</si>
  <si>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</si>
  <si>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</si>
  <si>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</si>
  <si>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</si>
  <si>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</si>
  <si>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</si>
  <si>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</si>
  <si>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</si>
  <si>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</si>
  <si>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</si>
  <si>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</si>
  <si>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</si>
  <si>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</si>
  <si>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</si>
  <si>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</si>
  <si>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</si>
  <si>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</si>
  <si>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</si>
  <si>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</si>
  <si>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</si>
  <si>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</si>
  <si>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</si>
  <si>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</si>
  <si>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</si>
  <si>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</si>
  <si>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</si>
  <si>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</si>
  <si>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</si>
  <si>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</si>
  <si>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</si>
  <si>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</si>
  <si>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</si>
  <si>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</si>
  <si>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</si>
  <si>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</si>
  <si>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</si>
  <si>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</si>
  <si>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</si>
  <si>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</si>
  <si>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</si>
  <si>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</si>
  <si>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</si>
  <si>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</si>
  <si>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</si>
  <si>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</si>
  <si>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</si>
  <si>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</si>
  <si>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</si>
  <si>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</si>
  <si>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</si>
  <si>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</si>
  <si>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</si>
  <si>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</si>
  <si>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</si>
  <si>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</si>
  <si>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</si>
  <si>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</si>
  <si>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</si>
  <si>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</si>
  <si>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</si>
  <si>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</si>
  <si>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</si>
  <si>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</si>
  <si>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</si>
  <si>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</si>
  <si>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</si>
  <si>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</si>
  <si>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</si>
  <si>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</si>
  <si>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</si>
  <si>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</si>
  <si>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</si>
  <si>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</si>
  <si>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</si>
  <si>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</si>
  <si>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</si>
  <si>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</si>
  <si>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</si>
  <si>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</si>
  <si>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</si>
  <si>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</si>
  <si>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</si>
  <si>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</si>
  <si>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</si>
  <si>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</si>
  <si>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</si>
  <si>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</si>
  <si>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</si>
  <si>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</si>
  <si>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</si>
  <si>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</si>
  <si>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</si>
  <si>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</si>
  <si>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</si>
  <si>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</si>
  <si>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</si>
  <si>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</si>
  <si>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</si>
  <si>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</si>
  <si>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</si>
  <si>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</si>
  <si>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</si>
  <si>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</si>
  <si>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</si>
  <si>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</si>
  <si>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</si>
  <si>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</si>
  <si>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</si>
  <si>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</si>
  <si>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</si>
  <si>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</si>
  <si>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</si>
  <si>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</si>
  <si>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</si>
  <si>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</si>
  <si>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</si>
  <si>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</si>
  <si>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</si>
  <si>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</si>
  <si>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</si>
  <si>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</si>
  <si>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</si>
  <si>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</si>
  <si>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</si>
  <si>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</si>
  <si>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</si>
  <si>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</si>
  <si>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</si>
  <si>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</si>
  <si>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</si>
  <si>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</si>
  <si>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</si>
  <si>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</si>
  <si>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</si>
  <si>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</si>
  <si>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</si>
  <si>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</si>
  <si>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</si>
  <si>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</si>
  <si>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</si>
  <si>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</si>
  <si>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</si>
  <si>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</si>
  <si>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</si>
  <si>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</si>
  <si>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</si>
  <si>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</si>
  <si>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</si>
  <si>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</si>
  <si>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</si>
  <si>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</si>
  <si>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</si>
  <si>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</si>
  <si>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</si>
  <si>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</si>
  <si>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</si>
  <si>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</si>
  <si>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</si>
  <si>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</si>
  <si>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</si>
  <si>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</si>
  <si>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</si>
  <si>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</si>
  <si>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</si>
  <si>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</si>
  <si>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</si>
  <si>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</si>
  <si>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</si>
  <si>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</si>
  <si>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</si>
  <si>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</si>
  <si>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</si>
  <si>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</si>
  <si>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</si>
  <si>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</si>
  <si>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</si>
  <si>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</si>
  <si>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</si>
  <si>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</si>
  <si>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</si>
  <si>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</si>
  <si>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</si>
  <si>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</si>
  <si>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</si>
  <si>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</si>
  <si>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</si>
  <si>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</si>
  <si>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</si>
  <si>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</si>
  <si>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</si>
  <si>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</si>
  <si>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</si>
  <si>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</si>
  <si>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</si>
  <si>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</si>
  <si>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</si>
  <si>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</si>
  <si>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</si>
  <si>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</si>
  <si>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</si>
  <si>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</si>
  <si>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</si>
  <si>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</si>
  <si>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</si>
  <si>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</si>
  <si>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</si>
  <si>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</si>
  <si>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</si>
  <si>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</si>
  <si>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</si>
  <si>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</si>
  <si>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</si>
  <si>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</si>
  <si>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</si>
  <si>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</si>
  <si>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</si>
  <si>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</si>
  <si>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</si>
  <si>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</si>
  <si>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</si>
  <si>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</si>
  <si>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</si>
  <si>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</si>
  <si>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</si>
  <si>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</si>
  <si>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</si>
  <si>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</si>
  <si>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</si>
  <si>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</si>
  <si>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</si>
  <si>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</si>
  <si>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</si>
  <si>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</si>
  <si>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</si>
  <si>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</si>
  <si>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</si>
  <si>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</si>
  <si>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</si>
  <si>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</si>
  <si>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</si>
  <si>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</si>
  <si>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</si>
  <si>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</si>
  <si>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</si>
  <si>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</si>
  <si>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</si>
  <si>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</si>
  <si>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</si>
  <si>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</si>
  <si>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</si>
  <si>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</si>
  <si>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</si>
  <si>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</si>
  <si>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</si>
  <si>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</si>
  <si>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</si>
  <si>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</si>
  <si>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</si>
  <si>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</si>
  <si>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</si>
  <si>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</si>
  <si>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</si>
  <si>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</si>
  <si>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</si>
  <si>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</si>
  <si>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</si>
  <si>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</si>
  <si>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</si>
  <si>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</si>
  <si>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</si>
  <si>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</si>
  <si>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</si>
  <si>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</si>
  <si>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</si>
  <si>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</si>
  <si>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</si>
  <si>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</si>
  <si>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</si>
  <si>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</si>
  <si>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</si>
  <si>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</si>
  <si>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</si>
  <si>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</si>
  <si>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</si>
  <si>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</si>
  <si>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</si>
  <si>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</si>
  <si>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</si>
  <si>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</si>
  <si>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</si>
  <si>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</si>
  <si>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</si>
  <si>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</si>
  <si>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</si>
  <si>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</si>
  <si>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</si>
  <si>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</si>
  <si>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</si>
  <si>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</si>
  <si>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</si>
  <si>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</si>
  <si>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</si>
  <si>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</si>
  <si>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</si>
  <si>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</si>
  <si>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</si>
  <si>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</si>
  <si>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</si>
  <si>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</si>
  <si>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</si>
  <si>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</si>
  <si>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</si>
  <si>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</si>
  <si>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</si>
  <si>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</si>
  <si>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</si>
  <si>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</si>
  <si>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</si>
  <si>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</si>
  <si>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</si>
  <si>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</si>
  <si>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</si>
  <si>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</si>
  <si>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</si>
  <si>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</si>
  <si>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</si>
  <si>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</si>
  <si>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</si>
  <si>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</si>
  <si>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</si>
  <si>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</si>
  <si>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</si>
  <si>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</si>
  <si>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</si>
  <si>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</si>
  <si>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</si>
  <si>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</si>
  <si>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</si>
  <si>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</si>
  <si>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</si>
  <si>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</si>
  <si>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</si>
  <si>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</si>
  <si>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</si>
  <si>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</si>
  <si>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</si>
  <si>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</si>
  <si>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</si>
  <si>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</si>
  <si>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</si>
  <si>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</si>
  <si>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</si>
  <si>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</si>
  <si>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</si>
  <si>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</si>
  <si>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</si>
  <si>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</si>
  <si>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</si>
  <si>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</si>
  <si>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</si>
  <si>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</si>
  <si>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</si>
  <si>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</si>
  <si>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</si>
  <si>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</si>
  <si>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</si>
  <si>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</si>
  <si>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</si>
  <si>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</si>
  <si>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</si>
  <si>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</si>
  <si>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</si>
  <si>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</si>
  <si>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</si>
  <si>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</si>
  <si>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</si>
  <si>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</si>
  <si>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</si>
  <si>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</si>
  <si>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</si>
  <si>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</si>
  <si>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</si>
  <si>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</si>
  <si>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</si>
  <si>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</si>
  <si>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</si>
  <si>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</si>
  <si>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</si>
  <si>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</si>
  <si>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</si>
  <si>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</si>
  <si>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</si>
  <si>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</si>
  <si>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</si>
  <si>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</si>
  <si>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</si>
  <si>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</si>
  <si>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</si>
  <si>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</si>
  <si>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</si>
  <si>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</si>
  <si>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</si>
  <si>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</si>
  <si>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</si>
  <si>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</si>
  <si>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</si>
  <si>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</si>
  <si>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</si>
  <si>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</si>
  <si>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</si>
  <si>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</si>
  <si>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</si>
  <si>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</si>
  <si>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</si>
  <si>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</si>
  <si>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</si>
  <si>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</si>
  <si>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</si>
  <si>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</si>
  <si>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</si>
  <si>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</si>
  <si>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</si>
  <si>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</si>
  <si>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</si>
  <si>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</si>
  <si>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</si>
  <si>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</si>
  <si>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</si>
  <si>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</si>
  <si>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</si>
  <si>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</si>
  <si>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</si>
  <si>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</si>
  <si>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</si>
  <si>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</si>
  <si>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</si>
  <si>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</si>
  <si>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</si>
  <si>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</si>
  <si>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</si>
  <si>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</si>
  <si>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</si>
  <si>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</si>
  <si>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</si>
  <si>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</si>
  <si>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</si>
  <si>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</si>
  <si>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</si>
  <si>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</si>
  <si>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</si>
  <si>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</si>
  <si>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</si>
  <si>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</si>
  <si>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</si>
  <si>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</si>
  <si>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</si>
  <si>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</si>
  <si>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</si>
  <si>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</si>
  <si>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</si>
  <si>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</si>
  <si>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</si>
  <si>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</si>
  <si>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</si>
  <si>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</si>
  <si>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</si>
  <si>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</si>
  <si>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</si>
  <si>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</si>
  <si>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</si>
  <si>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</si>
  <si>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</si>
  <si>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</si>
  <si>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</si>
  <si>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</si>
  <si>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</si>
  <si>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</si>
  <si>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</si>
  <si>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</si>
  <si>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</si>
  <si>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</si>
  <si>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</si>
  <si>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</si>
  <si>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</si>
  <si>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</si>
  <si>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</si>
  <si>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</si>
  <si>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</si>
  <si>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</si>
  <si>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</si>
  <si>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</si>
  <si>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</si>
  <si>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</si>
  <si>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</si>
  <si>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</si>
  <si>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</si>
  <si>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</si>
  <si>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</si>
  <si>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</si>
  <si>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</si>
  <si>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</si>
  <si>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</si>
  <si>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</si>
  <si>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</si>
  <si>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</si>
  <si>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</si>
  <si>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</si>
  <si>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</si>
  <si>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</si>
  <si>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</si>
  <si>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</si>
  <si>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</si>
  <si>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</si>
  <si>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</si>
  <si>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</si>
  <si>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</si>
  <si>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</si>
  <si>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</si>
  <si>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</si>
  <si>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</si>
  <si>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</si>
  <si>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</si>
  <si>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</si>
  <si>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</si>
  <si>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</si>
  <si>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</si>
  <si>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</si>
  <si>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</si>
  <si>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</si>
  <si>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</si>
  <si>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</si>
  <si>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</si>
  <si>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</si>
  <si>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</si>
  <si>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</si>
  <si>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</si>
  <si>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</si>
  <si>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</si>
  <si>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</si>
  <si>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</si>
  <si>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</si>
  <si>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</si>
  <si>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</si>
  <si>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</si>
  <si>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</si>
  <si>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</si>
  <si>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</si>
  <si>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</si>
  <si>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</si>
  <si>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</si>
  <si>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</si>
  <si>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</si>
  <si>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</si>
  <si>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</si>
  <si>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</si>
  <si>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</si>
  <si>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</si>
  <si>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</si>
  <si>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</si>
  <si>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</si>
  <si>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</si>
  <si>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</si>
  <si>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</si>
  <si>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</si>
  <si>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</si>
  <si>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</si>
  <si>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</si>
  <si>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</si>
  <si>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</si>
  <si>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</si>
  <si>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</si>
  <si>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</si>
  <si>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</si>
  <si>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</si>
  <si>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</si>
  <si>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</si>
  <si>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</si>
  <si>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</si>
  <si>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</si>
  <si>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</si>
  <si>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</si>
  <si>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</si>
  <si>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</si>
  <si>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</si>
  <si>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</si>
  <si>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</si>
  <si>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</si>
  <si>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</si>
  <si>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</si>
  <si>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</si>
  <si>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</si>
  <si>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</si>
  <si>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</si>
  <si>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</si>
  <si>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</si>
  <si>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</si>
  <si>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</si>
  <si>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</si>
  <si>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</si>
  <si>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</si>
  <si>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</si>
  <si>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</si>
  <si>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</si>
  <si>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</si>
  <si>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</si>
  <si>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</si>
  <si>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</si>
  <si>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</si>
  <si>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</si>
  <si>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</si>
  <si>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</si>
  <si>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</si>
  <si>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</si>
  <si>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</si>
  <si>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</si>
  <si>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</si>
  <si>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</si>
  <si>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</si>
  <si>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</si>
  <si>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</si>
  <si>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</si>
  <si>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</si>
  <si>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</si>
  <si>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</si>
  <si>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</si>
  <si>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</si>
  <si>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</si>
  <si>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</si>
  <si>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</si>
  <si>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</si>
  <si>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</si>
  <si>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</si>
  <si>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</si>
  <si>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</si>
  <si>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</si>
  <si>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</si>
  <si>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</si>
  <si>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</si>
  <si>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</si>
  <si>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</si>
  <si>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</si>
  <si>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</si>
  <si>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</si>
  <si>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</si>
  <si>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</si>
  <si>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</si>
  <si>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</si>
  <si>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</si>
  <si>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</si>
  <si>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</si>
  <si>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</si>
  <si>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</si>
  <si>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</si>
  <si>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</si>
  <si>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</si>
  <si>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</si>
  <si>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</si>
  <si>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</si>
  <si>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</si>
  <si>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</si>
  <si>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</si>
  <si>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</si>
  <si>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</si>
  <si>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</si>
  <si>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</si>
  <si>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</si>
  <si>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</si>
  <si>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</si>
  <si>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</si>
  <si>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</si>
  <si>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</si>
  <si>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</si>
  <si>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</si>
  <si>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</si>
  <si>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</si>
  <si>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</si>
  <si>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</si>
  <si>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</si>
  <si>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</si>
  <si>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</si>
  <si>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</si>
  <si>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</si>
  <si>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</si>
  <si>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</si>
  <si>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</si>
  <si>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</si>
  <si>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</si>
  <si>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</si>
  <si>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</si>
  <si>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</si>
  <si>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</si>
  <si>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</si>
  <si>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</si>
  <si>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</si>
  <si>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</si>
  <si>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</si>
  <si>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</si>
  <si>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</si>
  <si>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</si>
  <si>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</si>
  <si>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</si>
  <si>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</si>
  <si>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</si>
  <si>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</si>
  <si>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</si>
  <si>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</si>
  <si>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</si>
  <si>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</si>
  <si>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</si>
  <si>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</si>
  <si>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</si>
  <si>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</si>
  <si>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</si>
  <si>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</si>
  <si>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</si>
  <si>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</si>
  <si>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</si>
  <si>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</si>
  <si>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</si>
  <si>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</si>
  <si>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</si>
  <si>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</si>
  <si>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</si>
  <si>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</si>
  <si>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</si>
  <si>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</si>
  <si>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</si>
  <si>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</si>
  <si>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</si>
  <si>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</si>
  <si>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</si>
  <si>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</si>
  <si>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</si>
  <si>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</si>
  <si>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</si>
  <si>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</si>
  <si>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</si>
  <si>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</si>
  <si>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</si>
  <si>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</si>
  <si>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</si>
  <si>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</si>
  <si>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</si>
  <si>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</si>
  <si>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</si>
  <si>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</si>
  <si>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</si>
  <si>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</si>
  <si>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</si>
  <si>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</si>
  <si>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</si>
  <si>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</si>
  <si>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</si>
  <si>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</si>
  <si>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</si>
  <si>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</si>
  <si>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</si>
  <si>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</si>
  <si>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</si>
  <si>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</si>
  <si>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</si>
  <si>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</si>
  <si>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</si>
  <si>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</si>
  <si>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</si>
  <si>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</si>
  <si>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</si>
  <si>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</si>
  <si>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</si>
  <si>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</si>
  <si>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</si>
  <si>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</si>
  <si>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</si>
  <si>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</si>
  <si>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</si>
  <si>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</si>
  <si>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</si>
  <si>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</si>
  <si>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</si>
  <si>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</si>
  <si>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</si>
  <si>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</si>
  <si>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</si>
  <si>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</si>
  <si>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</si>
  <si>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</si>
  <si>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</si>
  <si>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</si>
  <si>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</si>
  <si>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</si>
  <si>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</si>
  <si>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</si>
  <si>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</si>
  <si>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</si>
  <si>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</si>
  <si>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</si>
  <si>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</si>
  <si>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</si>
  <si>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</si>
  <si>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</si>
  <si>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</si>
  <si>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</si>
  <si>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</si>
  <si>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</si>
  <si>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</si>
  <si>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</si>
  <si>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</si>
  <si>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</si>
  <si>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</si>
  <si>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</si>
  <si>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</si>
  <si>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</si>
  <si>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</si>
  <si>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</si>
  <si>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</si>
  <si>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</si>
  <si>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</si>
  <si>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</si>
  <si>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</si>
  <si>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</si>
  <si>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</si>
  <si>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</si>
  <si>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</si>
  <si>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</si>
  <si>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</si>
  <si>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</si>
  <si>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</si>
  <si>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</si>
  <si>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</si>
  <si>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</si>
  <si>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</si>
  <si>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</si>
  <si>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</si>
  <si>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</si>
  <si>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</si>
  <si>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</si>
  <si>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</si>
  <si>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</si>
  <si>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</si>
  <si>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</si>
  <si>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</si>
  <si>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</si>
  <si>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</si>
  <si>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</si>
  <si>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</si>
  <si>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</si>
  <si>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</si>
  <si>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</si>
  <si>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</si>
  <si>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</si>
  <si>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</si>
  <si>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</si>
  <si>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</si>
  <si>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</si>
  <si>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</si>
  <si>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</si>
  <si>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</si>
  <si>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</si>
  <si>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</si>
  <si>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</si>
  <si>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</si>
  <si>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</si>
  <si>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</si>
  <si>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</si>
  <si>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</si>
  <si>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</si>
  <si>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</si>
  <si>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</si>
  <si>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</si>
  <si>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</si>
  <si>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</si>
  <si>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</si>
  <si>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</si>
  <si>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</si>
  <si>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</si>
  <si>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</si>
  <si>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</si>
  <si>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</si>
  <si>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</si>
  <si>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</si>
  <si>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</si>
  <si>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</si>
  <si>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</si>
  <si>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</si>
  <si>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</si>
  <si>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</si>
  <si>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</si>
  <si>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</si>
  <si>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</si>
  <si>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</si>
  <si>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</si>
  <si>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</si>
  <si>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</si>
  <si>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</si>
  <si>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</si>
  <si>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</si>
  <si>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</si>
  <si>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</si>
  <si>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</si>
  <si>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</si>
  <si>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</si>
  <si>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</si>
  <si>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</si>
  <si>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</si>
  <si>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</si>
  <si>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</si>
  <si>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</si>
  <si>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</si>
  <si>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</si>
  <si>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</si>
  <si>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</si>
  <si>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</si>
  <si>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</si>
  <si>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</si>
  <si>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</si>
  <si>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</si>
  <si>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</si>
  <si>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</si>
  <si>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</si>
  <si>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</si>
  <si>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</si>
  <si>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</si>
  <si>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</si>
  <si>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</si>
  <si>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</si>
  <si>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</si>
  <si>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</si>
  <si>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</si>
  <si>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</si>
  <si>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</si>
  <si>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</si>
  <si>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</si>
  <si>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</si>
  <si>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</si>
  <si>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</si>
  <si>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</si>
  <si>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</si>
  <si>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</si>
  <si>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</si>
  <si>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</si>
  <si>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</si>
  <si>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</si>
  <si>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</si>
  <si>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</si>
  <si>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</si>
  <si>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</si>
  <si>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</si>
  <si>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</si>
  <si>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</si>
  <si>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</si>
  <si>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</si>
  <si>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</si>
  <si>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</si>
  <si>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</si>
  <si>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</si>
  <si>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</si>
  <si>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</si>
  <si>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</si>
  <si>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</si>
  <si>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</si>
  <si>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</si>
  <si>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</si>
  <si>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</si>
  <si>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</si>
  <si>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</si>
  <si>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</si>
  <si>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</si>
  <si>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</si>
  <si>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</si>
  <si>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</si>
  <si>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</si>
  <si>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</si>
  <si>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</si>
  <si>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</si>
  <si>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</si>
  <si>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</si>
  <si>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</si>
  <si>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</si>
  <si>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</si>
  <si>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</si>
  <si>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</si>
  <si>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</si>
  <si>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</si>
  <si>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</si>
  <si>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</si>
  <si>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</si>
  <si>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</si>
  <si>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</si>
  <si>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</si>
  <si>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</si>
  <si>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</si>
  <si>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</si>
  <si>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</si>
  <si>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</si>
  <si>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</si>
  <si>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</si>
  <si>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</si>
  <si>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</si>
  <si>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</si>
  <si>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</si>
  <si>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</si>
  <si>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</si>
  <si>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</si>
  <si>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</si>
  <si>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</si>
  <si>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</si>
  <si>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</si>
  <si>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</si>
  <si>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</si>
  <si>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</si>
  <si>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</si>
  <si>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</si>
  <si>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</si>
  <si>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</si>
  <si>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</si>
  <si>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</si>
  <si>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</si>
  <si>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</si>
  <si>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</si>
  <si>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</si>
  <si>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</si>
  <si>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</si>
  <si>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</si>
  <si>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</si>
  <si>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</si>
  <si>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</si>
  <si>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</si>
  <si>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</si>
  <si>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</si>
  <si>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</si>
  <si>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</si>
  <si>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</si>
  <si>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</si>
  <si>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</si>
  <si>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</si>
  <si>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</si>
  <si>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</si>
  <si>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</si>
  <si>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</si>
  <si>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</si>
  <si>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</si>
  <si>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</si>
  <si>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</si>
  <si>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</si>
  <si>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</si>
  <si>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</si>
  <si>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</si>
  <si>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</si>
  <si>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</si>
  <si>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</si>
  <si>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</si>
  <si>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</si>
  <si>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</si>
  <si>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</si>
  <si>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</si>
  <si>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</si>
  <si>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</si>
  <si>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</si>
  <si>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</si>
  <si>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</si>
  <si>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</si>
  <si>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</si>
  <si>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</si>
  <si>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</si>
  <si>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</si>
  <si>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</si>
  <si>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</si>
  <si>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</si>
  <si>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</si>
  <si>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</si>
  <si>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</si>
  <si>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</si>
  <si>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</si>
  <si>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</si>
  <si>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</si>
  <si>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</si>
  <si>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</si>
  <si>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</si>
  <si>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</si>
  <si>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</si>
  <si>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</si>
  <si>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</si>
  <si>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</si>
  <si>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</si>
  <si>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</si>
  <si>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</si>
  <si>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</si>
  <si>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</si>
  <si>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</si>
  <si>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</si>
  <si>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</si>
  <si>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</si>
  <si>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</si>
  <si>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</si>
  <si>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</si>
  <si>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</si>
  <si>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</si>
  <si>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</si>
  <si>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</si>
  <si>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</si>
  <si>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</si>
  <si>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</si>
  <si>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</si>
  <si>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</si>
  <si>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</si>
  <si>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</si>
  <si>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</si>
  <si>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</si>
  <si>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</si>
  <si>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</si>
  <si>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</si>
  <si>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</si>
  <si>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</si>
  <si>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</si>
  <si>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</si>
  <si>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</si>
  <si>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</si>
  <si>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</si>
  <si>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</si>
  <si>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</si>
  <si>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</si>
  <si>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</si>
  <si>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</si>
  <si>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</si>
  <si>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</si>
  <si>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</si>
  <si>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</si>
  <si>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</si>
  <si>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</si>
  <si>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</si>
  <si>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</si>
  <si>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</si>
  <si>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</si>
  <si>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</si>
  <si>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</si>
  <si>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</si>
  <si>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</si>
  <si>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</si>
  <si>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</si>
  <si>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</si>
  <si>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</si>
  <si>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</si>
  <si>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</si>
  <si>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</si>
  <si>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</si>
  <si>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</si>
  <si>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</si>
  <si>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</si>
  <si>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</si>
  <si>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</si>
  <si>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</si>
  <si>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</si>
  <si>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</si>
  <si>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</si>
  <si>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</si>
  <si>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</si>
  <si>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</si>
  <si>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</si>
  <si>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</si>
  <si>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</si>
  <si>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</si>
  <si>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</si>
  <si>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</si>
  <si>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</si>
  <si>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</si>
  <si>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</si>
  <si>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</si>
  <si>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</si>
  <si>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</si>
  <si>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</si>
  <si>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</si>
  <si>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</si>
  <si>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</si>
  <si>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</si>
  <si>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</si>
  <si>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</si>
  <si>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</si>
  <si>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</si>
  <si>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</si>
  <si>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</si>
  <si>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</si>
  <si>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</si>
  <si>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</si>
  <si>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</si>
  <si>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</si>
  <si>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</si>
  <si>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</si>
  <si>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</si>
  <si>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</si>
  <si>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</si>
  <si>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</si>
  <si>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</si>
  <si>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</si>
  <si>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</si>
  <si>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</si>
  <si>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</si>
  <si>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</si>
  <si>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</si>
  <si>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</si>
  <si>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</si>
  <si>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</si>
  <si>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</si>
  <si>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</si>
  <si>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</si>
  <si>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</si>
  <si>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</si>
  <si>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</si>
  <si>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</si>
  <si>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</si>
  <si>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</si>
  <si>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</si>
  <si>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</si>
  <si>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</si>
  <si>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</si>
  <si>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</si>
  <si>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</si>
  <si>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</si>
  <si>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</si>
  <si>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</si>
  <si>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</si>
  <si>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</si>
  <si>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</si>
  <si>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</si>
  <si>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</si>
  <si>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</si>
  <si>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</si>
  <si>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</si>
  <si>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</si>
  <si>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</si>
  <si>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</si>
  <si>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</si>
  <si>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</si>
  <si>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</si>
  <si>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</si>
  <si>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</si>
  <si>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</si>
  <si>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</si>
  <si>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</si>
  <si>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</si>
  <si>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</si>
  <si>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</si>
  <si>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</si>
  <si>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</si>
  <si>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</si>
  <si>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</si>
  <si>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</si>
  <si>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</si>
  <si>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</si>
  <si>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</si>
  <si>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</si>
  <si>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</si>
  <si>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</si>
  <si>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</si>
  <si>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</si>
  <si>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</si>
  <si>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</si>
  <si>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</si>
  <si>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</si>
  <si>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</si>
  <si>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</si>
  <si>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</si>
  <si>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</si>
  <si>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</si>
  <si>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</si>
  <si>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</si>
  <si>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</si>
  <si>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</si>
  <si>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</si>
  <si>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</si>
  <si>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</si>
  <si>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</si>
  <si>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</si>
  <si>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</si>
  <si>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</si>
  <si>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</si>
  <si>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</si>
  <si>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</si>
  <si>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</si>
  <si>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</si>
  <si>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</si>
  <si>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</si>
  <si>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</si>
  <si>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</si>
  <si>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</si>
  <si>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</si>
  <si>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</si>
  <si>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</si>
  <si>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</si>
  <si>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</si>
  <si>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</si>
  <si>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</si>
  <si>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</si>
  <si>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</si>
  <si>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</si>
  <si>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</si>
  <si>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</si>
  <si>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</si>
  <si>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</si>
  <si>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</si>
  <si>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</si>
  <si>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</si>
  <si>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</si>
  <si>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</si>
  <si>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</si>
  <si>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</si>
  <si>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</si>
  <si>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</si>
  <si>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</si>
  <si>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</si>
  <si>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</si>
  <si>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</si>
  <si>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</si>
  <si>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</si>
  <si>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</si>
  <si>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</si>
  <si>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</si>
  <si>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</si>
  <si>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</si>
  <si>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</si>
  <si>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</si>
  <si>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</si>
  <si>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</si>
  <si>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</si>
  <si>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</si>
  <si>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</si>
  <si>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</si>
  <si>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</si>
  <si>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</si>
  <si>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</si>
  <si>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</si>
  <si>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</si>
  <si>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</si>
  <si>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</si>
  <si>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</si>
  <si>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</si>
  <si>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</si>
  <si>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</si>
  <si>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</si>
  <si>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</si>
  <si>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</si>
  <si>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</si>
  <si>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</si>
  <si>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</si>
  <si>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</si>
  <si>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</si>
  <si>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</si>
  <si>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</si>
  <si>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</si>
  <si>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</si>
  <si>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</si>
  <si>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</si>
  <si>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</si>
  <si>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</si>
  <si>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</si>
  <si>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</si>
  <si>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</si>
  <si>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</si>
  <si>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</si>
  <si>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</si>
  <si>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</si>
  <si>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</si>
  <si>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</si>
  <si>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</si>
  <si>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</si>
  <si>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</si>
  <si>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</si>
  <si>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</si>
  <si>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</si>
  <si>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</si>
  <si>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</si>
  <si>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</si>
  <si>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</si>
  <si>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</si>
  <si>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</si>
  <si>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</si>
  <si>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</si>
  <si>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</si>
  <si>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</si>
  <si>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</si>
  <si>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</si>
  <si>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</si>
  <si>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</si>
  <si>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</si>
  <si>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</si>
  <si>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</si>
  <si>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</si>
  <si>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</si>
  <si>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</si>
  <si>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</si>
  <si>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</si>
  <si>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</si>
  <si>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</si>
  <si>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</si>
  <si>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</si>
  <si>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</si>
  <si>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</si>
  <si>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</si>
  <si>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</si>
  <si>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</si>
  <si>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</si>
  <si>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</si>
  <si>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</si>
  <si>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</si>
  <si>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</si>
  <si>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</si>
  <si>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</si>
  <si>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</si>
  <si>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</si>
  <si>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</si>
  <si>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</si>
  <si>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</si>
  <si>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</si>
  <si>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</si>
  <si>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</si>
  <si>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</si>
  <si>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</si>
  <si>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</si>
  <si>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</si>
  <si>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</si>
  <si>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</si>
  <si>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</si>
  <si>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</si>
  <si>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</si>
  <si>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</si>
  <si>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</si>
  <si>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</si>
  <si>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</si>
  <si>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</si>
  <si>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</si>
  <si>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</si>
  <si>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</si>
  <si>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</si>
  <si>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</si>
  <si>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</si>
  <si>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</si>
  <si>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</si>
  <si>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</si>
  <si>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</si>
  <si>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</si>
  <si>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</si>
  <si>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</si>
  <si>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</si>
  <si>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</si>
  <si>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</si>
  <si>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</si>
  <si>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</si>
  <si>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</si>
  <si>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</si>
  <si>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</si>
  <si>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</si>
  <si>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</si>
  <si>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</si>
  <si>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</si>
  <si>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</si>
  <si>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</si>
  <si>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</si>
  <si>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</si>
  <si>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</si>
  <si>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</si>
  <si>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</si>
  <si>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</si>
  <si>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</si>
  <si>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</si>
  <si>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</si>
  <si>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</si>
  <si>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</si>
  <si>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</si>
  <si>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</si>
  <si>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</si>
  <si>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</si>
  <si>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</si>
  <si>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</si>
  <si>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</si>
  <si>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</si>
  <si>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</si>
  <si>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</si>
  <si>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</si>
  <si>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</si>
  <si>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</si>
  <si>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</si>
  <si>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</si>
  <si>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</si>
  <si>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</si>
  <si>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</si>
  <si>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</si>
  <si>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</si>
  <si>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</si>
  <si>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</si>
  <si>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</si>
  <si>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</si>
  <si>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</si>
  <si>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</si>
  <si>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</si>
  <si>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</si>
  <si>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</si>
  <si>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</si>
  <si>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</si>
  <si>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</si>
  <si>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</si>
  <si>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</si>
  <si>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</si>
  <si>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</si>
  <si>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</si>
  <si>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</si>
  <si>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</si>
  <si>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</si>
  <si>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</si>
  <si>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</si>
  <si>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</si>
  <si>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</si>
  <si>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</si>
  <si>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</si>
  <si>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</si>
  <si>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</si>
  <si>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</si>
  <si>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</si>
  <si>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</si>
  <si>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</si>
  <si>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</si>
  <si>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</si>
  <si>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</si>
  <si>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</si>
  <si>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</si>
  <si>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</si>
  <si>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</si>
  <si>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</si>
  <si>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</si>
  <si>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</si>
  <si>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</si>
  <si>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</si>
  <si>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</si>
  <si>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</si>
  <si>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</si>
  <si>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</si>
  <si>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</si>
  <si>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</si>
  <si>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</si>
  <si>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</si>
  <si>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</si>
  <si>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</si>
  <si>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</si>
  <si>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</si>
  <si>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</si>
  <si>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</si>
  <si>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</si>
  <si>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</si>
  <si>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</si>
  <si>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</si>
  <si>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</si>
  <si>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</si>
  <si>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</si>
  <si>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</si>
  <si>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</si>
  <si>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</si>
  <si>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</si>
  <si>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</si>
  <si>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</si>
  <si>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</si>
  <si>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</si>
  <si>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</si>
  <si>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</si>
  <si>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</si>
  <si>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</si>
  <si>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</si>
  <si>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</si>
  <si>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</si>
  <si>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</si>
  <si>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</si>
  <si>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</si>
  <si>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</si>
  <si>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</si>
  <si>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</si>
  <si>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</si>
  <si>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</si>
  <si>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</si>
  <si>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</si>
  <si>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</si>
  <si>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</si>
  <si>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</si>
  <si>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</si>
  <si>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</si>
  <si>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</si>
  <si>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</si>
  <si>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</si>
  <si>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</si>
  <si>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</si>
  <si>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</si>
  <si>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</si>
  <si>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</si>
  <si>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</si>
  <si>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</si>
  <si>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</si>
  <si>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</si>
  <si>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</si>
  <si>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</si>
  <si>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</si>
  <si>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</si>
  <si>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</si>
  <si>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</si>
  <si>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</si>
  <si>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</si>
  <si>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</si>
  <si>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</si>
  <si>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</si>
  <si>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</si>
  <si>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</si>
  <si>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</si>
  <si>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</si>
  <si>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</si>
  <si>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</si>
  <si>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</si>
  <si>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</si>
  <si>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</si>
  <si>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</si>
  <si>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</si>
  <si>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</si>
  <si>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</si>
  <si>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</si>
  <si>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</si>
  <si>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</si>
  <si>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</si>
  <si>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</si>
  <si>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</si>
  <si>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</si>
  <si>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</si>
  <si>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</si>
  <si>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</si>
  <si>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</si>
  <si>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</si>
  <si>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</si>
  <si>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</si>
  <si>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</si>
  <si>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</si>
  <si>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</si>
  <si>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</si>
  <si>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</si>
  <si>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</si>
  <si>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</si>
  <si>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</si>
  <si>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</si>
  <si>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</si>
  <si>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</si>
  <si>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</si>
  <si>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</si>
  <si>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</si>
  <si>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</si>
  <si>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</si>
  <si>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</si>
  <si>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</si>
  <si>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</si>
  <si>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</si>
  <si>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</si>
  <si>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</si>
  <si>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</si>
  <si>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</si>
  <si>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</si>
  <si>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</si>
  <si>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</si>
  <si>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</si>
  <si>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</si>
  <si>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</si>
  <si>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</si>
  <si>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</si>
  <si>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</si>
  <si>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</si>
  <si>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</si>
  <si>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</si>
  <si>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</si>
  <si>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</si>
  <si>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</si>
  <si>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</si>
  <si>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</si>
  <si>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</si>
  <si>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</si>
  <si>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</si>
  <si>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</si>
  <si>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</si>
  <si>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</si>
  <si>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</si>
  <si>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</si>
  <si>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</si>
  <si>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</si>
  <si>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</si>
  <si>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</si>
  <si>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</si>
  <si>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</si>
  <si>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</si>
  <si>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</si>
  <si>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</si>
  <si>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</si>
  <si>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</si>
  <si>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</si>
  <si>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</si>
  <si>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</si>
  <si>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</si>
  <si>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</si>
  <si>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</si>
  <si>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</si>
  <si>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</si>
  <si>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</si>
  <si>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</si>
  <si>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</si>
  <si>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</si>
  <si>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</si>
  <si>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</si>
  <si>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</si>
  <si>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</si>
  <si>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</si>
  <si>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</si>
  <si>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</si>
  <si>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</si>
  <si>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</si>
  <si>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</si>
  <si>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</si>
  <si>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</si>
  <si>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</si>
  <si>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</si>
  <si>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</si>
  <si>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</si>
  <si>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</si>
  <si>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</si>
  <si>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</si>
  <si>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</si>
  <si>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</si>
  <si>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</si>
  <si>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</si>
  <si>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</si>
  <si>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</si>
  <si>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</si>
  <si>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</si>
  <si>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</si>
  <si>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</si>
  <si>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</si>
  <si>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</si>
  <si>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</si>
  <si>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</si>
  <si>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</si>
  <si>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</si>
  <si>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</si>
  <si>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</si>
  <si>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</si>
  <si>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</si>
  <si>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</si>
  <si>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</si>
  <si>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</si>
  <si>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</si>
  <si>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</si>
  <si>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</si>
  <si>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</si>
  <si>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</si>
  <si>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</si>
  <si>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</si>
  <si>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</si>
  <si>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</si>
  <si>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</si>
  <si>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</si>
  <si>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</si>
  <si>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</si>
  <si>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</si>
  <si>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</si>
  <si>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</si>
  <si>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</si>
  <si>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</si>
  <si>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</si>
  <si>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</si>
  <si>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</si>
  <si>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</si>
  <si>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</si>
  <si>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</si>
  <si>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</si>
  <si>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</si>
  <si>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</si>
  <si>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</si>
  <si>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</si>
  <si>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</si>
  <si>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</si>
  <si>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</si>
  <si>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</si>
  <si>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</si>
  <si>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</si>
  <si>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</si>
  <si>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</si>
  <si>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</si>
  <si>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</si>
  <si>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</si>
  <si>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</si>
  <si>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</si>
  <si>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</si>
  <si>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</si>
  <si>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</si>
  <si>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</si>
  <si>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</si>
  <si>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</si>
  <si>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</si>
  <si>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</si>
  <si>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</si>
  <si>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</si>
  <si>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</si>
  <si>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</si>
  <si>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</si>
  <si>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</si>
  <si>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</si>
  <si>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</si>
  <si>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</si>
  <si>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</si>
  <si>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</si>
  <si>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</si>
  <si>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</si>
  <si>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</si>
  <si>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</si>
  <si>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</si>
  <si>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</si>
  <si>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</si>
  <si>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</si>
  <si>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</si>
  <si>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</si>
  <si>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</si>
  <si>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</si>
  <si>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</si>
  <si>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</si>
  <si>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</si>
  <si>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</si>
  <si>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</si>
  <si>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</si>
  <si>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</si>
  <si>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</si>
  <si>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</si>
  <si>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</si>
  <si>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</si>
  <si>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</si>
  <si>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</si>
  <si>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</si>
  <si>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</si>
  <si>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</si>
  <si>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</si>
  <si>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</si>
  <si>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</si>
  <si>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</si>
  <si>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</si>
  <si>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</si>
  <si>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</si>
  <si>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</si>
  <si>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</si>
  <si>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</si>
  <si>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</si>
  <si>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</si>
  <si>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</si>
  <si>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</si>
  <si>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</si>
  <si>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</si>
  <si>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</si>
  <si>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</si>
  <si>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</si>
  <si>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</si>
  <si>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</si>
  <si>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</si>
  <si>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</si>
  <si>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</si>
  <si>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</si>
  <si>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</si>
  <si>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</si>
  <si>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</si>
  <si>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</si>
  <si>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</si>
  <si>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</si>
  <si>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</si>
  <si>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</si>
  <si>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</si>
  <si>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</si>
  <si>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</si>
  <si>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</si>
  <si>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</si>
  <si>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</si>
  <si>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</si>
  <si>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</si>
  <si>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</si>
  <si>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</si>
  <si>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</si>
  <si>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</si>
  <si>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</si>
  <si>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</si>
  <si>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</si>
  <si>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</si>
  <si>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</si>
  <si>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</si>
  <si>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</si>
  <si>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</si>
  <si>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</si>
  <si>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</si>
  <si>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</si>
  <si>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</si>
  <si>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</si>
  <si>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</si>
  <si>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</si>
  <si>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</si>
  <si>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</si>
  <si>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</si>
  <si>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</si>
  <si>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</si>
  <si>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</si>
  <si>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</si>
  <si>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</si>
  <si>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</si>
  <si>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</si>
  <si>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</si>
  <si>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</si>
  <si>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</si>
  <si>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</si>
  <si>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</si>
  <si>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</si>
  <si>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</si>
  <si>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</si>
  <si>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</si>
  <si>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</si>
  <si>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</si>
  <si>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</si>
  <si>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</si>
  <si>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</si>
  <si>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</si>
  <si>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</si>
  <si>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</si>
  <si>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</si>
  <si>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</si>
  <si>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</si>
  <si>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</si>
  <si>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</si>
  <si>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</si>
  <si>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</si>
  <si>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</si>
  <si>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</si>
  <si>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</si>
  <si>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</si>
  <si>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</si>
  <si>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</si>
  <si>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</si>
  <si>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</si>
  <si>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</si>
  <si>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</si>
  <si>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</si>
  <si>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</si>
  <si>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</si>
  <si>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</si>
  <si>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</si>
  <si>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</si>
  <si>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</si>
  <si>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</si>
  <si>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</si>
  <si>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</si>
  <si>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</si>
  <si>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</si>
  <si>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</si>
  <si>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</si>
  <si>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</si>
  <si>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</si>
  <si>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</si>
  <si>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</si>
  <si>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</si>
  <si>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</si>
  <si>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</si>
  <si>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</si>
  <si>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</si>
  <si>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</si>
  <si>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</si>
  <si>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</si>
  <si>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</si>
  <si>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</si>
  <si>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</si>
  <si>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</si>
  <si>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</si>
  <si>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</si>
  <si>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</si>
  <si>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</si>
  <si>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</si>
  <si>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</si>
  <si>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</si>
  <si>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</si>
  <si>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</si>
  <si>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</si>
  <si>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</si>
  <si>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</si>
  <si>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</si>
  <si>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</si>
  <si>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</si>
  <si>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</si>
  <si>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</si>
  <si>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</si>
  <si>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</si>
  <si>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</si>
  <si>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</si>
  <si>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</si>
  <si>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</si>
  <si>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</si>
  <si>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</si>
  <si>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</si>
  <si>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</si>
  <si>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</si>
  <si>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</si>
  <si>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</si>
  <si>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</si>
  <si>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</si>
  <si>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</si>
  <si>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</si>
  <si>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</si>
  <si>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</si>
  <si>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</si>
  <si>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</si>
  <si>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</si>
  <si>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</si>
  <si>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</si>
  <si>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</si>
  <si>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</si>
  <si>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</si>
  <si>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</si>
  <si>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</si>
  <si>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</si>
  <si>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</si>
  <si>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</si>
  <si>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</si>
  <si>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</si>
  <si>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</si>
  <si>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</si>
  <si>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</si>
  <si>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</si>
  <si>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</si>
  <si>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</si>
  <si>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</si>
  <si>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</si>
  <si>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</si>
  <si>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</si>
  <si>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</si>
  <si>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</si>
  <si>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</si>
  <si>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</si>
  <si>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</si>
  <si>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</si>
  <si>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</si>
  <si>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</si>
  <si>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</si>
  <si>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</si>
  <si>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</si>
  <si>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</si>
  <si>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</si>
  <si>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</si>
  <si>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</si>
  <si>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</si>
  <si>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</si>
  <si>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</si>
  <si>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</si>
  <si>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</si>
  <si>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</si>
  <si>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</si>
  <si>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</si>
  <si>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</si>
  <si>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</si>
  <si>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</si>
  <si>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</si>
  <si>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</si>
  <si>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</si>
  <si>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</si>
  <si>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</si>
  <si>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</si>
  <si>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</si>
  <si>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</si>
  <si>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</si>
  <si>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</si>
  <si>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</si>
  <si>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</si>
  <si>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</si>
  <si>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</si>
  <si>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</si>
  <si>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</si>
  <si>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</si>
  <si>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</si>
  <si>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</si>
  <si>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</si>
  <si>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</si>
  <si>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</si>
  <si>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</si>
  <si>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</si>
  <si>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</si>
  <si>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</si>
  <si>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</si>
  <si>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</si>
  <si>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</si>
  <si>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</si>
  <si>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</si>
  <si>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</si>
  <si>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</si>
  <si>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</si>
  <si>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</si>
  <si>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</si>
  <si>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</si>
  <si>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</si>
  <si>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</si>
  <si>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</si>
  <si>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</si>
  <si>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</si>
  <si>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</si>
  <si>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</si>
  <si>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</si>
  <si>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</si>
  <si>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</si>
  <si>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</si>
  <si>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</si>
  <si>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</si>
  <si>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</si>
  <si>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</si>
  <si>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</si>
  <si>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</si>
  <si>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</si>
  <si>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</si>
  <si>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</si>
  <si>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</si>
  <si>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</si>
  <si>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</si>
  <si>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</si>
  <si>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</si>
  <si>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</si>
  <si>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</si>
  <si>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</si>
  <si>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</si>
  <si>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</si>
  <si>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</si>
  <si>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</si>
  <si>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</si>
  <si>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</si>
  <si>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</si>
  <si>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</si>
  <si>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</si>
  <si>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</si>
  <si>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</si>
  <si>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</si>
  <si>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</si>
  <si>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</si>
  <si>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</si>
  <si>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</si>
  <si>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</si>
  <si>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</si>
  <si>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</si>
  <si>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</si>
  <si>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</si>
  <si>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</si>
  <si>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</si>
  <si>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</si>
  <si>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</si>
  <si>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</si>
  <si>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</si>
  <si>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</si>
  <si>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</si>
  <si>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</si>
  <si>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</si>
  <si>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</si>
  <si>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</si>
  <si>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</si>
  <si>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</si>
  <si>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</si>
  <si>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</si>
  <si>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</si>
  <si>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</si>
  <si>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</si>
  <si>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</si>
  <si>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</si>
  <si>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</si>
  <si>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</si>
  <si>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</si>
  <si>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</si>
  <si>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</si>
  <si>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</si>
  <si>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</si>
  <si>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</si>
  <si>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</si>
  <si>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</si>
  <si>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</si>
  <si>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</si>
  <si>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</si>
  <si>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</si>
  <si>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</si>
  <si>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</si>
  <si>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</si>
  <si>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</si>
  <si>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</si>
  <si>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</si>
  <si>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</si>
  <si>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</si>
  <si>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</si>
  <si>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</si>
  <si>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</si>
  <si>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</si>
  <si>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</si>
  <si>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</si>
  <si>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</si>
  <si>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</si>
  <si>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</si>
  <si>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</si>
  <si>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</si>
  <si>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</si>
  <si>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</si>
  <si>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</si>
  <si>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</si>
  <si>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</si>
  <si>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</si>
  <si>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</si>
  <si>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</si>
  <si>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</si>
  <si>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</si>
  <si>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</si>
  <si>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</si>
  <si>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</si>
  <si>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</si>
  <si>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</si>
  <si>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</si>
  <si>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</si>
  <si>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</si>
  <si>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</si>
  <si>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</si>
  <si>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</si>
  <si>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</si>
  <si>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</si>
  <si>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</si>
  <si>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</si>
  <si>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</si>
  <si>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</si>
  <si>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</si>
  <si>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</si>
  <si>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</si>
  <si>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</si>
  <si>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</si>
  <si>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</si>
  <si>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</si>
  <si>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</si>
  <si>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</si>
  <si>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</si>
  <si>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</si>
  <si>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</si>
  <si>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</si>
  <si>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</si>
  <si>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</si>
  <si>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</si>
  <si>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</si>
  <si>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</si>
  <si>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</si>
  <si>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</si>
  <si>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</si>
  <si>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</si>
  <si>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</si>
  <si>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</si>
  <si>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</si>
  <si>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</si>
  <si>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</si>
  <si>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</si>
  <si>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</si>
  <si>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</si>
  <si>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</si>
  <si>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</si>
  <si>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</si>
  <si>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</si>
  <si>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</si>
  <si>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</si>
  <si>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</si>
  <si>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</si>
  <si>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</si>
  <si>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</si>
  <si>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</si>
  <si>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</si>
  <si>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</si>
  <si>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</si>
  <si>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</si>
  <si>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</si>
  <si>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</si>
  <si>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</si>
  <si>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</si>
  <si>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</si>
  <si>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</si>
  <si>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</si>
  <si>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</si>
  <si>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</si>
  <si>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</si>
  <si>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</si>
  <si>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</si>
  <si>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</si>
  <si>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</si>
  <si>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</si>
  <si>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</si>
  <si>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</si>
  <si>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</si>
  <si>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</si>
  <si>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</si>
  <si>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</si>
  <si>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</si>
  <si>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</si>
  <si>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</si>
  <si>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</si>
  <si>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</si>
  <si>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</si>
  <si>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</si>
  <si>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</si>
  <si>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</si>
  <si>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</si>
  <si>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</si>
  <si>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</si>
  <si>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</si>
  <si>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</si>
  <si>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</si>
  <si>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</si>
  <si>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</si>
  <si>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</si>
  <si>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</si>
  <si>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</si>
  <si>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</si>
  <si>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</si>
  <si>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</si>
  <si>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</si>
  <si>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</si>
  <si>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</si>
  <si>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</si>
  <si>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</si>
  <si>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</si>
  <si>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</si>
  <si>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</si>
  <si>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</si>
  <si>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</si>
  <si>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</si>
  <si>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</si>
  <si>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</si>
  <si>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</si>
  <si>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</si>
  <si>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</si>
  <si>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</si>
  <si>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</si>
  <si>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</si>
  <si>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</si>
  <si>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</si>
  <si>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</si>
  <si>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</si>
  <si>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</si>
  <si>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</si>
  <si>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</si>
  <si>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</si>
  <si>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</si>
  <si>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</si>
  <si>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</si>
  <si>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</si>
  <si>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</si>
  <si>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</si>
  <si>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</si>
  <si>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</si>
  <si>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</si>
  <si>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</si>
  <si>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</si>
  <si>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</si>
  <si>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</si>
  <si>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</si>
  <si>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</si>
  <si>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</si>
  <si>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</si>
  <si>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</si>
  <si>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</si>
  <si>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</si>
  <si>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</si>
  <si>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</si>
  <si>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</si>
  <si>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</si>
  <si>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</si>
  <si>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</si>
  <si>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</si>
  <si>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</si>
  <si>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</si>
  <si>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</si>
  <si>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</si>
  <si>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</si>
  <si>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</si>
  <si>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</si>
  <si>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</si>
  <si>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</si>
  <si>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</si>
  <si>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</si>
  <si>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</si>
  <si>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</si>
  <si>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</si>
  <si>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</si>
  <si>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</si>
  <si>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</si>
  <si>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</si>
  <si>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</si>
  <si>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</si>
  <si>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</si>
  <si>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</si>
  <si>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</si>
  <si>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</si>
  <si>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</si>
  <si>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</si>
  <si>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</si>
  <si>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</si>
  <si>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</si>
  <si>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</si>
  <si>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</si>
  <si>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</si>
  <si>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</si>
  <si>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</si>
  <si>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</si>
  <si>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</si>
  <si>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</si>
  <si>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</si>
  <si>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</si>
  <si>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</si>
  <si>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</si>
  <si>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</si>
  <si>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</si>
  <si>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</si>
  <si>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</si>
  <si>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</si>
  <si>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</si>
  <si>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</si>
  <si>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</si>
  <si>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</si>
  <si>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</si>
  <si>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</si>
  <si>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</si>
  <si>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</si>
  <si>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</si>
  <si>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</si>
  <si>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</si>
  <si>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</si>
  <si>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</si>
  <si>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</si>
  <si>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</si>
  <si>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</si>
  <si>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</si>
  <si>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</si>
  <si>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</si>
  <si>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</si>
  <si>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</si>
  <si>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</si>
  <si>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</si>
  <si>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</si>
  <si>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</si>
  <si>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</si>
  <si>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</si>
  <si>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</si>
  <si>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</si>
  <si>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</si>
  <si>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</si>
  <si>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</si>
  <si>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</si>
  <si>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</si>
  <si>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</si>
  <si>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</si>
  <si>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</si>
  <si>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</si>
  <si>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</si>
  <si>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</si>
  <si>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</si>
  <si>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</si>
  <si>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</si>
  <si>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</si>
  <si>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</si>
  <si>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</si>
  <si>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</si>
  <si>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</si>
  <si>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</si>
  <si>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</si>
  <si>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</si>
  <si>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</si>
  <si>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</si>
  <si>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</si>
  <si>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</si>
  <si>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</si>
  <si>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</si>
  <si>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</si>
  <si>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</si>
  <si>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</si>
  <si>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</si>
  <si>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</si>
  <si>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</si>
  <si>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</si>
  <si>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</si>
  <si>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</si>
  <si>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</si>
  <si>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</si>
  <si>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</si>
  <si>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</si>
  <si>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</si>
  <si>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</si>
  <si>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</si>
  <si>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</si>
  <si>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</si>
  <si>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</si>
  <si>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</si>
  <si>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</si>
  <si>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</si>
  <si>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</si>
  <si>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</si>
  <si>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</si>
  <si>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</si>
  <si>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</si>
  <si>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</si>
  <si>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</si>
  <si>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</si>
  <si>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</si>
  <si>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</si>
  <si>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</si>
  <si>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</si>
  <si>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</si>
  <si>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</si>
  <si>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</si>
  <si>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</si>
  <si>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</si>
  <si>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</si>
  <si>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</si>
  <si>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PRINTER</t>
  </si>
  <si>
    <t>Hold</t>
  </si>
  <si>
    <t>2 Gavetas Vacias + 1 Gaveta Fallando</t>
  </si>
  <si>
    <t xml:space="preserve">Gonzalez Ceballos, Dionisio </t>
  </si>
  <si>
    <t>Alonzo Estrella, Placido de Jesus</t>
  </si>
  <si>
    <t>Closed</t>
  </si>
  <si>
    <t>INHIBIDO</t>
  </si>
  <si>
    <t>GAVETA DE RECHAZO LLENO</t>
  </si>
  <si>
    <t>14 Julio de 2021</t>
  </si>
  <si>
    <t>SIN ACTIVIDAD DE RETIRO.</t>
  </si>
  <si>
    <t xml:space="preserve">Perez Almonte, Franklin </t>
  </si>
  <si>
    <t>In Progress</t>
  </si>
  <si>
    <t>Triinet</t>
  </si>
  <si>
    <t>LECTOR - REINICIO</t>
  </si>
  <si>
    <t>ENVIO DE CARGA</t>
  </si>
  <si>
    <t>LECTOR - REINICIO (EX)</t>
  </si>
  <si>
    <t>Doñe Ramirez, Luis Manuel</t>
  </si>
  <si>
    <t>Peguero Solano, Victor Manuel</t>
  </si>
  <si>
    <t>REINICIO EXITOSO</t>
  </si>
  <si>
    <t>CARGA EXITOSA</t>
  </si>
  <si>
    <t>INHIBIDO - REINICIO</t>
  </si>
  <si>
    <t>LECTOR- REINICIO</t>
  </si>
  <si>
    <t>3335953619 </t>
  </si>
  <si>
    <t>3335953627 </t>
  </si>
  <si>
    <t>3335953630 </t>
  </si>
  <si>
    <t>3335953622</t>
  </si>
  <si>
    <t>3335953609 </t>
  </si>
  <si>
    <t>3335953618 </t>
  </si>
  <si>
    <t>3335953625 </t>
  </si>
  <si>
    <t>ATM Ofic. El Portal ll (Santiago)</t>
  </si>
  <si>
    <t>3335953588</t>
  </si>
  <si>
    <t>3335953381</t>
  </si>
  <si>
    <t>3335953590 </t>
  </si>
  <si>
    <t>3335953631 </t>
  </si>
  <si>
    <t>3335953600 </t>
  </si>
  <si>
    <t>3335953603 </t>
  </si>
  <si>
    <t>3335954459 </t>
  </si>
  <si>
    <t>3335953639 </t>
  </si>
  <si>
    <t>ATM Estación del Metro María Montés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</si>
</sst>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37BD47"/>
      <name val="Palatino Linotype"/>
      <family val="1"/>
    </font>
    <font>
      <b/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33" fillId="5" borderId="67" xfId="0" applyNumberFormat="1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  <xf numFmtId="0" fontId="57" fillId="5" borderId="67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5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6"/>
      <tableStyleElement type="headerRow" dxfId="155"/>
      <tableStyleElement type="totalRow" dxfId="154"/>
      <tableStyleElement type="firstColumn" dxfId="153"/>
      <tableStyleElement type="lastColumn" dxfId="152"/>
      <tableStyleElement type="firstRowStripe" dxfId="151"/>
      <tableStyleElement type="firstColumnStripe" dxfId="15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E7" sqref="E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65.8324421296275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39.3409722222204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28.4985879629603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18.4985879629603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18.5651273148178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17.6175231481466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14.6447916666657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12.6312615740753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12.5685532407442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8.68958333333285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5" priority="99335"/>
  </conditionalFormatting>
  <conditionalFormatting sqref="E3">
    <cfRule type="duplicateValues" dxfId="74" priority="121698"/>
  </conditionalFormatting>
  <conditionalFormatting sqref="E3">
    <cfRule type="duplicateValues" dxfId="73" priority="121699"/>
    <cfRule type="duplicateValues" dxfId="72" priority="121700"/>
  </conditionalFormatting>
  <conditionalFormatting sqref="E3">
    <cfRule type="duplicateValues" dxfId="71" priority="121701"/>
    <cfRule type="duplicateValues" dxfId="70" priority="121702"/>
    <cfRule type="duplicateValues" dxfId="69" priority="121703"/>
    <cfRule type="duplicateValues" dxfId="68" priority="121704"/>
  </conditionalFormatting>
  <conditionalFormatting sqref="B3">
    <cfRule type="duplicateValues" dxfId="67" priority="121705"/>
  </conditionalFormatting>
  <conditionalFormatting sqref="E4">
    <cfRule type="duplicateValues" dxfId="66" priority="60"/>
  </conditionalFormatting>
  <conditionalFormatting sqref="E4">
    <cfRule type="duplicateValues" dxfId="65" priority="57"/>
    <cfRule type="duplicateValues" dxfId="64" priority="58"/>
    <cfRule type="duplicateValues" dxfId="63" priority="59"/>
  </conditionalFormatting>
  <conditionalFormatting sqref="E4">
    <cfRule type="duplicateValues" dxfId="62" priority="56"/>
  </conditionalFormatting>
  <conditionalFormatting sqref="E4">
    <cfRule type="duplicateValues" dxfId="61" priority="53"/>
    <cfRule type="duplicateValues" dxfId="60" priority="54"/>
    <cfRule type="duplicateValues" dxfId="59" priority="55"/>
  </conditionalFormatting>
  <conditionalFormatting sqref="B4">
    <cfRule type="duplicateValues" dxfId="58" priority="52"/>
  </conditionalFormatting>
  <conditionalFormatting sqref="E4">
    <cfRule type="duplicateValues" dxfId="57" priority="51"/>
  </conditionalFormatting>
  <conditionalFormatting sqref="E5">
    <cfRule type="duplicateValues" dxfId="56" priority="50"/>
  </conditionalFormatting>
  <conditionalFormatting sqref="E5">
    <cfRule type="duplicateValues" dxfId="55" priority="47"/>
    <cfRule type="duplicateValues" dxfId="54" priority="48"/>
    <cfRule type="duplicateValues" dxfId="53" priority="49"/>
  </conditionalFormatting>
  <conditionalFormatting sqref="E5">
    <cfRule type="duplicateValues" dxfId="52" priority="46"/>
  </conditionalFormatting>
  <conditionalFormatting sqref="E5">
    <cfRule type="duplicateValues" dxfId="51" priority="43"/>
    <cfRule type="duplicateValues" dxfId="50" priority="44"/>
    <cfRule type="duplicateValues" dxfId="49" priority="45"/>
  </conditionalFormatting>
  <conditionalFormatting sqref="B5">
    <cfRule type="duplicateValues" dxfId="48" priority="42"/>
  </conditionalFormatting>
  <conditionalFormatting sqref="E5">
    <cfRule type="duplicateValues" dxfId="47" priority="41"/>
  </conditionalFormatting>
  <conditionalFormatting sqref="E7:E11">
    <cfRule type="duplicateValues" dxfId="46" priority="40"/>
  </conditionalFormatting>
  <conditionalFormatting sqref="B7:B11">
    <cfRule type="duplicateValues" dxfId="45" priority="39"/>
  </conditionalFormatting>
  <conditionalFormatting sqref="B7:B11">
    <cfRule type="duplicateValues" dxfId="44" priority="36"/>
    <cfRule type="duplicateValues" dxfId="43" priority="37"/>
    <cfRule type="duplicateValues" dxfId="42" priority="38"/>
  </conditionalFormatting>
  <conditionalFormatting sqref="E7:E11">
    <cfRule type="duplicateValues" dxfId="41" priority="35"/>
  </conditionalFormatting>
  <conditionalFormatting sqref="E7:E11">
    <cfRule type="duplicateValues" dxfId="40" priority="33"/>
    <cfRule type="duplicateValues" dxfId="39" priority="34"/>
  </conditionalFormatting>
  <conditionalFormatting sqref="E7:E11">
    <cfRule type="duplicateValues" dxfId="38" priority="30"/>
    <cfRule type="duplicateValues" dxfId="37" priority="31"/>
    <cfRule type="duplicateValues" dxfId="36" priority="32"/>
  </conditionalFormatting>
  <conditionalFormatting sqref="E7:E11">
    <cfRule type="duplicateValues" dxfId="35" priority="26"/>
    <cfRule type="duplicateValues" dxfId="34" priority="27"/>
    <cfRule type="duplicateValues" dxfId="33" priority="28"/>
    <cfRule type="duplicateValues" dxfId="32" priority="29"/>
  </conditionalFormatting>
  <conditionalFormatting sqref="B6">
    <cfRule type="duplicateValues" dxfId="31" priority="25"/>
  </conditionalFormatting>
  <conditionalFormatting sqref="E6">
    <cfRule type="duplicateValues" dxfId="30" priority="24"/>
  </conditionalFormatting>
  <conditionalFormatting sqref="E6">
    <cfRule type="duplicateValues" dxfId="29" priority="21"/>
    <cfRule type="duplicateValues" dxfId="28" priority="22"/>
    <cfRule type="duplicateValues" dxfId="27" priority="23"/>
  </conditionalFormatting>
  <conditionalFormatting sqref="E6">
    <cfRule type="duplicateValues" dxfId="26" priority="20"/>
  </conditionalFormatting>
  <conditionalFormatting sqref="E6">
    <cfRule type="duplicateValues" dxfId="25" priority="17"/>
    <cfRule type="duplicateValues" dxfId="24" priority="18"/>
    <cfRule type="duplicateValues" dxfId="23" priority="19"/>
  </conditionalFormatting>
  <conditionalFormatting sqref="E6">
    <cfRule type="duplicateValues" dxfId="22" priority="16"/>
  </conditionalFormatting>
  <conditionalFormatting sqref="E12">
    <cfRule type="duplicateValues" dxfId="21" priority="15"/>
  </conditionalFormatting>
  <conditionalFormatting sqref="B12">
    <cfRule type="duplicateValues" dxfId="20" priority="14"/>
  </conditionalFormatting>
  <conditionalFormatting sqref="B12">
    <cfRule type="duplicateValues" dxfId="19" priority="11"/>
    <cfRule type="duplicateValues" dxfId="18" priority="12"/>
    <cfRule type="duplicateValues" dxfId="17" priority="13"/>
  </conditionalFormatting>
  <conditionalFormatting sqref="E12">
    <cfRule type="duplicateValues" dxfId="16" priority="10"/>
  </conditionalFormatting>
  <conditionalFormatting sqref="E12">
    <cfRule type="duplicateValues" dxfId="15" priority="8"/>
    <cfRule type="duplicateValues" dxfId="14" priority="9"/>
  </conditionalFormatting>
  <conditionalFormatting sqref="E12">
    <cfRule type="duplicateValues" dxfId="13" priority="5"/>
    <cfRule type="duplicateValues" dxfId="12" priority="6"/>
    <cfRule type="duplicateValues" dxfId="11" priority="7"/>
  </conditionalFormatting>
  <conditionalFormatting sqref="E12">
    <cfRule type="duplicateValues" dxfId="10" priority="1"/>
    <cfRule type="duplicateValues" dxfId="9" priority="2"/>
    <cfRule type="duplicateValues" dxfId="8" priority="3"/>
    <cfRule type="duplicateValues" dxfId="7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49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24"/>
  <sheetViews>
    <sheetView tabSelected="1" topLeftCell="I1" zoomScale="84" zoomScaleNormal="84" workbookViewId="0">
      <pane ySplit="4" topLeftCell="A5" activePane="bottomLeft" state="frozen"/>
      <selection pane="bottomLeft" activeCell="P17" sqref="P17"/>
    </sheetView>
  </sheetViews>
  <sheetFormatPr defaultColWidth="20.28515625" defaultRowHeight="15" x14ac:dyDescent="0.25"/>
  <cols>
    <col min="1" max="1" width="25.7109375" style="106" customWidth="1"/>
    <col min="2" max="2" width="21.140625" style="84" bestFit="1" customWidth="1"/>
    <col min="3" max="3" width="17.7109375" style="43" bestFit="1" customWidth="1"/>
    <col min="4" max="4" width="28.28515625" style="106" customWidth="1"/>
    <col min="5" max="5" width="13.42578125" style="75" bestFit="1" customWidth="1"/>
    <col min="6" max="6" width="11.7109375" style="44" customWidth="1"/>
    <col min="7" max="7" width="55.7109375" style="44" customWidth="1"/>
    <col min="8" max="11" width="5.85546875" style="44" customWidth="1"/>
    <col min="12" max="12" width="52" style="44" bestFit="1" customWidth="1"/>
    <col min="13" max="13" width="24.85546875" style="106" customWidth="1"/>
    <col min="14" max="14" width="18.85546875" style="106" bestFit="1" customWidth="1"/>
    <col min="15" max="15" width="42.5703125" style="106" customWidth="1"/>
    <col min="16" max="16" width="22.42578125" style="79" customWidth="1"/>
    <col min="17" max="17" width="52" style="69" bestFit="1" customWidth="1"/>
    <col min="18" max="16384" width="20.28515625" style="42"/>
  </cols>
  <sheetData>
    <row r="1" spans="1:17" ht="18" x14ac:dyDescent="0.25">
      <c r="A1" s="124" t="s">
        <v>2153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6"/>
    </row>
    <row r="2" spans="1:17" ht="18" x14ac:dyDescent="0.25">
      <c r="A2" s="121" t="s">
        <v>2150</v>
      </c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3"/>
    </row>
    <row r="3" spans="1:17" ht="18.75" thickBot="1" x14ac:dyDescent="0.3">
      <c r="A3" s="127" t="s">
        <v>2598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9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18" t="str">
        <f>VLOOKUP(E5,'LISTADO ATM'!$A$2:$C$898,3,0)</f>
        <v>SUR</v>
      </c>
      <c r="B5" s="117">
        <v>3335952149</v>
      </c>
      <c r="C5" s="100">
        <v>44390.349270833336</v>
      </c>
      <c r="D5" s="100" t="s">
        <v>2180</v>
      </c>
      <c r="E5" s="116">
        <v>470</v>
      </c>
      <c r="F5" s="118" t="str">
        <f>VLOOKUP(E5,VIP!$A$2:$O14284,2,0)</f>
        <v>DRBR470</v>
      </c>
      <c r="G5" s="118" t="str">
        <f>VLOOKUP(E5,'LISTADO ATM'!$A$2:$B$897,2,0)</f>
        <v xml:space="preserve">ATM Hospital Taiwán (Azua) </v>
      </c>
      <c r="H5" s="118" t="str">
        <f>VLOOKUP(E5,VIP!$A$2:$O19245,7,FALSE)</f>
        <v>Si</v>
      </c>
      <c r="I5" s="118" t="str">
        <f>VLOOKUP(E5,VIP!$A$2:$O11210,8,FALSE)</f>
        <v>Si</v>
      </c>
      <c r="J5" s="118" t="str">
        <f>VLOOKUP(E5,VIP!$A$2:$O11160,8,FALSE)</f>
        <v>Si</v>
      </c>
      <c r="K5" s="118" t="str">
        <f>VLOOKUP(E5,VIP!$A$2:$O14734,6,0)</f>
        <v>NO</v>
      </c>
      <c r="L5" s="119" t="s">
        <v>2219</v>
      </c>
      <c r="M5" s="166" t="s">
        <v>2545</v>
      </c>
      <c r="N5" s="99" t="s">
        <v>2591</v>
      </c>
      <c r="O5" s="118" t="s">
        <v>2454</v>
      </c>
      <c r="P5" s="118"/>
      <c r="Q5" s="168">
        <v>44391.6</v>
      </c>
    </row>
    <row r="6" spans="1:17" s="115" customFormat="1" ht="18" x14ac:dyDescent="0.25">
      <c r="A6" s="118" t="str">
        <f>VLOOKUP(E6,'LISTADO ATM'!$A$2:$C$898,3,0)</f>
        <v>NORTE</v>
      </c>
      <c r="B6" s="117">
        <v>3335952820</v>
      </c>
      <c r="C6" s="100">
        <v>44390.482222222221</v>
      </c>
      <c r="D6" s="100" t="s">
        <v>2181</v>
      </c>
      <c r="E6" s="116">
        <v>862</v>
      </c>
      <c r="F6" s="118" t="str">
        <f>VLOOKUP(E6,VIP!$A$2:$O14307,2,0)</f>
        <v>DRBR862</v>
      </c>
      <c r="G6" s="118" t="str">
        <f>VLOOKUP(E6,'LISTADO ATM'!$A$2:$B$897,2,0)</f>
        <v xml:space="preserve">ATM S/M Doble A (Sabaneta) </v>
      </c>
      <c r="H6" s="118" t="str">
        <f>VLOOKUP(E6,VIP!$A$2:$O19268,7,FALSE)</f>
        <v>Si</v>
      </c>
      <c r="I6" s="118" t="str">
        <f>VLOOKUP(E6,VIP!$A$2:$O11233,8,FALSE)</f>
        <v>Si</v>
      </c>
      <c r="J6" s="118" t="str">
        <f>VLOOKUP(E6,VIP!$A$2:$O11183,8,FALSE)</f>
        <v>Si</v>
      </c>
      <c r="K6" s="118" t="str">
        <f>VLOOKUP(E6,VIP!$A$2:$O14757,6,0)</f>
        <v>NO</v>
      </c>
      <c r="L6" s="119" t="s">
        <v>2219</v>
      </c>
      <c r="M6" s="166" t="s">
        <v>2545</v>
      </c>
      <c r="N6" s="99" t="s">
        <v>2452</v>
      </c>
      <c r="O6" s="118" t="s">
        <v>2588</v>
      </c>
      <c r="P6" s="118"/>
      <c r="Q6" s="168">
        <v>44391.620833333334</v>
      </c>
    </row>
    <row r="7" spans="1:17" s="115" customFormat="1" ht="18" x14ac:dyDescent="0.25">
      <c r="A7" s="118" t="str">
        <f>VLOOKUP(E7,'LISTADO ATM'!$A$2:$C$898,3,0)</f>
        <v>DISTRITO NACIONAL</v>
      </c>
      <c r="B7" s="117">
        <v>3335953367</v>
      </c>
      <c r="C7" s="100">
        <v>44390.650266203702</v>
      </c>
      <c r="D7" s="100" t="s">
        <v>2180</v>
      </c>
      <c r="E7" s="116">
        <v>237</v>
      </c>
      <c r="F7" s="118" t="str">
        <f>VLOOKUP(E7,VIP!$A$2:$O14292,2,0)</f>
        <v>DRBR237</v>
      </c>
      <c r="G7" s="118" t="str">
        <f>VLOOKUP(E7,'LISTADO ATM'!$A$2:$B$897,2,0)</f>
        <v xml:space="preserve">ATM UNP Plaza Vásquez </v>
      </c>
      <c r="H7" s="118" t="str">
        <f>VLOOKUP(E7,VIP!$A$2:$O19253,7,FALSE)</f>
        <v>Si</v>
      </c>
      <c r="I7" s="118" t="str">
        <f>VLOOKUP(E7,VIP!$A$2:$O11218,8,FALSE)</f>
        <v>Si</v>
      </c>
      <c r="J7" s="118" t="str">
        <f>VLOOKUP(E7,VIP!$A$2:$O11168,8,FALSE)</f>
        <v>Si</v>
      </c>
      <c r="K7" s="118" t="str">
        <f>VLOOKUP(E7,VIP!$A$2:$O14742,6,0)</f>
        <v>SI</v>
      </c>
      <c r="L7" s="119" t="s">
        <v>2219</v>
      </c>
      <c r="M7" s="166" t="s">
        <v>2545</v>
      </c>
      <c r="N7" s="99" t="s">
        <v>2591</v>
      </c>
      <c r="O7" s="118" t="s">
        <v>2454</v>
      </c>
      <c r="P7" s="118"/>
      <c r="Q7" s="168">
        <v>44391.404861111114</v>
      </c>
    </row>
    <row r="8" spans="1:17" s="115" customFormat="1" ht="18" x14ac:dyDescent="0.25">
      <c r="A8" s="118" t="str">
        <f>VLOOKUP(E8,'LISTADO ATM'!$A$2:$C$898,3,0)</f>
        <v>DISTRITO NACIONAL</v>
      </c>
      <c r="B8" s="117">
        <v>3335953583</v>
      </c>
      <c r="C8" s="100">
        <v>44390.73778935185</v>
      </c>
      <c r="D8" s="100" t="s">
        <v>2180</v>
      </c>
      <c r="E8" s="116">
        <v>113</v>
      </c>
      <c r="F8" s="118" t="str">
        <f>VLOOKUP(E8,VIP!$A$2:$O14302,2,0)</f>
        <v>DRBR113</v>
      </c>
      <c r="G8" s="118" t="str">
        <f>VLOOKUP(E8,'LISTADO ATM'!$A$2:$B$897,2,0)</f>
        <v xml:space="preserve">ATM Autoservicio Atalaya del Mar </v>
      </c>
      <c r="H8" s="118" t="str">
        <f>VLOOKUP(E8,VIP!$A$2:$O19263,7,FALSE)</f>
        <v>Si</v>
      </c>
      <c r="I8" s="118" t="str">
        <f>VLOOKUP(E8,VIP!$A$2:$O11228,8,FALSE)</f>
        <v>No</v>
      </c>
      <c r="J8" s="118" t="str">
        <f>VLOOKUP(E8,VIP!$A$2:$O11178,8,FALSE)</f>
        <v>No</v>
      </c>
      <c r="K8" s="118" t="str">
        <f>VLOOKUP(E8,VIP!$A$2:$O14752,6,0)</f>
        <v>NO</v>
      </c>
      <c r="L8" s="119" t="s">
        <v>2219</v>
      </c>
      <c r="M8" s="166" t="s">
        <v>2545</v>
      </c>
      <c r="N8" s="99" t="s">
        <v>2452</v>
      </c>
      <c r="O8" s="118" t="s">
        <v>2454</v>
      </c>
      <c r="P8" s="118"/>
      <c r="Q8" s="168">
        <v>44391.597916666666</v>
      </c>
    </row>
    <row r="9" spans="1:17" s="115" customFormat="1" ht="18" x14ac:dyDescent="0.25">
      <c r="A9" s="118" t="str">
        <f>VLOOKUP(E9,'LISTADO ATM'!$A$2:$C$898,3,0)</f>
        <v>DISTRITO NACIONAL</v>
      </c>
      <c r="B9" s="117">
        <v>3335953594</v>
      </c>
      <c r="C9" s="100">
        <v>44390.748865740738</v>
      </c>
      <c r="D9" s="100" t="s">
        <v>2180</v>
      </c>
      <c r="E9" s="116">
        <v>902</v>
      </c>
      <c r="F9" s="118" t="str">
        <f>VLOOKUP(E9,VIP!$A$2:$O14297,2,0)</f>
        <v>DRBR16A</v>
      </c>
      <c r="G9" s="118" t="str">
        <f>VLOOKUP(E9,'LISTADO ATM'!$A$2:$B$897,2,0)</f>
        <v xml:space="preserve">ATM Oficina Plaza Florida </v>
      </c>
      <c r="H9" s="118" t="str">
        <f>VLOOKUP(E9,VIP!$A$2:$O19258,7,FALSE)</f>
        <v>Si</v>
      </c>
      <c r="I9" s="118" t="str">
        <f>VLOOKUP(E9,VIP!$A$2:$O11223,8,FALSE)</f>
        <v>Si</v>
      </c>
      <c r="J9" s="118" t="str">
        <f>VLOOKUP(E9,VIP!$A$2:$O11173,8,FALSE)</f>
        <v>Si</v>
      </c>
      <c r="K9" s="118" t="str">
        <f>VLOOKUP(E9,VIP!$A$2:$O14747,6,0)</f>
        <v>NO</v>
      </c>
      <c r="L9" s="119" t="s">
        <v>2219</v>
      </c>
      <c r="M9" s="166" t="s">
        <v>2545</v>
      </c>
      <c r="N9" s="99" t="s">
        <v>2452</v>
      </c>
      <c r="O9" s="118" t="s">
        <v>2454</v>
      </c>
      <c r="P9" s="118"/>
      <c r="Q9" s="168">
        <v>44391.432638888888</v>
      </c>
    </row>
    <row r="10" spans="1:17" s="115" customFormat="1" ht="18" x14ac:dyDescent="0.25">
      <c r="A10" s="118" t="str">
        <f>VLOOKUP(E10,'LISTADO ATM'!$A$2:$C$898,3,0)</f>
        <v>DISTRITO NACIONAL</v>
      </c>
      <c r="B10" s="117">
        <v>3335953599</v>
      </c>
      <c r="C10" s="100">
        <v>44390.752939814818</v>
      </c>
      <c r="D10" s="100" t="s">
        <v>2180</v>
      </c>
      <c r="E10" s="116">
        <v>487</v>
      </c>
      <c r="F10" s="118" t="str">
        <f>VLOOKUP(E10,VIP!$A$2:$O14295,2,0)</f>
        <v>DRBR487</v>
      </c>
      <c r="G10" s="118" t="str">
        <f>VLOOKUP(E10,'LISTADO ATM'!$A$2:$B$897,2,0)</f>
        <v xml:space="preserve">ATM Olé Hainamosa </v>
      </c>
      <c r="H10" s="118" t="str">
        <f>VLOOKUP(E10,VIP!$A$2:$O19256,7,FALSE)</f>
        <v>Si</v>
      </c>
      <c r="I10" s="118" t="str">
        <f>VLOOKUP(E10,VIP!$A$2:$O11221,8,FALSE)</f>
        <v>Si</v>
      </c>
      <c r="J10" s="118" t="str">
        <f>VLOOKUP(E10,VIP!$A$2:$O11171,8,FALSE)</f>
        <v>Si</v>
      </c>
      <c r="K10" s="118" t="str">
        <f>VLOOKUP(E10,VIP!$A$2:$O14745,6,0)</f>
        <v>SI</v>
      </c>
      <c r="L10" s="119" t="s">
        <v>2219</v>
      </c>
      <c r="M10" s="166" t="s">
        <v>2545</v>
      </c>
      <c r="N10" s="99" t="s">
        <v>2452</v>
      </c>
      <c r="O10" s="118" t="s">
        <v>2454</v>
      </c>
      <c r="P10" s="118"/>
      <c r="Q10" s="168">
        <v>44391.40902777778</v>
      </c>
    </row>
    <row r="11" spans="1:17" s="115" customFormat="1" ht="18" x14ac:dyDescent="0.25">
      <c r="A11" s="118" t="str">
        <f>VLOOKUP(E11,'LISTADO ATM'!$A$2:$C$898,3,0)</f>
        <v>DISTRITO NACIONAL</v>
      </c>
      <c r="B11" s="117">
        <v>3335953607</v>
      </c>
      <c r="C11" s="100">
        <v>44390.758831018517</v>
      </c>
      <c r="D11" s="100" t="s">
        <v>2180</v>
      </c>
      <c r="E11" s="116">
        <v>719</v>
      </c>
      <c r="F11" s="118" t="str">
        <f>VLOOKUP(E11,VIP!$A$2:$O14291,2,0)</f>
        <v>DRBR419</v>
      </c>
      <c r="G11" s="118" t="str">
        <f>VLOOKUP(E11,'LISTADO ATM'!$A$2:$B$897,2,0)</f>
        <v xml:space="preserve">ATM Ayuntamiento Municipal San Luís </v>
      </c>
      <c r="H11" s="118" t="str">
        <f>VLOOKUP(E11,VIP!$A$2:$O19252,7,FALSE)</f>
        <v>Si</v>
      </c>
      <c r="I11" s="118" t="str">
        <f>VLOOKUP(E11,VIP!$A$2:$O11217,8,FALSE)</f>
        <v>Si</v>
      </c>
      <c r="J11" s="118" t="str">
        <f>VLOOKUP(E11,VIP!$A$2:$O11167,8,FALSE)</f>
        <v>Si</v>
      </c>
      <c r="K11" s="118" t="str">
        <f>VLOOKUP(E11,VIP!$A$2:$O14741,6,0)</f>
        <v>NO</v>
      </c>
      <c r="L11" s="119" t="s">
        <v>2219</v>
      </c>
      <c r="M11" s="166" t="s">
        <v>2545</v>
      </c>
      <c r="N11" s="99" t="s">
        <v>2452</v>
      </c>
      <c r="O11" s="118" t="s">
        <v>2454</v>
      </c>
      <c r="P11" s="118"/>
      <c r="Q11" s="168">
        <v>44391.59652777778</v>
      </c>
    </row>
    <row r="12" spans="1:17" s="115" customFormat="1" ht="18" x14ac:dyDescent="0.25">
      <c r="A12" s="118" t="str">
        <f>VLOOKUP(E12,'LISTADO ATM'!$A$2:$C$898,3,0)</f>
        <v>DISTRITO NACIONAL</v>
      </c>
      <c r="B12" s="117">
        <v>3335953608</v>
      </c>
      <c r="C12" s="100">
        <v>44390.759398148148</v>
      </c>
      <c r="D12" s="100" t="s">
        <v>2180</v>
      </c>
      <c r="E12" s="116">
        <v>815</v>
      </c>
      <c r="F12" s="118" t="str">
        <f>VLOOKUP(E12,VIP!$A$2:$O14290,2,0)</f>
        <v>DRBR24A</v>
      </c>
      <c r="G12" s="118" t="str">
        <f>VLOOKUP(E12,'LISTADO ATM'!$A$2:$B$897,2,0)</f>
        <v xml:space="preserve">ATM Oficina Atalaya del Mar </v>
      </c>
      <c r="H12" s="118" t="str">
        <f>VLOOKUP(E12,VIP!$A$2:$O19251,7,FALSE)</f>
        <v>Si</v>
      </c>
      <c r="I12" s="118" t="str">
        <f>VLOOKUP(E12,VIP!$A$2:$O11216,8,FALSE)</f>
        <v>Si</v>
      </c>
      <c r="J12" s="118" t="str">
        <f>VLOOKUP(E12,VIP!$A$2:$O11166,8,FALSE)</f>
        <v>Si</v>
      </c>
      <c r="K12" s="118" t="str">
        <f>VLOOKUP(E12,VIP!$A$2:$O14740,6,0)</f>
        <v>SI</v>
      </c>
      <c r="L12" s="119" t="s">
        <v>2219</v>
      </c>
      <c r="M12" s="166" t="s">
        <v>2545</v>
      </c>
      <c r="N12" s="99" t="s">
        <v>2452</v>
      </c>
      <c r="O12" s="118" t="s">
        <v>2454</v>
      </c>
      <c r="P12" s="118"/>
      <c r="Q12" s="168">
        <v>44391.59652777778</v>
      </c>
    </row>
    <row r="13" spans="1:17" s="115" customFormat="1" ht="18" x14ac:dyDescent="0.25">
      <c r="A13" s="118" t="str">
        <f>VLOOKUP(E13,'LISTADO ATM'!$A$2:$C$898,3,0)</f>
        <v>DISTRITO NACIONAL</v>
      </c>
      <c r="B13" s="117">
        <v>3335953624</v>
      </c>
      <c r="C13" s="100">
        <v>44390.807951388888</v>
      </c>
      <c r="D13" s="100" t="s">
        <v>2180</v>
      </c>
      <c r="E13" s="116">
        <v>160</v>
      </c>
      <c r="F13" s="118" t="str">
        <f>VLOOKUP(E13,VIP!$A$2:$O14297,2,0)</f>
        <v>DRBR160</v>
      </c>
      <c r="G13" s="118" t="str">
        <f>VLOOKUP(E13,'LISTADO ATM'!$A$2:$B$897,2,0)</f>
        <v xml:space="preserve">ATM Oficina Herrera </v>
      </c>
      <c r="H13" s="118" t="str">
        <f>VLOOKUP(E13,VIP!$A$2:$O19258,7,FALSE)</f>
        <v>Si</v>
      </c>
      <c r="I13" s="118" t="str">
        <f>VLOOKUP(E13,VIP!$A$2:$O11223,8,FALSE)</f>
        <v>Si</v>
      </c>
      <c r="J13" s="118" t="str">
        <f>VLOOKUP(E13,VIP!$A$2:$O11173,8,FALSE)</f>
        <v>Si</v>
      </c>
      <c r="K13" s="118" t="str">
        <f>VLOOKUP(E13,VIP!$A$2:$O14747,6,0)</f>
        <v>NO</v>
      </c>
      <c r="L13" s="119" t="s">
        <v>2219</v>
      </c>
      <c r="M13" s="166" t="s">
        <v>2545</v>
      </c>
      <c r="N13" s="99" t="s">
        <v>2452</v>
      </c>
      <c r="O13" s="118" t="s">
        <v>2454</v>
      </c>
      <c r="P13" s="118"/>
      <c r="Q13" s="168">
        <v>44391.429166666669</v>
      </c>
    </row>
    <row r="14" spans="1:17" s="115" customFormat="1" ht="18" x14ac:dyDescent="0.25">
      <c r="A14" s="118" t="str">
        <f>VLOOKUP(E14,'LISTADO ATM'!$A$2:$C$898,3,0)</f>
        <v>NORTE</v>
      </c>
      <c r="B14" s="117">
        <v>3335953646</v>
      </c>
      <c r="C14" s="100">
        <v>44391.015740740739</v>
      </c>
      <c r="D14" s="100" t="s">
        <v>2181</v>
      </c>
      <c r="E14" s="116">
        <v>606</v>
      </c>
      <c r="F14" s="118" t="str">
        <f>VLOOKUP(E14,VIP!$A$2:$O14298,2,0)</f>
        <v>DRBR704</v>
      </c>
      <c r="G14" s="118" t="str">
        <f>VLOOKUP(E14,'LISTADO ATM'!$A$2:$B$897,2,0)</f>
        <v xml:space="preserve">ATM UNP Manolo Tavarez Justo </v>
      </c>
      <c r="H14" s="118" t="str">
        <f>VLOOKUP(E14,VIP!$A$2:$O19259,7,FALSE)</f>
        <v>Si</v>
      </c>
      <c r="I14" s="118" t="str">
        <f>VLOOKUP(E14,VIP!$A$2:$O11224,8,FALSE)</f>
        <v>Si</v>
      </c>
      <c r="J14" s="118" t="str">
        <f>VLOOKUP(E14,VIP!$A$2:$O11174,8,FALSE)</f>
        <v>Si</v>
      </c>
      <c r="K14" s="118" t="str">
        <f>VLOOKUP(E14,VIP!$A$2:$O14748,6,0)</f>
        <v>NO</v>
      </c>
      <c r="L14" s="119" t="s">
        <v>2219</v>
      </c>
      <c r="M14" s="166" t="s">
        <v>2545</v>
      </c>
      <c r="N14" s="99" t="s">
        <v>2452</v>
      </c>
      <c r="O14" s="118" t="s">
        <v>2586</v>
      </c>
      <c r="P14" s="118"/>
      <c r="Q14" s="168">
        <v>44391.6</v>
      </c>
    </row>
    <row r="15" spans="1:17" s="115" customFormat="1" ht="18" x14ac:dyDescent="0.25">
      <c r="A15" s="118" t="str">
        <f>VLOOKUP(E15,'LISTADO ATM'!$A$2:$C$898,3,0)</f>
        <v>DISTRITO NACIONAL</v>
      </c>
      <c r="B15" s="117">
        <v>3335953652</v>
      </c>
      <c r="C15" s="100">
        <v>44391.032708333332</v>
      </c>
      <c r="D15" s="100" t="s">
        <v>2180</v>
      </c>
      <c r="E15" s="116">
        <v>866</v>
      </c>
      <c r="F15" s="118" t="str">
        <f>VLOOKUP(E15,VIP!$A$2:$O14293,2,0)</f>
        <v>DRBR866</v>
      </c>
      <c r="G15" s="118" t="str">
        <f>VLOOKUP(E15,'LISTADO ATM'!$A$2:$B$897,2,0)</f>
        <v xml:space="preserve">ATM CARDNET </v>
      </c>
      <c r="H15" s="118" t="str">
        <f>VLOOKUP(E15,VIP!$A$2:$O19254,7,FALSE)</f>
        <v>Si</v>
      </c>
      <c r="I15" s="118" t="str">
        <f>VLOOKUP(E15,VIP!$A$2:$O11219,8,FALSE)</f>
        <v>No</v>
      </c>
      <c r="J15" s="118" t="str">
        <f>VLOOKUP(E15,VIP!$A$2:$O11169,8,FALSE)</f>
        <v>No</v>
      </c>
      <c r="K15" s="118" t="str">
        <f>VLOOKUP(E15,VIP!$A$2:$O14743,6,0)</f>
        <v>NO</v>
      </c>
      <c r="L15" s="119" t="s">
        <v>2219</v>
      </c>
      <c r="M15" s="166" t="s">
        <v>2545</v>
      </c>
      <c r="N15" s="99" t="s">
        <v>2452</v>
      </c>
      <c r="O15" s="118" t="s">
        <v>2454</v>
      </c>
      <c r="P15" s="118"/>
      <c r="Q15" s="168">
        <v>44391.511805555558</v>
      </c>
    </row>
    <row r="16" spans="1:17" s="115" customFormat="1" ht="18" x14ac:dyDescent="0.25">
      <c r="A16" s="118" t="str">
        <f>VLOOKUP(E16,'LISTADO ATM'!$A$2:$C$898,3,0)</f>
        <v>NORTE</v>
      </c>
      <c r="B16" s="117">
        <v>3335953655</v>
      </c>
      <c r="C16" s="100">
        <v>44391.071400462963</v>
      </c>
      <c r="D16" s="100" t="s">
        <v>2181</v>
      </c>
      <c r="E16" s="116">
        <v>854</v>
      </c>
      <c r="F16" s="118" t="str">
        <f>VLOOKUP(E16,VIP!$A$2:$O14290,2,0)</f>
        <v>DRBR854</v>
      </c>
      <c r="G16" s="118" t="str">
        <f>VLOOKUP(E16,'LISTADO ATM'!$A$2:$B$897,2,0)</f>
        <v xml:space="preserve">ATM Centro Comercial Blanco Batista </v>
      </c>
      <c r="H16" s="118" t="str">
        <f>VLOOKUP(E16,VIP!$A$2:$O19251,7,FALSE)</f>
        <v>Si</v>
      </c>
      <c r="I16" s="118" t="str">
        <f>VLOOKUP(E16,VIP!$A$2:$O11216,8,FALSE)</f>
        <v>Si</v>
      </c>
      <c r="J16" s="118" t="str">
        <f>VLOOKUP(E16,VIP!$A$2:$O11166,8,FALSE)</f>
        <v>Si</v>
      </c>
      <c r="K16" s="118" t="str">
        <f>VLOOKUP(E16,VIP!$A$2:$O14740,6,0)</f>
        <v>NO</v>
      </c>
      <c r="L16" s="119" t="s">
        <v>2219</v>
      </c>
      <c r="M16" s="166" t="s">
        <v>2545</v>
      </c>
      <c r="N16" s="99" t="s">
        <v>2452</v>
      </c>
      <c r="O16" s="118" t="s">
        <v>2586</v>
      </c>
      <c r="P16" s="118"/>
      <c r="Q16" s="168">
        <v>44391.42291666667</v>
      </c>
    </row>
    <row r="17" spans="1:17" s="115" customFormat="1" ht="18" x14ac:dyDescent="0.25">
      <c r="A17" s="118" t="str">
        <f>VLOOKUP(E17,'LISTADO ATM'!$A$2:$C$898,3,0)</f>
        <v>NORTE</v>
      </c>
      <c r="B17" s="117">
        <v>3335953976</v>
      </c>
      <c r="C17" s="100">
        <v>44391.403773148151</v>
      </c>
      <c r="D17" s="100" t="s">
        <v>2181</v>
      </c>
      <c r="E17" s="116">
        <v>411</v>
      </c>
      <c r="F17" s="118" t="str">
        <f>VLOOKUP(E17,VIP!$A$2:$O14302,2,0)</f>
        <v>DRBR411</v>
      </c>
      <c r="G17" s="118" t="str">
        <f>VLOOKUP(E17,'LISTADO ATM'!$A$2:$B$897,2,0)</f>
        <v xml:space="preserve">ATM UNP Piedra Blanca </v>
      </c>
      <c r="H17" s="118" t="str">
        <f>VLOOKUP(E17,VIP!$A$2:$O19263,7,FALSE)</f>
        <v>Si</v>
      </c>
      <c r="I17" s="118" t="str">
        <f>VLOOKUP(E17,VIP!$A$2:$O11228,8,FALSE)</f>
        <v>Si</v>
      </c>
      <c r="J17" s="118" t="str">
        <f>VLOOKUP(E17,VIP!$A$2:$O11178,8,FALSE)</f>
        <v>Si</v>
      </c>
      <c r="K17" s="118" t="str">
        <f>VLOOKUP(E17,VIP!$A$2:$O14752,6,0)</f>
        <v>NO</v>
      </c>
      <c r="L17" s="119" t="s">
        <v>2219</v>
      </c>
      <c r="M17" s="166" t="s">
        <v>2545</v>
      </c>
      <c r="N17" s="99" t="s">
        <v>2452</v>
      </c>
      <c r="O17" s="118" t="s">
        <v>2588</v>
      </c>
      <c r="P17" s="118"/>
      <c r="Q17" s="168">
        <v>44391.598611111112</v>
      </c>
    </row>
    <row r="18" spans="1:17" s="115" customFormat="1" ht="18" x14ac:dyDescent="0.25">
      <c r="A18" s="118" t="str">
        <f>VLOOKUP(E18,'LISTADO ATM'!$A$2:$C$898,3,0)</f>
        <v>DISTRITO NACIONAL</v>
      </c>
      <c r="B18" s="117">
        <v>3335953982</v>
      </c>
      <c r="C18" s="100">
        <v>44391.405185185184</v>
      </c>
      <c r="D18" s="100" t="s">
        <v>2180</v>
      </c>
      <c r="E18" s="116">
        <v>961</v>
      </c>
      <c r="F18" s="118" t="str">
        <f>VLOOKUP(E18,VIP!$A$2:$O14301,2,0)</f>
        <v>DRBR03H</v>
      </c>
      <c r="G18" s="118" t="str">
        <f>VLOOKUP(E18,'LISTADO ATM'!$A$2:$B$897,2,0)</f>
        <v xml:space="preserve">ATM Listín Diario </v>
      </c>
      <c r="H18" s="118" t="str">
        <f>VLOOKUP(E18,VIP!$A$2:$O19262,7,FALSE)</f>
        <v>Si</v>
      </c>
      <c r="I18" s="118" t="str">
        <f>VLOOKUP(E18,VIP!$A$2:$O11227,8,FALSE)</f>
        <v>Si</v>
      </c>
      <c r="J18" s="118" t="str">
        <f>VLOOKUP(E18,VIP!$A$2:$O11177,8,FALSE)</f>
        <v>Si</v>
      </c>
      <c r="K18" s="118" t="str">
        <f>VLOOKUP(E18,VIP!$A$2:$O14751,6,0)</f>
        <v>NO</v>
      </c>
      <c r="L18" s="119" t="s">
        <v>2219</v>
      </c>
      <c r="M18" s="166" t="s">
        <v>2545</v>
      </c>
      <c r="N18" s="99" t="s">
        <v>2452</v>
      </c>
      <c r="O18" s="118" t="s">
        <v>2454</v>
      </c>
      <c r="P18" s="118"/>
      <c r="Q18" s="168">
        <v>44391.522222222222</v>
      </c>
    </row>
    <row r="19" spans="1:17" s="115" customFormat="1" ht="18" x14ac:dyDescent="0.25">
      <c r="A19" s="118" t="str">
        <f>VLOOKUP(E19,'LISTADO ATM'!$A$2:$C$898,3,0)</f>
        <v>DISTRITO NACIONAL</v>
      </c>
      <c r="B19" s="117">
        <v>3335953996</v>
      </c>
      <c r="C19" s="100">
        <v>44391.407627314817</v>
      </c>
      <c r="D19" s="100" t="s">
        <v>2180</v>
      </c>
      <c r="E19" s="116">
        <v>39</v>
      </c>
      <c r="F19" s="118" t="str">
        <f>VLOOKUP(E19,VIP!$A$2:$O14300,2,0)</f>
        <v>DRBR039</v>
      </c>
      <c r="G19" s="118" t="str">
        <f>VLOOKUP(E19,'LISTADO ATM'!$A$2:$B$897,2,0)</f>
        <v xml:space="preserve">ATM Oficina Ovando </v>
      </c>
      <c r="H19" s="118" t="str">
        <f>VLOOKUP(E19,VIP!$A$2:$O19261,7,FALSE)</f>
        <v>Si</v>
      </c>
      <c r="I19" s="118" t="str">
        <f>VLOOKUP(E19,VIP!$A$2:$O11226,8,FALSE)</f>
        <v>No</v>
      </c>
      <c r="J19" s="118" t="str">
        <f>VLOOKUP(E19,VIP!$A$2:$O11176,8,FALSE)</f>
        <v>No</v>
      </c>
      <c r="K19" s="118" t="str">
        <f>VLOOKUP(E19,VIP!$A$2:$O14750,6,0)</f>
        <v>NO</v>
      </c>
      <c r="L19" s="119" t="s">
        <v>2219</v>
      </c>
      <c r="M19" s="166" t="s">
        <v>2545</v>
      </c>
      <c r="N19" s="99" t="s">
        <v>2452</v>
      </c>
      <c r="O19" s="118" t="s">
        <v>2454</v>
      </c>
      <c r="P19" s="118"/>
      <c r="Q19" s="168">
        <v>44391.6</v>
      </c>
    </row>
    <row r="20" spans="1:17" s="115" customFormat="1" ht="18" x14ac:dyDescent="0.25">
      <c r="A20" s="118" t="str">
        <f>VLOOKUP(E20,'LISTADO ATM'!$A$2:$C$898,3,0)</f>
        <v>ESTE</v>
      </c>
      <c r="B20" s="117">
        <v>3335954101</v>
      </c>
      <c r="C20" s="100">
        <v>44391.430081018516</v>
      </c>
      <c r="D20" s="100" t="s">
        <v>2180</v>
      </c>
      <c r="E20" s="116">
        <v>353</v>
      </c>
      <c r="F20" s="118" t="str">
        <f>VLOOKUP(E20,VIP!$A$2:$O14296,2,0)</f>
        <v>DRBR353</v>
      </c>
      <c r="G20" s="118" t="str">
        <f>VLOOKUP(E20,'LISTADO ATM'!$A$2:$B$897,2,0)</f>
        <v xml:space="preserve">ATM Estación Boulevard Juan Dolio </v>
      </c>
      <c r="H20" s="118" t="str">
        <f>VLOOKUP(E20,VIP!$A$2:$O19257,7,FALSE)</f>
        <v>Si</v>
      </c>
      <c r="I20" s="118" t="str">
        <f>VLOOKUP(E20,VIP!$A$2:$O11222,8,FALSE)</f>
        <v>Si</v>
      </c>
      <c r="J20" s="118" t="str">
        <f>VLOOKUP(E20,VIP!$A$2:$O11172,8,FALSE)</f>
        <v>Si</v>
      </c>
      <c r="K20" s="118" t="str">
        <f>VLOOKUP(E20,VIP!$A$2:$O14746,6,0)</f>
        <v>NO</v>
      </c>
      <c r="L20" s="119" t="s">
        <v>2219</v>
      </c>
      <c r="M20" s="166" t="s">
        <v>2545</v>
      </c>
      <c r="N20" s="99" t="s">
        <v>2452</v>
      </c>
      <c r="O20" s="118" t="s">
        <v>2454</v>
      </c>
      <c r="P20" s="118"/>
      <c r="Q20" s="168">
        <v>44391.594444444447</v>
      </c>
    </row>
    <row r="21" spans="1:17" s="115" customFormat="1" ht="18" x14ac:dyDescent="0.25">
      <c r="A21" s="118" t="str">
        <f>VLOOKUP(E21,'LISTADO ATM'!$A$2:$C$898,3,0)</f>
        <v>NORTE</v>
      </c>
      <c r="B21" s="117">
        <v>3335954112</v>
      </c>
      <c r="C21" s="100">
        <v>44391.43141203704</v>
      </c>
      <c r="D21" s="100" t="s">
        <v>2181</v>
      </c>
      <c r="E21" s="116">
        <v>888</v>
      </c>
      <c r="F21" s="118" t="str">
        <f>VLOOKUP(E21,VIP!$A$2:$O14295,2,0)</f>
        <v>DRBR888</v>
      </c>
      <c r="G21" s="118" t="str">
        <f>VLOOKUP(E21,'LISTADO ATM'!$A$2:$B$897,2,0)</f>
        <v>ATM Oficina galeria 56 II (SFM)</v>
      </c>
      <c r="H21" s="118" t="str">
        <f>VLOOKUP(E21,VIP!$A$2:$O19256,7,FALSE)</f>
        <v>Si</v>
      </c>
      <c r="I21" s="118" t="str">
        <f>VLOOKUP(E21,VIP!$A$2:$O11221,8,FALSE)</f>
        <v>Si</v>
      </c>
      <c r="J21" s="118" t="str">
        <f>VLOOKUP(E21,VIP!$A$2:$O11171,8,FALSE)</f>
        <v>Si</v>
      </c>
      <c r="K21" s="118" t="str">
        <f>VLOOKUP(E21,VIP!$A$2:$O14745,6,0)</f>
        <v>SI</v>
      </c>
      <c r="L21" s="119" t="s">
        <v>2219</v>
      </c>
      <c r="M21" s="166" t="s">
        <v>2545</v>
      </c>
      <c r="N21" s="99" t="s">
        <v>2452</v>
      </c>
      <c r="O21" s="118" t="s">
        <v>2588</v>
      </c>
      <c r="P21" s="118"/>
      <c r="Q21" s="168">
        <v>44391.599305555559</v>
      </c>
    </row>
    <row r="22" spans="1:17" s="115" customFormat="1" ht="18" x14ac:dyDescent="0.25">
      <c r="A22" s="118" t="str">
        <f>VLOOKUP(E22,'LISTADO ATM'!$A$2:$C$898,3,0)</f>
        <v>DISTRITO NACIONAL</v>
      </c>
      <c r="B22" s="117">
        <v>3335954608</v>
      </c>
      <c r="C22" s="100">
        <v>44391.589166666665</v>
      </c>
      <c r="D22" s="100" t="s">
        <v>2180</v>
      </c>
      <c r="E22" s="116">
        <v>10</v>
      </c>
      <c r="F22" s="118" t="str">
        <f>VLOOKUP(E22,VIP!$A$2:$O14330,2,0)</f>
        <v>DRBR010</v>
      </c>
      <c r="G22" s="118" t="str">
        <f>VLOOKUP(E22,'LISTADO ATM'!$A$2:$B$897,2,0)</f>
        <v xml:space="preserve">ATM Ministerio Salud Pública </v>
      </c>
      <c r="H22" s="118" t="str">
        <f>VLOOKUP(E22,VIP!$A$2:$O19291,7,FALSE)</f>
        <v>Si</v>
      </c>
      <c r="I22" s="118" t="str">
        <f>VLOOKUP(E22,VIP!$A$2:$O11256,8,FALSE)</f>
        <v>Si</v>
      </c>
      <c r="J22" s="118" t="str">
        <f>VLOOKUP(E22,VIP!$A$2:$O11206,8,FALSE)</f>
        <v>Si</v>
      </c>
      <c r="K22" s="118" t="str">
        <f>VLOOKUP(E22,VIP!$A$2:$O14780,6,0)</f>
        <v>NO</v>
      </c>
      <c r="L22" s="119" t="s">
        <v>2219</v>
      </c>
      <c r="M22" s="166" t="s">
        <v>2545</v>
      </c>
      <c r="N22" s="99" t="s">
        <v>2452</v>
      </c>
      <c r="O22" s="118" t="s">
        <v>2454</v>
      </c>
      <c r="P22" s="118"/>
      <c r="Q22" s="168">
        <v>44391.618055555555</v>
      </c>
    </row>
    <row r="23" spans="1:17" s="115" customFormat="1" ht="18" x14ac:dyDescent="0.25">
      <c r="A23" s="118" t="str">
        <f>VLOOKUP(E23,'LISTADO ATM'!$A$2:$C$898,3,0)</f>
        <v>SUR</v>
      </c>
      <c r="B23" s="117">
        <v>3335954573</v>
      </c>
      <c r="C23" s="100">
        <v>44391.574328703704</v>
      </c>
      <c r="D23" s="100" t="s">
        <v>2180</v>
      </c>
      <c r="E23" s="116">
        <v>880</v>
      </c>
      <c r="F23" s="118" t="str">
        <f>VLOOKUP(E23,VIP!$A$2:$O14333,2,0)</f>
        <v>DRBR880</v>
      </c>
      <c r="G23" s="118" t="str">
        <f>VLOOKUP(E23,'LISTADO ATM'!$A$2:$B$897,2,0)</f>
        <v xml:space="preserve">ATM Autoservicio Barahona II </v>
      </c>
      <c r="H23" s="118" t="str">
        <f>VLOOKUP(E23,VIP!$A$2:$O19294,7,FALSE)</f>
        <v>Si</v>
      </c>
      <c r="I23" s="118" t="str">
        <f>VLOOKUP(E23,VIP!$A$2:$O11259,8,FALSE)</f>
        <v>Si</v>
      </c>
      <c r="J23" s="118" t="str">
        <f>VLOOKUP(E23,VIP!$A$2:$O11209,8,FALSE)</f>
        <v>Si</v>
      </c>
      <c r="K23" s="118" t="str">
        <f>VLOOKUP(E23,VIP!$A$2:$O14783,6,0)</f>
        <v>SI</v>
      </c>
      <c r="L23" s="119" t="s">
        <v>2219</v>
      </c>
      <c r="M23" s="166" t="s">
        <v>2545</v>
      </c>
      <c r="N23" s="99" t="s">
        <v>2452</v>
      </c>
      <c r="O23" s="118" t="s">
        <v>2454</v>
      </c>
      <c r="P23" s="118"/>
      <c r="Q23" s="168">
        <v>44391.625</v>
      </c>
    </row>
    <row r="24" spans="1:17" s="115" customFormat="1" ht="18" x14ac:dyDescent="0.25">
      <c r="A24" s="118" t="str">
        <f>VLOOKUP(E24,'LISTADO ATM'!$A$2:$C$898,3,0)</f>
        <v>NORTE</v>
      </c>
      <c r="B24" s="117">
        <v>3335954565</v>
      </c>
      <c r="C24" s="100">
        <v>44391.572546296295</v>
      </c>
      <c r="D24" s="100" t="s">
        <v>2180</v>
      </c>
      <c r="E24" s="116">
        <v>332</v>
      </c>
      <c r="F24" s="118" t="str">
        <f>VLOOKUP(E24,VIP!$A$2:$O14335,2,0)</f>
        <v>DRBR332</v>
      </c>
      <c r="G24" s="118" t="str">
        <f>VLOOKUP(E24,'LISTADO ATM'!$A$2:$B$897,2,0)</f>
        <v>ATM Estación Sigma (Cotuí)</v>
      </c>
      <c r="H24" s="118" t="str">
        <f>VLOOKUP(E24,VIP!$A$2:$O19296,7,FALSE)</f>
        <v>Si</v>
      </c>
      <c r="I24" s="118" t="str">
        <f>VLOOKUP(E24,VIP!$A$2:$O11261,8,FALSE)</f>
        <v>Si</v>
      </c>
      <c r="J24" s="118" t="str">
        <f>VLOOKUP(E24,VIP!$A$2:$O11211,8,FALSE)</f>
        <v>Si</v>
      </c>
      <c r="K24" s="118" t="str">
        <f>VLOOKUP(E24,VIP!$A$2:$O14785,6,0)</f>
        <v>NO</v>
      </c>
      <c r="L24" s="119" t="s">
        <v>2219</v>
      </c>
      <c r="M24" s="166" t="s">
        <v>2545</v>
      </c>
      <c r="N24" s="99" t="s">
        <v>2452</v>
      </c>
      <c r="O24" s="118" t="s">
        <v>2454</v>
      </c>
      <c r="P24" s="118"/>
      <c r="Q24" s="168">
        <v>44391.623611111114</v>
      </c>
    </row>
    <row r="25" spans="1:17" s="115" customFormat="1" ht="18" x14ac:dyDescent="0.25">
      <c r="A25" s="118" t="str">
        <f>VLOOKUP(E25,'LISTADO ATM'!$A$2:$C$898,3,0)</f>
        <v>SUR</v>
      </c>
      <c r="B25" s="117">
        <v>3335954420</v>
      </c>
      <c r="C25" s="100">
        <v>44391.509155092594</v>
      </c>
      <c r="D25" s="100" t="s">
        <v>2180</v>
      </c>
      <c r="E25" s="116">
        <v>50</v>
      </c>
      <c r="F25" s="118" t="str">
        <f>VLOOKUP(E25,VIP!$A$2:$O14327,2,0)</f>
        <v>DRBR050</v>
      </c>
      <c r="G25" s="118" t="str">
        <f>VLOOKUP(E25,'LISTADO ATM'!$A$2:$B$897,2,0)</f>
        <v xml:space="preserve">ATM Oficina Padre Las Casas (Azua) </v>
      </c>
      <c r="H25" s="118" t="str">
        <f>VLOOKUP(E25,VIP!$A$2:$O19288,7,FALSE)</f>
        <v>Si</v>
      </c>
      <c r="I25" s="118" t="str">
        <f>VLOOKUP(E25,VIP!$A$2:$O11253,8,FALSE)</f>
        <v>Si</v>
      </c>
      <c r="J25" s="118" t="str">
        <f>VLOOKUP(E25,VIP!$A$2:$O11203,8,FALSE)</f>
        <v>Si</v>
      </c>
      <c r="K25" s="118" t="str">
        <f>VLOOKUP(E25,VIP!$A$2:$O14777,6,0)</f>
        <v>NO</v>
      </c>
      <c r="L25" s="119" t="s">
        <v>2219</v>
      </c>
      <c r="M25" s="166" t="s">
        <v>2545</v>
      </c>
      <c r="N25" s="99" t="s">
        <v>2591</v>
      </c>
      <c r="O25" s="118" t="s">
        <v>2454</v>
      </c>
      <c r="P25" s="118"/>
      <c r="Q25" s="168">
        <v>44391.625694444447</v>
      </c>
    </row>
    <row r="26" spans="1:17" s="115" customFormat="1" ht="18" x14ac:dyDescent="0.25">
      <c r="A26" s="118" t="str">
        <f>VLOOKUP(E26,'LISTADO ATM'!$A$2:$C$898,3,0)</f>
        <v>DISTRITO NACIONAL</v>
      </c>
      <c r="B26" s="117">
        <v>3335954399</v>
      </c>
      <c r="C26" s="100">
        <v>44391.503344907411</v>
      </c>
      <c r="D26" s="100" t="s">
        <v>2180</v>
      </c>
      <c r="E26" s="116">
        <v>745</v>
      </c>
      <c r="F26" s="118" t="str">
        <f>VLOOKUP(E26,VIP!$A$2:$O14328,2,0)</f>
        <v>DRBR027</v>
      </c>
      <c r="G26" s="118" t="str">
        <f>VLOOKUP(E26,'LISTADO ATM'!$A$2:$B$897,2,0)</f>
        <v xml:space="preserve">ATM Oficina Ave. Duarte </v>
      </c>
      <c r="H26" s="118" t="str">
        <f>VLOOKUP(E26,VIP!$A$2:$O19289,7,FALSE)</f>
        <v>No</v>
      </c>
      <c r="I26" s="118" t="str">
        <f>VLOOKUP(E26,VIP!$A$2:$O11254,8,FALSE)</f>
        <v>No</v>
      </c>
      <c r="J26" s="118" t="str">
        <f>VLOOKUP(E26,VIP!$A$2:$O11204,8,FALSE)</f>
        <v>No</v>
      </c>
      <c r="K26" s="118" t="str">
        <f>VLOOKUP(E26,VIP!$A$2:$O14778,6,0)</f>
        <v>NO</v>
      </c>
      <c r="L26" s="119" t="s">
        <v>2219</v>
      </c>
      <c r="M26" s="166" t="s">
        <v>2545</v>
      </c>
      <c r="N26" s="99" t="s">
        <v>2591</v>
      </c>
      <c r="O26" s="118" t="s">
        <v>2454</v>
      </c>
      <c r="P26" s="118"/>
      <c r="Q26" s="168">
        <v>44391.625694444447</v>
      </c>
    </row>
    <row r="27" spans="1:17" s="115" customFormat="1" ht="18" x14ac:dyDescent="0.25">
      <c r="A27" s="118" t="str">
        <f>VLOOKUP(E27,'LISTADO ATM'!$A$2:$C$898,3,0)</f>
        <v>ESTE</v>
      </c>
      <c r="B27" s="117">
        <v>3335951829</v>
      </c>
      <c r="C27" s="100">
        <v>44389.691793981481</v>
      </c>
      <c r="D27" s="100" t="s">
        <v>2180</v>
      </c>
      <c r="E27" s="116">
        <v>368</v>
      </c>
      <c r="F27" s="118" t="str">
        <f>VLOOKUP(E27,VIP!$A$2:$O14264,2,0)</f>
        <v xml:space="preserve">DRBR368 </v>
      </c>
      <c r="G27" s="118" t="str">
        <f>VLOOKUP(E27,'LISTADO ATM'!$A$2:$B$897,2,0)</f>
        <v>ATM Ayuntamiento Peralvillo</v>
      </c>
      <c r="H27" s="118" t="str">
        <f>VLOOKUP(E27,VIP!$A$2:$O19225,7,FALSE)</f>
        <v>N/A</v>
      </c>
      <c r="I27" s="118" t="str">
        <f>VLOOKUP(E27,VIP!$A$2:$O11190,8,FALSE)</f>
        <v>N/A</v>
      </c>
      <c r="J27" s="118" t="str">
        <f>VLOOKUP(E27,VIP!$A$2:$O11140,8,FALSE)</f>
        <v>N/A</v>
      </c>
      <c r="K27" s="118" t="str">
        <f>VLOOKUP(E27,VIP!$A$2:$O14714,6,0)</f>
        <v>N/A</v>
      </c>
      <c r="L27" s="119" t="s">
        <v>2219</v>
      </c>
      <c r="M27" s="99" t="s">
        <v>2445</v>
      </c>
      <c r="N27" s="99" t="s">
        <v>2591</v>
      </c>
      <c r="O27" s="118" t="s">
        <v>2454</v>
      </c>
      <c r="P27" s="118"/>
      <c r="Q27" s="99" t="s">
        <v>2219</v>
      </c>
    </row>
    <row r="28" spans="1:17" s="115" customFormat="1" ht="18" x14ac:dyDescent="0.25">
      <c r="A28" s="118" t="str">
        <f>VLOOKUP(E28,'LISTADO ATM'!$A$2:$C$898,3,0)</f>
        <v>DISTRITO NACIONAL</v>
      </c>
      <c r="B28" s="117">
        <v>3335953362</v>
      </c>
      <c r="C28" s="100">
        <v>44390.649537037039</v>
      </c>
      <c r="D28" s="100" t="s">
        <v>2180</v>
      </c>
      <c r="E28" s="116">
        <v>473</v>
      </c>
      <c r="F28" s="118" t="str">
        <f>VLOOKUP(E28,VIP!$A$2:$O14293,2,0)</f>
        <v>DRBR473</v>
      </c>
      <c r="G28" s="118" t="str">
        <f>VLOOKUP(E28,'LISTADO ATM'!$A$2:$B$897,2,0)</f>
        <v xml:space="preserve">ATM Oficina Carrefour II </v>
      </c>
      <c r="H28" s="118" t="str">
        <f>VLOOKUP(E28,VIP!$A$2:$O19254,7,FALSE)</f>
        <v>Si</v>
      </c>
      <c r="I28" s="118" t="str">
        <f>VLOOKUP(E28,VIP!$A$2:$O11219,8,FALSE)</f>
        <v>Si</v>
      </c>
      <c r="J28" s="118" t="str">
        <f>VLOOKUP(E28,VIP!$A$2:$O11169,8,FALSE)</f>
        <v>Si</v>
      </c>
      <c r="K28" s="118" t="str">
        <f>VLOOKUP(E28,VIP!$A$2:$O14743,6,0)</f>
        <v>NO</v>
      </c>
      <c r="L28" s="119" t="s">
        <v>2219</v>
      </c>
      <c r="M28" s="99" t="s">
        <v>2445</v>
      </c>
      <c r="N28" s="99" t="s">
        <v>2591</v>
      </c>
      <c r="O28" s="118" t="s">
        <v>2454</v>
      </c>
      <c r="P28" s="118"/>
      <c r="Q28" s="99" t="s">
        <v>2219</v>
      </c>
    </row>
    <row r="29" spans="1:17" s="115" customFormat="1" ht="18" x14ac:dyDescent="0.25">
      <c r="A29" s="118" t="str">
        <f>VLOOKUP(E29,'LISTADO ATM'!$A$2:$C$898,3,0)</f>
        <v>DISTRITO NACIONAL</v>
      </c>
      <c r="B29" s="117">
        <v>3335953369</v>
      </c>
      <c r="C29" s="100">
        <v>44390.651053240741</v>
      </c>
      <c r="D29" s="100" t="s">
        <v>2180</v>
      </c>
      <c r="E29" s="116">
        <v>522</v>
      </c>
      <c r="F29" s="118" t="str">
        <f>VLOOKUP(E29,VIP!$A$2:$O14291,2,0)</f>
        <v>DRBR522</v>
      </c>
      <c r="G29" s="118" t="str">
        <f>VLOOKUP(E29,'LISTADO ATM'!$A$2:$B$897,2,0)</f>
        <v xml:space="preserve">ATM Oficina Galería 360 </v>
      </c>
      <c r="H29" s="118" t="str">
        <f>VLOOKUP(E29,VIP!$A$2:$O19252,7,FALSE)</f>
        <v>Si</v>
      </c>
      <c r="I29" s="118" t="str">
        <f>VLOOKUP(E29,VIP!$A$2:$O11217,8,FALSE)</f>
        <v>Si</v>
      </c>
      <c r="J29" s="118" t="str">
        <f>VLOOKUP(E29,VIP!$A$2:$O11167,8,FALSE)</f>
        <v>Si</v>
      </c>
      <c r="K29" s="118" t="str">
        <f>VLOOKUP(E29,VIP!$A$2:$O14741,6,0)</f>
        <v>SI</v>
      </c>
      <c r="L29" s="119" t="s">
        <v>2219</v>
      </c>
      <c r="M29" s="99" t="s">
        <v>2445</v>
      </c>
      <c r="N29" s="99" t="s">
        <v>2591</v>
      </c>
      <c r="O29" s="118" t="s">
        <v>2454</v>
      </c>
      <c r="P29" s="118"/>
      <c r="Q29" s="99" t="s">
        <v>2219</v>
      </c>
    </row>
    <row r="30" spans="1:17" s="115" customFormat="1" ht="18" x14ac:dyDescent="0.25">
      <c r="A30" s="118" t="str">
        <f>VLOOKUP(E30,'LISTADO ATM'!$A$2:$C$898,3,0)</f>
        <v>DISTRITO NACIONAL</v>
      </c>
      <c r="B30" s="117">
        <v>3335953377</v>
      </c>
      <c r="C30" s="100">
        <v>44390.652928240743</v>
      </c>
      <c r="D30" s="100" t="s">
        <v>2180</v>
      </c>
      <c r="E30" s="116">
        <v>224</v>
      </c>
      <c r="F30" s="118" t="str">
        <f>VLOOKUP(E30,VIP!$A$2:$O14289,2,0)</f>
        <v>DRBR224</v>
      </c>
      <c r="G30" s="118" t="str">
        <f>VLOOKUP(E30,'LISTADO ATM'!$A$2:$B$897,2,0)</f>
        <v xml:space="preserve">ATM S/M Nacional El Millón (Núñez de Cáceres) </v>
      </c>
      <c r="H30" s="118" t="str">
        <f>VLOOKUP(E30,VIP!$A$2:$O19250,7,FALSE)</f>
        <v>Si</v>
      </c>
      <c r="I30" s="118" t="str">
        <f>VLOOKUP(E30,VIP!$A$2:$O11215,8,FALSE)</f>
        <v>Si</v>
      </c>
      <c r="J30" s="118" t="str">
        <f>VLOOKUP(E30,VIP!$A$2:$O11165,8,FALSE)</f>
        <v>Si</v>
      </c>
      <c r="K30" s="118" t="str">
        <f>VLOOKUP(E30,VIP!$A$2:$O14739,6,0)</f>
        <v>SI</v>
      </c>
      <c r="L30" s="119" t="s">
        <v>2219</v>
      </c>
      <c r="M30" s="99" t="s">
        <v>2445</v>
      </c>
      <c r="N30" s="99" t="s">
        <v>2591</v>
      </c>
      <c r="O30" s="118" t="s">
        <v>2454</v>
      </c>
      <c r="P30" s="118"/>
      <c r="Q30" s="99" t="s">
        <v>2219</v>
      </c>
    </row>
    <row r="31" spans="1:17" ht="18" x14ac:dyDescent="0.25">
      <c r="A31" s="118" t="str">
        <f>VLOOKUP(E31,'LISTADO ATM'!$A$2:$C$898,3,0)</f>
        <v>DISTRITO NACIONAL</v>
      </c>
      <c r="B31" s="117">
        <v>3335953645</v>
      </c>
      <c r="C31" s="100">
        <v>44390.985347222224</v>
      </c>
      <c r="D31" s="100" t="s">
        <v>2180</v>
      </c>
      <c r="E31" s="116">
        <v>686</v>
      </c>
      <c r="F31" s="118" t="str">
        <f>VLOOKUP(E31,VIP!$A$2:$O14299,2,0)</f>
        <v>DRBR686</v>
      </c>
      <c r="G31" s="118" t="str">
        <f>VLOOKUP(E31,'LISTADO ATM'!$A$2:$B$897,2,0)</f>
        <v>ATM Autoservicio Oficina Máximo Gómez</v>
      </c>
      <c r="H31" s="118" t="str">
        <f>VLOOKUP(E31,VIP!$A$2:$O19260,7,FALSE)</f>
        <v>Si</v>
      </c>
      <c r="I31" s="118" t="str">
        <f>VLOOKUP(E31,VIP!$A$2:$O11225,8,FALSE)</f>
        <v>Si</v>
      </c>
      <c r="J31" s="118" t="str">
        <f>VLOOKUP(E31,VIP!$A$2:$O11175,8,FALSE)</f>
        <v>Si</v>
      </c>
      <c r="K31" s="118" t="str">
        <f>VLOOKUP(E31,VIP!$A$2:$O14749,6,0)</f>
        <v>NO</v>
      </c>
      <c r="L31" s="119" t="s">
        <v>2219</v>
      </c>
      <c r="M31" s="99" t="s">
        <v>2445</v>
      </c>
      <c r="N31" s="99" t="s">
        <v>2452</v>
      </c>
      <c r="O31" s="118" t="s">
        <v>2454</v>
      </c>
      <c r="P31" s="118"/>
      <c r="Q31" s="99" t="s">
        <v>2219</v>
      </c>
    </row>
    <row r="32" spans="1:17" ht="18" x14ac:dyDescent="0.25">
      <c r="A32" s="118" t="str">
        <f>VLOOKUP(E32,'LISTADO ATM'!$A$2:$C$898,3,0)</f>
        <v>SUR</v>
      </c>
      <c r="B32" s="117">
        <v>3335953769</v>
      </c>
      <c r="C32" s="100">
        <v>44391.354490740741</v>
      </c>
      <c r="D32" s="100" t="s">
        <v>2180</v>
      </c>
      <c r="E32" s="116">
        <v>829</v>
      </c>
      <c r="F32" s="118" t="str">
        <f>VLOOKUP(E32,VIP!$A$2:$O14308,2,0)</f>
        <v>DRBR829</v>
      </c>
      <c r="G32" s="118" t="str">
        <f>VLOOKUP(E32,'LISTADO ATM'!$A$2:$B$897,2,0)</f>
        <v xml:space="preserve">ATM UNP Multicentro Sirena Baní </v>
      </c>
      <c r="H32" s="118" t="str">
        <f>VLOOKUP(E32,VIP!$A$2:$O19269,7,FALSE)</f>
        <v>Si</v>
      </c>
      <c r="I32" s="118" t="str">
        <f>VLOOKUP(E32,VIP!$A$2:$O11234,8,FALSE)</f>
        <v>Si</v>
      </c>
      <c r="J32" s="118" t="str">
        <f>VLOOKUP(E32,VIP!$A$2:$O11184,8,FALSE)</f>
        <v>Si</v>
      </c>
      <c r="K32" s="118" t="str">
        <f>VLOOKUP(E32,VIP!$A$2:$O14758,6,0)</f>
        <v>NO</v>
      </c>
      <c r="L32" s="119" t="s">
        <v>2219</v>
      </c>
      <c r="M32" s="99" t="s">
        <v>2445</v>
      </c>
      <c r="N32" s="99" t="s">
        <v>2452</v>
      </c>
      <c r="O32" s="118" t="s">
        <v>2454</v>
      </c>
      <c r="P32" s="118"/>
      <c r="Q32" s="99" t="s">
        <v>2219</v>
      </c>
    </row>
    <row r="33" spans="1:17" ht="18" x14ac:dyDescent="0.25">
      <c r="A33" s="118" t="str">
        <f>VLOOKUP(E33,'LISTADO ATM'!$A$2:$C$898,3,0)</f>
        <v>DISTRITO NACIONAL</v>
      </c>
      <c r="B33" s="117">
        <v>3335953838</v>
      </c>
      <c r="C33" s="100">
        <v>44391.379131944443</v>
      </c>
      <c r="D33" s="100" t="s">
        <v>2180</v>
      </c>
      <c r="E33" s="116">
        <v>2</v>
      </c>
      <c r="F33" s="118" t="str">
        <f>VLOOKUP(E33,VIP!$A$2:$O14307,2,0)</f>
        <v>DRBR002</v>
      </c>
      <c r="G33" s="118" t="str">
        <f>VLOOKUP(E33,'LISTADO ATM'!$A$2:$B$897,2,0)</f>
        <v>ATM Autoservicio Padre Castellano</v>
      </c>
      <c r="H33" s="118" t="str">
        <f>VLOOKUP(E33,VIP!$A$2:$O19268,7,FALSE)</f>
        <v>Si</v>
      </c>
      <c r="I33" s="118" t="str">
        <f>VLOOKUP(E33,VIP!$A$2:$O11233,8,FALSE)</f>
        <v>Si</v>
      </c>
      <c r="J33" s="118" t="str">
        <f>VLOOKUP(E33,VIP!$A$2:$O11183,8,FALSE)</f>
        <v>Si</v>
      </c>
      <c r="K33" s="118" t="str">
        <f>VLOOKUP(E33,VIP!$A$2:$O14757,6,0)</f>
        <v>NO</v>
      </c>
      <c r="L33" s="119" t="s">
        <v>2219</v>
      </c>
      <c r="M33" s="99" t="s">
        <v>2445</v>
      </c>
      <c r="N33" s="99" t="s">
        <v>2452</v>
      </c>
      <c r="O33" s="118" t="s">
        <v>2454</v>
      </c>
      <c r="P33" s="118"/>
      <c r="Q33" s="99" t="s">
        <v>2219</v>
      </c>
    </row>
    <row r="34" spans="1:17" ht="18" x14ac:dyDescent="0.25">
      <c r="A34" s="118" t="str">
        <f>VLOOKUP(E34,'LISTADO ATM'!$A$2:$C$898,3,0)</f>
        <v>ESTE</v>
      </c>
      <c r="B34" s="117">
        <v>3335953971</v>
      </c>
      <c r="C34" s="100">
        <v>44391.402858796297</v>
      </c>
      <c r="D34" s="100" t="s">
        <v>2180</v>
      </c>
      <c r="E34" s="116">
        <v>521</v>
      </c>
      <c r="F34" s="118" t="str">
        <f>VLOOKUP(E34,VIP!$A$2:$O14303,2,0)</f>
        <v>DRBR521</v>
      </c>
      <c r="G34" s="118" t="str">
        <f>VLOOKUP(E34,'LISTADO ATM'!$A$2:$B$897,2,0)</f>
        <v xml:space="preserve">ATM UNP Bayahibe (La Romana) </v>
      </c>
      <c r="H34" s="118" t="str">
        <f>VLOOKUP(E34,VIP!$A$2:$O19264,7,FALSE)</f>
        <v>Si</v>
      </c>
      <c r="I34" s="118" t="str">
        <f>VLOOKUP(E34,VIP!$A$2:$O11229,8,FALSE)</f>
        <v>Si</v>
      </c>
      <c r="J34" s="118" t="str">
        <f>VLOOKUP(E34,VIP!$A$2:$O11179,8,FALSE)</f>
        <v>Si</v>
      </c>
      <c r="K34" s="118" t="str">
        <f>VLOOKUP(E34,VIP!$A$2:$O14753,6,0)</f>
        <v>NO</v>
      </c>
      <c r="L34" s="119" t="s">
        <v>2219</v>
      </c>
      <c r="M34" s="99" t="s">
        <v>2445</v>
      </c>
      <c r="N34" s="99" t="s">
        <v>2452</v>
      </c>
      <c r="O34" s="118" t="s">
        <v>2454</v>
      </c>
      <c r="P34" s="118"/>
      <c r="Q34" s="99" t="s">
        <v>2219</v>
      </c>
    </row>
    <row r="35" spans="1:17" s="115" customFormat="1" ht="18" x14ac:dyDescent="0.25">
      <c r="A35" s="118" t="str">
        <f>VLOOKUP(E35,'LISTADO ATM'!$A$2:$C$898,3,0)</f>
        <v>DISTRITO NACIONAL</v>
      </c>
      <c r="B35" s="117">
        <v>3335954643</v>
      </c>
      <c r="C35" s="100">
        <v>44391.598437499997</v>
      </c>
      <c r="D35" s="100" t="s">
        <v>2180</v>
      </c>
      <c r="E35" s="116">
        <v>238</v>
      </c>
      <c r="F35" s="118" t="str">
        <f>VLOOKUP(E35,VIP!$A$2:$O14319,2,0)</f>
        <v>DRBR238</v>
      </c>
      <c r="G35" s="118" t="str">
        <f>VLOOKUP(E35,'LISTADO ATM'!$A$2:$B$897,2,0)</f>
        <v xml:space="preserve">ATM Multicentro La Sirena Charles de Gaulle </v>
      </c>
      <c r="H35" s="118" t="str">
        <f>VLOOKUP(E35,VIP!$A$2:$O19280,7,FALSE)</f>
        <v>Si</v>
      </c>
      <c r="I35" s="118" t="str">
        <f>VLOOKUP(E35,VIP!$A$2:$O11245,8,FALSE)</f>
        <v>Si</v>
      </c>
      <c r="J35" s="118" t="str">
        <f>VLOOKUP(E35,VIP!$A$2:$O11195,8,FALSE)</f>
        <v>Si</v>
      </c>
      <c r="K35" s="118" t="str">
        <f>VLOOKUP(E35,VIP!$A$2:$O14769,6,0)</f>
        <v>No</v>
      </c>
      <c r="L35" s="119" t="s">
        <v>2219</v>
      </c>
      <c r="M35" s="99" t="s">
        <v>2445</v>
      </c>
      <c r="N35" s="99" t="s">
        <v>2452</v>
      </c>
      <c r="O35" s="118" t="s">
        <v>2454</v>
      </c>
      <c r="P35" s="118"/>
      <c r="Q35" s="99" t="s">
        <v>2219</v>
      </c>
    </row>
    <row r="36" spans="1:17" ht="18" x14ac:dyDescent="0.25">
      <c r="A36" s="118" t="str">
        <f>VLOOKUP(E36,'LISTADO ATM'!$A$2:$C$898,3,0)</f>
        <v>DISTRITO NACIONAL</v>
      </c>
      <c r="B36" s="117">
        <v>3335954633</v>
      </c>
      <c r="C36" s="100">
        <v>44391.596550925926</v>
      </c>
      <c r="D36" s="100" t="s">
        <v>2180</v>
      </c>
      <c r="E36" s="116">
        <v>160</v>
      </c>
      <c r="F36" s="118" t="str">
        <f>VLOOKUP(E36,VIP!$A$2:$O14321,2,0)</f>
        <v>DRBR160</v>
      </c>
      <c r="G36" s="118" t="str">
        <f>VLOOKUP(E36,'LISTADO ATM'!$A$2:$B$897,2,0)</f>
        <v xml:space="preserve">ATM Oficina Herrera </v>
      </c>
      <c r="H36" s="118" t="str">
        <f>VLOOKUP(E36,VIP!$A$2:$O19282,7,FALSE)</f>
        <v>Si</v>
      </c>
      <c r="I36" s="118" t="str">
        <f>VLOOKUP(E36,VIP!$A$2:$O11247,8,FALSE)</f>
        <v>Si</v>
      </c>
      <c r="J36" s="118" t="str">
        <f>VLOOKUP(E36,VIP!$A$2:$O11197,8,FALSE)</f>
        <v>Si</v>
      </c>
      <c r="K36" s="118" t="str">
        <f>VLOOKUP(E36,VIP!$A$2:$O14771,6,0)</f>
        <v>NO</v>
      </c>
      <c r="L36" s="119" t="s">
        <v>2219</v>
      </c>
      <c r="M36" s="99" t="s">
        <v>2445</v>
      </c>
      <c r="N36" s="99" t="s">
        <v>2452</v>
      </c>
      <c r="O36" s="118" t="s">
        <v>2454</v>
      </c>
      <c r="P36" s="118"/>
      <c r="Q36" s="99" t="s">
        <v>2219</v>
      </c>
    </row>
    <row r="37" spans="1:17" ht="18" x14ac:dyDescent="0.25">
      <c r="A37" s="118" t="str">
        <f>VLOOKUP(E37,'LISTADO ATM'!$A$2:$C$898,3,0)</f>
        <v>DISTRITO NACIONAL</v>
      </c>
      <c r="B37" s="117">
        <v>3335954625</v>
      </c>
      <c r="C37" s="100">
        <v>44391.594074074077</v>
      </c>
      <c r="D37" s="100" t="s">
        <v>2180</v>
      </c>
      <c r="E37" s="116">
        <v>952</v>
      </c>
      <c r="F37" s="118" t="str">
        <f>VLOOKUP(E37,VIP!$A$2:$O14323,2,0)</f>
        <v>DRBR16L</v>
      </c>
      <c r="G37" s="118" t="str">
        <f>VLOOKUP(E37,'LISTADO ATM'!$A$2:$B$897,2,0)</f>
        <v xml:space="preserve">ATM Alvarez Rivas </v>
      </c>
      <c r="H37" s="118" t="str">
        <f>VLOOKUP(E37,VIP!$A$2:$O19284,7,FALSE)</f>
        <v>Si</v>
      </c>
      <c r="I37" s="118" t="str">
        <f>VLOOKUP(E37,VIP!$A$2:$O11249,8,FALSE)</f>
        <v>Si</v>
      </c>
      <c r="J37" s="118" t="str">
        <f>VLOOKUP(E37,VIP!$A$2:$O11199,8,FALSE)</f>
        <v>Si</v>
      </c>
      <c r="K37" s="118" t="str">
        <f>VLOOKUP(E37,VIP!$A$2:$O14773,6,0)</f>
        <v>NO</v>
      </c>
      <c r="L37" s="119" t="s">
        <v>2219</v>
      </c>
      <c r="M37" s="99" t="s">
        <v>2445</v>
      </c>
      <c r="N37" s="99" t="s">
        <v>2452</v>
      </c>
      <c r="O37" s="118" t="s">
        <v>2454</v>
      </c>
      <c r="P37" s="118"/>
      <c r="Q37" s="99" t="s">
        <v>2219</v>
      </c>
    </row>
    <row r="38" spans="1:17" ht="18" x14ac:dyDescent="0.25">
      <c r="A38" s="118" t="str">
        <f>VLOOKUP(E38,'LISTADO ATM'!$A$2:$C$898,3,0)</f>
        <v>DISTRITO NACIONAL</v>
      </c>
      <c r="B38" s="117">
        <v>3335954623</v>
      </c>
      <c r="C38" s="100">
        <v>44391.59302083333</v>
      </c>
      <c r="D38" s="100" t="s">
        <v>2180</v>
      </c>
      <c r="E38" s="116">
        <v>490</v>
      </c>
      <c r="F38" s="118" t="str">
        <f>VLOOKUP(E38,VIP!$A$2:$O14324,2,0)</f>
        <v>DRBR490</v>
      </c>
      <c r="G38" s="118" t="str">
        <f>VLOOKUP(E38,'LISTADO ATM'!$A$2:$B$897,2,0)</f>
        <v xml:space="preserve">ATM Hospital Ney Arias Lora </v>
      </c>
      <c r="H38" s="118" t="str">
        <f>VLOOKUP(E38,VIP!$A$2:$O19285,7,FALSE)</f>
        <v>Si</v>
      </c>
      <c r="I38" s="118" t="str">
        <f>VLOOKUP(E38,VIP!$A$2:$O11250,8,FALSE)</f>
        <v>Si</v>
      </c>
      <c r="J38" s="118" t="str">
        <f>VLOOKUP(E38,VIP!$A$2:$O11200,8,FALSE)</f>
        <v>Si</v>
      </c>
      <c r="K38" s="118" t="str">
        <f>VLOOKUP(E38,VIP!$A$2:$O14774,6,0)</f>
        <v>NO</v>
      </c>
      <c r="L38" s="119" t="s">
        <v>2219</v>
      </c>
      <c r="M38" s="99" t="s">
        <v>2445</v>
      </c>
      <c r="N38" s="99" t="s">
        <v>2452</v>
      </c>
      <c r="O38" s="118" t="s">
        <v>2454</v>
      </c>
      <c r="P38" s="118"/>
      <c r="Q38" s="99" t="s">
        <v>2219</v>
      </c>
    </row>
    <row r="39" spans="1:17" ht="18" x14ac:dyDescent="0.25">
      <c r="A39" s="118" t="str">
        <f>VLOOKUP(E39,'LISTADO ATM'!$A$2:$C$898,3,0)</f>
        <v>DISTRITO NACIONAL</v>
      </c>
      <c r="B39" s="117">
        <v>3335954617</v>
      </c>
      <c r="C39" s="100">
        <v>44391.591770833336</v>
      </c>
      <c r="D39" s="100" t="s">
        <v>2180</v>
      </c>
      <c r="E39" s="116">
        <v>35</v>
      </c>
      <c r="F39" s="118" t="str">
        <f>VLOOKUP(E39,VIP!$A$2:$O14326,2,0)</f>
        <v>DRBR035</v>
      </c>
      <c r="G39" s="118" t="str">
        <f>VLOOKUP(E39,'LISTADO ATM'!$A$2:$B$897,2,0)</f>
        <v xml:space="preserve">ATM Dirección General de Aduanas I </v>
      </c>
      <c r="H39" s="118" t="str">
        <f>VLOOKUP(E39,VIP!$A$2:$O19287,7,FALSE)</f>
        <v>Si</v>
      </c>
      <c r="I39" s="118" t="str">
        <f>VLOOKUP(E39,VIP!$A$2:$O11252,8,FALSE)</f>
        <v>Si</v>
      </c>
      <c r="J39" s="118" t="str">
        <f>VLOOKUP(E39,VIP!$A$2:$O11202,8,FALSE)</f>
        <v>Si</v>
      </c>
      <c r="K39" s="118" t="str">
        <f>VLOOKUP(E39,VIP!$A$2:$O14776,6,0)</f>
        <v>NO</v>
      </c>
      <c r="L39" s="119" t="s">
        <v>2219</v>
      </c>
      <c r="M39" s="99" t="s">
        <v>2445</v>
      </c>
      <c r="N39" s="99" t="s">
        <v>2452</v>
      </c>
      <c r="O39" s="118" t="s">
        <v>2454</v>
      </c>
      <c r="P39" s="118"/>
      <c r="Q39" s="167" t="s">
        <v>2219</v>
      </c>
    </row>
    <row r="40" spans="1:17" ht="18" x14ac:dyDescent="0.25">
      <c r="A40" s="118" t="str">
        <f>VLOOKUP(E40,'LISTADO ATM'!$A$2:$C$898,3,0)</f>
        <v>DISTRITO NACIONAL</v>
      </c>
      <c r="B40" s="117">
        <v>3335954613</v>
      </c>
      <c r="C40" s="100">
        <v>44391.59107638889</v>
      </c>
      <c r="D40" s="100" t="s">
        <v>2180</v>
      </c>
      <c r="E40" s="116">
        <v>902</v>
      </c>
      <c r="F40" s="118" t="str">
        <f>VLOOKUP(E40,VIP!$A$2:$O14327,2,0)</f>
        <v>DRBR16A</v>
      </c>
      <c r="G40" s="118" t="str">
        <f>VLOOKUP(E40,'LISTADO ATM'!$A$2:$B$897,2,0)</f>
        <v xml:space="preserve">ATM Oficina Plaza Florida </v>
      </c>
      <c r="H40" s="118" t="str">
        <f>VLOOKUP(E40,VIP!$A$2:$O19288,7,FALSE)</f>
        <v>Si</v>
      </c>
      <c r="I40" s="118" t="str">
        <f>VLOOKUP(E40,VIP!$A$2:$O11253,8,FALSE)</f>
        <v>Si</v>
      </c>
      <c r="J40" s="118" t="str">
        <f>VLOOKUP(E40,VIP!$A$2:$O11203,8,FALSE)</f>
        <v>Si</v>
      </c>
      <c r="K40" s="118" t="str">
        <f>VLOOKUP(E40,VIP!$A$2:$O14777,6,0)</f>
        <v>NO</v>
      </c>
      <c r="L40" s="119" t="s">
        <v>2219</v>
      </c>
      <c r="M40" s="99" t="s">
        <v>2445</v>
      </c>
      <c r="N40" s="99" t="s">
        <v>2452</v>
      </c>
      <c r="O40" s="118" t="s">
        <v>2454</v>
      </c>
      <c r="P40" s="118"/>
      <c r="Q40" s="99" t="s">
        <v>2219</v>
      </c>
    </row>
    <row r="41" spans="1:17" ht="18" x14ac:dyDescent="0.25">
      <c r="A41" s="118" t="str">
        <f>VLOOKUP(E41,'LISTADO ATM'!$A$2:$C$898,3,0)</f>
        <v>DISTRITO NACIONAL</v>
      </c>
      <c r="B41" s="117">
        <v>3335954609</v>
      </c>
      <c r="C41" s="100">
        <v>44391.589953703704</v>
      </c>
      <c r="D41" s="100" t="s">
        <v>2180</v>
      </c>
      <c r="E41" s="116">
        <v>473</v>
      </c>
      <c r="F41" s="118" t="str">
        <f>VLOOKUP(E41,VIP!$A$2:$O14329,2,0)</f>
        <v>DRBR473</v>
      </c>
      <c r="G41" s="118" t="str">
        <f>VLOOKUP(E41,'LISTADO ATM'!$A$2:$B$897,2,0)</f>
        <v xml:space="preserve">ATM Oficina Carrefour II </v>
      </c>
      <c r="H41" s="118" t="str">
        <f>VLOOKUP(E41,VIP!$A$2:$O19290,7,FALSE)</f>
        <v>Si</v>
      </c>
      <c r="I41" s="118" t="str">
        <f>VLOOKUP(E41,VIP!$A$2:$O11255,8,FALSE)</f>
        <v>Si</v>
      </c>
      <c r="J41" s="118" t="str">
        <f>VLOOKUP(E41,VIP!$A$2:$O11205,8,FALSE)</f>
        <v>Si</v>
      </c>
      <c r="K41" s="118" t="str">
        <f>VLOOKUP(E41,VIP!$A$2:$O14779,6,0)</f>
        <v>NO</v>
      </c>
      <c r="L41" s="119" t="s">
        <v>2219</v>
      </c>
      <c r="M41" s="99" t="s">
        <v>2445</v>
      </c>
      <c r="N41" s="99" t="s">
        <v>2452</v>
      </c>
      <c r="O41" s="118" t="s">
        <v>2454</v>
      </c>
      <c r="P41" s="118"/>
      <c r="Q41" s="99" t="s">
        <v>2219</v>
      </c>
    </row>
    <row r="42" spans="1:17" ht="18" x14ac:dyDescent="0.25">
      <c r="A42" s="118" t="str">
        <f>VLOOKUP(E42,'LISTADO ATM'!$A$2:$C$898,3,0)</f>
        <v>DISTRITO NACIONAL</v>
      </c>
      <c r="B42" s="117">
        <v>3335954570</v>
      </c>
      <c r="C42" s="100">
        <v>44391.573518518519</v>
      </c>
      <c r="D42" s="100" t="s">
        <v>2180</v>
      </c>
      <c r="E42" s="116">
        <v>243</v>
      </c>
      <c r="F42" s="118" t="str">
        <f>VLOOKUP(E42,VIP!$A$2:$O14334,2,0)</f>
        <v>DRBR243</v>
      </c>
      <c r="G42" s="118" t="str">
        <f>VLOOKUP(E42,'LISTADO ATM'!$A$2:$B$897,2,0)</f>
        <v xml:space="preserve">ATM Autoservicio Plaza Central  </v>
      </c>
      <c r="H42" s="118" t="str">
        <f>VLOOKUP(E42,VIP!$A$2:$O19295,7,FALSE)</f>
        <v>Si</v>
      </c>
      <c r="I42" s="118" t="str">
        <f>VLOOKUP(E42,VIP!$A$2:$O11260,8,FALSE)</f>
        <v>Si</v>
      </c>
      <c r="J42" s="118" t="str">
        <f>VLOOKUP(E42,VIP!$A$2:$O11210,8,FALSE)</f>
        <v>Si</v>
      </c>
      <c r="K42" s="118" t="str">
        <f>VLOOKUP(E42,VIP!$A$2:$O14784,6,0)</f>
        <v>SI</v>
      </c>
      <c r="L42" s="119" t="s">
        <v>2219</v>
      </c>
      <c r="M42" s="99" t="s">
        <v>2445</v>
      </c>
      <c r="N42" s="99" t="s">
        <v>2452</v>
      </c>
      <c r="O42" s="118" t="s">
        <v>2454</v>
      </c>
      <c r="P42" s="118"/>
      <c r="Q42" s="99" t="s">
        <v>2219</v>
      </c>
    </row>
    <row r="43" spans="1:17" ht="18" x14ac:dyDescent="0.25">
      <c r="A43" s="118" t="str">
        <f>VLOOKUP(E43,'LISTADO ATM'!$A$2:$C$898,3,0)</f>
        <v>ESTE</v>
      </c>
      <c r="B43" s="117">
        <v>3335954038</v>
      </c>
      <c r="C43" s="100">
        <v>44391.417187500003</v>
      </c>
      <c r="D43" s="100" t="s">
        <v>2469</v>
      </c>
      <c r="E43" s="116">
        <v>912</v>
      </c>
      <c r="F43" s="118" t="str">
        <f>VLOOKUP(E43,VIP!$A$2:$O14316,2,0)</f>
        <v>DRBR973</v>
      </c>
      <c r="G43" s="118" t="str">
        <f>VLOOKUP(E43,'LISTADO ATM'!$A$2:$B$897,2,0)</f>
        <v xml:space="preserve">ATM Oficina San Pedro II </v>
      </c>
      <c r="H43" s="118" t="str">
        <f>VLOOKUP(E43,VIP!$A$2:$O19277,7,FALSE)</f>
        <v>Si</v>
      </c>
      <c r="I43" s="118" t="str">
        <f>VLOOKUP(E43,VIP!$A$2:$O11242,8,FALSE)</f>
        <v>Si</v>
      </c>
      <c r="J43" s="118" t="str">
        <f>VLOOKUP(E43,VIP!$A$2:$O11192,8,FALSE)</f>
        <v>Si</v>
      </c>
      <c r="K43" s="118" t="str">
        <f>VLOOKUP(E43,VIP!$A$2:$O14766,6,0)</f>
        <v>SI</v>
      </c>
      <c r="L43" s="119" t="s">
        <v>2604</v>
      </c>
      <c r="M43" s="99" t="s">
        <v>2445</v>
      </c>
      <c r="N43" s="99" t="s">
        <v>2595</v>
      </c>
      <c r="O43" s="118" t="s">
        <v>2607</v>
      </c>
      <c r="P43" s="169" t="s">
        <v>2609</v>
      </c>
      <c r="Q43" s="168">
        <v>44391.457638888889</v>
      </c>
    </row>
    <row r="44" spans="1:17" ht="18" x14ac:dyDescent="0.25">
      <c r="A44" s="118" t="str">
        <f>VLOOKUP(E44,'LISTADO ATM'!$A$2:$C$898,3,0)</f>
        <v>NORTE</v>
      </c>
      <c r="B44" s="117">
        <v>3335954192</v>
      </c>
      <c r="C44" s="100">
        <v>44391.446481481478</v>
      </c>
      <c r="D44" s="100" t="s">
        <v>2469</v>
      </c>
      <c r="E44" s="116">
        <v>910</v>
      </c>
      <c r="F44" s="118" t="str">
        <f>VLOOKUP(E44,VIP!$A$2:$O14313,2,0)</f>
        <v>DRBR12A</v>
      </c>
      <c r="G44" s="118" t="str">
        <f>VLOOKUP(E44,'LISTADO ATM'!$A$2:$B$897,2,0)</f>
        <v xml:space="preserve">ATM Oficina El Sol II (Santiago) </v>
      </c>
      <c r="H44" s="118" t="str">
        <f>VLOOKUP(E44,VIP!$A$2:$O19274,7,FALSE)</f>
        <v>Si</v>
      </c>
      <c r="I44" s="118" t="str">
        <f>VLOOKUP(E44,VIP!$A$2:$O11239,8,FALSE)</f>
        <v>Si</v>
      </c>
      <c r="J44" s="118" t="str">
        <f>VLOOKUP(E44,VIP!$A$2:$O11189,8,FALSE)</f>
        <v>Si</v>
      </c>
      <c r="K44" s="118" t="str">
        <f>VLOOKUP(E44,VIP!$A$2:$O14763,6,0)</f>
        <v>SI</v>
      </c>
      <c r="L44" s="119" t="s">
        <v>2604</v>
      </c>
      <c r="M44" s="99" t="s">
        <v>2445</v>
      </c>
      <c r="N44" s="99" t="s">
        <v>2595</v>
      </c>
      <c r="O44" s="118" t="s">
        <v>2606</v>
      </c>
      <c r="P44" s="169" t="s">
        <v>2609</v>
      </c>
      <c r="Q44" s="168">
        <v>44391.453472222223</v>
      </c>
    </row>
    <row r="45" spans="1:17" ht="18" x14ac:dyDescent="0.25">
      <c r="A45" s="118" t="str">
        <f>VLOOKUP(E45,'LISTADO ATM'!$A$2:$C$898,3,0)</f>
        <v>DISTRITO NACIONAL</v>
      </c>
      <c r="B45" s="117">
        <v>3335954200</v>
      </c>
      <c r="C45" s="100">
        <v>44391.447939814818</v>
      </c>
      <c r="D45" s="100" t="s">
        <v>2469</v>
      </c>
      <c r="E45" s="116">
        <v>629</v>
      </c>
      <c r="F45" s="118" t="str">
        <f>VLOOKUP(E45,VIP!$A$2:$O14312,2,0)</f>
        <v>DRBR24M</v>
      </c>
      <c r="G45" s="118" t="str">
        <f>VLOOKUP(E45,'LISTADO ATM'!$A$2:$B$897,2,0)</f>
        <v xml:space="preserve">ATM Oficina Americana Independencia I </v>
      </c>
      <c r="H45" s="118" t="str">
        <f>VLOOKUP(E45,VIP!$A$2:$O19273,7,FALSE)</f>
        <v>Si</v>
      </c>
      <c r="I45" s="118" t="str">
        <f>VLOOKUP(E45,VIP!$A$2:$O11238,8,FALSE)</f>
        <v>Si</v>
      </c>
      <c r="J45" s="118" t="str">
        <f>VLOOKUP(E45,VIP!$A$2:$O11188,8,FALSE)</f>
        <v>Si</v>
      </c>
      <c r="K45" s="118" t="str">
        <f>VLOOKUP(E45,VIP!$A$2:$O14762,6,0)</f>
        <v>SI</v>
      </c>
      <c r="L45" s="119" t="s">
        <v>2604</v>
      </c>
      <c r="M45" s="99" t="s">
        <v>2445</v>
      </c>
      <c r="N45" s="99" t="s">
        <v>2595</v>
      </c>
      <c r="O45" s="118" t="s">
        <v>2606</v>
      </c>
      <c r="P45" s="169" t="s">
        <v>2609</v>
      </c>
      <c r="Q45" s="168">
        <v>44391.459027777775</v>
      </c>
    </row>
    <row r="46" spans="1:17" ht="18" x14ac:dyDescent="0.25">
      <c r="A46" s="118" t="str">
        <f>VLOOKUP(E46,'LISTADO ATM'!$A$2:$C$898,3,0)</f>
        <v>DISTRITO NACIONAL</v>
      </c>
      <c r="B46" s="117">
        <v>3335954441</v>
      </c>
      <c r="C46" s="100">
        <v>44391.517638888887</v>
      </c>
      <c r="D46" s="100" t="s">
        <v>2469</v>
      </c>
      <c r="E46" s="116">
        <v>565</v>
      </c>
      <c r="F46" s="118" t="str">
        <f>VLOOKUP(E46,VIP!$A$2:$O14333,2,0)</f>
        <v>DRBR24H</v>
      </c>
      <c r="G46" s="118" t="str">
        <f>VLOOKUP(E46,'LISTADO ATM'!$A$2:$B$897,2,0)</f>
        <v xml:space="preserve">ATM S/M La Cadena Núñez de Cáceres </v>
      </c>
      <c r="H46" s="118" t="str">
        <f>VLOOKUP(E46,VIP!$A$2:$O19294,7,FALSE)</f>
        <v>Si</v>
      </c>
      <c r="I46" s="118" t="str">
        <f>VLOOKUP(E46,VIP!$A$2:$O11259,8,FALSE)</f>
        <v>Si</v>
      </c>
      <c r="J46" s="118" t="str">
        <f>VLOOKUP(E46,VIP!$A$2:$O11209,8,FALSE)</f>
        <v>Si</v>
      </c>
      <c r="K46" s="118" t="str">
        <f>VLOOKUP(E46,VIP!$A$2:$O14783,6,0)</f>
        <v>NO</v>
      </c>
      <c r="L46" s="119" t="s">
        <v>2604</v>
      </c>
      <c r="M46" s="99" t="s">
        <v>2445</v>
      </c>
      <c r="N46" s="99" t="s">
        <v>2595</v>
      </c>
      <c r="O46" s="118" t="s">
        <v>2607</v>
      </c>
      <c r="P46" s="169" t="s">
        <v>2609</v>
      </c>
      <c r="Q46" s="168">
        <v>44391.635416666664</v>
      </c>
    </row>
    <row r="47" spans="1:17" ht="18" x14ac:dyDescent="0.25">
      <c r="A47" s="118" t="str">
        <f>VLOOKUP(E47,'LISTADO ATM'!$A$2:$C$898,3,0)</f>
        <v>DISTRITO NACIONAL</v>
      </c>
      <c r="B47" s="117">
        <v>3335951992</v>
      </c>
      <c r="C47" s="100">
        <v>44389.84480324074</v>
      </c>
      <c r="D47" s="100" t="s">
        <v>2180</v>
      </c>
      <c r="E47" s="116">
        <v>35</v>
      </c>
      <c r="F47" s="118" t="str">
        <f>VLOOKUP(E47,VIP!$A$2:$O14277,2,0)</f>
        <v>DRBR035</v>
      </c>
      <c r="G47" s="118" t="str">
        <f>VLOOKUP(E47,'LISTADO ATM'!$A$2:$B$897,2,0)</f>
        <v xml:space="preserve">ATM Dirección General de Aduanas I </v>
      </c>
      <c r="H47" s="118" t="str">
        <f>VLOOKUP(E47,VIP!$A$2:$O19238,7,FALSE)</f>
        <v>Si</v>
      </c>
      <c r="I47" s="118" t="str">
        <f>VLOOKUP(E47,VIP!$A$2:$O11203,8,FALSE)</f>
        <v>Si</v>
      </c>
      <c r="J47" s="118" t="str">
        <f>VLOOKUP(E47,VIP!$A$2:$O11153,8,FALSE)</f>
        <v>Si</v>
      </c>
      <c r="K47" s="118" t="str">
        <f>VLOOKUP(E47,VIP!$A$2:$O14727,6,0)</f>
        <v>NO</v>
      </c>
      <c r="L47" s="119" t="s">
        <v>2245</v>
      </c>
      <c r="M47" s="166" t="s">
        <v>2545</v>
      </c>
      <c r="N47" s="99" t="s">
        <v>2595</v>
      </c>
      <c r="O47" s="118" t="s">
        <v>2454</v>
      </c>
      <c r="P47" s="118"/>
      <c r="Q47" s="168">
        <v>44391.347222222219</v>
      </c>
    </row>
    <row r="48" spans="1:17" ht="18" x14ac:dyDescent="0.25">
      <c r="A48" s="118" t="str">
        <f>VLOOKUP(E48,'LISTADO ATM'!$A$2:$C$898,3,0)</f>
        <v>DISTRITO NACIONAL</v>
      </c>
      <c r="B48" s="117">
        <v>3335953373</v>
      </c>
      <c r="C48" s="100">
        <v>44390.651643518519</v>
      </c>
      <c r="D48" s="100" t="s">
        <v>2180</v>
      </c>
      <c r="E48" s="116">
        <v>34</v>
      </c>
      <c r="F48" s="118" t="str">
        <f>VLOOKUP(E48,VIP!$A$2:$O14290,2,0)</f>
        <v>DRBR034</v>
      </c>
      <c r="G48" s="118" t="str">
        <f>VLOOKUP(E48,'LISTADO ATM'!$A$2:$B$897,2,0)</f>
        <v xml:space="preserve">ATM Plaza de la Salud </v>
      </c>
      <c r="H48" s="118" t="str">
        <f>VLOOKUP(E48,VIP!$A$2:$O19251,7,FALSE)</f>
        <v>Si</v>
      </c>
      <c r="I48" s="118" t="str">
        <f>VLOOKUP(E48,VIP!$A$2:$O11216,8,FALSE)</f>
        <v>Si</v>
      </c>
      <c r="J48" s="118" t="str">
        <f>VLOOKUP(E48,VIP!$A$2:$O11166,8,FALSE)</f>
        <v>Si</v>
      </c>
      <c r="K48" s="118" t="str">
        <f>VLOOKUP(E48,VIP!$A$2:$O14740,6,0)</f>
        <v>NO</v>
      </c>
      <c r="L48" s="119" t="s">
        <v>2245</v>
      </c>
      <c r="M48" s="166" t="s">
        <v>2545</v>
      </c>
      <c r="N48" s="99" t="s">
        <v>2591</v>
      </c>
      <c r="O48" s="118" t="s">
        <v>2454</v>
      </c>
      <c r="P48" s="118"/>
      <c r="Q48" s="168">
        <v>44391.599305555559</v>
      </c>
    </row>
    <row r="49" spans="1:17" ht="18" x14ac:dyDescent="0.25">
      <c r="A49" s="118" t="str">
        <f>VLOOKUP(E49,'LISTADO ATM'!$A$2:$C$898,3,0)</f>
        <v>NORTE</v>
      </c>
      <c r="B49" s="117">
        <v>3335953547</v>
      </c>
      <c r="C49" s="100">
        <v>44390.711597222224</v>
      </c>
      <c r="D49" s="100" t="s">
        <v>2181</v>
      </c>
      <c r="E49" s="116">
        <v>9</v>
      </c>
      <c r="F49" s="118" t="str">
        <f>VLOOKUP(E49,VIP!$A$2:$O14305,2,0)</f>
        <v>DRBR009</v>
      </c>
      <c r="G49" s="118" t="str">
        <f>VLOOKUP(E49,'LISTADO ATM'!$A$2:$B$897,2,0)</f>
        <v>ATM Hispañiola Fresh Fruit</v>
      </c>
      <c r="H49" s="118" t="str">
        <f>VLOOKUP(E49,VIP!$A$2:$O19266,7,FALSE)</f>
        <v>Si</v>
      </c>
      <c r="I49" s="118" t="str">
        <f>VLOOKUP(E49,VIP!$A$2:$O11231,8,FALSE)</f>
        <v>Si</v>
      </c>
      <c r="J49" s="118" t="str">
        <f>VLOOKUP(E49,VIP!$A$2:$O11181,8,FALSE)</f>
        <v>Si</v>
      </c>
      <c r="K49" s="118" t="str">
        <f>VLOOKUP(E49,VIP!$A$2:$O14755,6,0)</f>
        <v>NO</v>
      </c>
      <c r="L49" s="119" t="s">
        <v>2245</v>
      </c>
      <c r="M49" s="166" t="s">
        <v>2545</v>
      </c>
      <c r="N49" s="99" t="s">
        <v>2452</v>
      </c>
      <c r="O49" s="118" t="s">
        <v>2588</v>
      </c>
      <c r="P49" s="118"/>
      <c r="Q49" s="168">
        <v>44391.529861111114</v>
      </c>
    </row>
    <row r="50" spans="1:17" ht="18" x14ac:dyDescent="0.25">
      <c r="A50" s="118" t="str">
        <f>VLOOKUP(E50,'LISTADO ATM'!$A$2:$C$898,3,0)</f>
        <v>NORTE</v>
      </c>
      <c r="B50" s="117">
        <v>3335953637</v>
      </c>
      <c r="C50" s="100">
        <v>44390.870462962965</v>
      </c>
      <c r="D50" s="100" t="s">
        <v>2181</v>
      </c>
      <c r="E50" s="116">
        <v>632</v>
      </c>
      <c r="F50" s="118" t="str">
        <f>VLOOKUP(E50,VIP!$A$2:$O14292,2,0)</f>
        <v>DRBR263</v>
      </c>
      <c r="G50" s="118" t="str">
        <f>VLOOKUP(E50,'LISTADO ATM'!$A$2:$B$897,2,0)</f>
        <v xml:space="preserve">ATM Autobanco Gurabo </v>
      </c>
      <c r="H50" s="118" t="str">
        <f>VLOOKUP(E50,VIP!$A$2:$O19253,7,FALSE)</f>
        <v>Si</v>
      </c>
      <c r="I50" s="118" t="str">
        <f>VLOOKUP(E50,VIP!$A$2:$O11218,8,FALSE)</f>
        <v>Si</v>
      </c>
      <c r="J50" s="118" t="str">
        <f>VLOOKUP(E50,VIP!$A$2:$O11168,8,FALSE)</f>
        <v>Si</v>
      </c>
      <c r="K50" s="118" t="str">
        <f>VLOOKUP(E50,VIP!$A$2:$O14742,6,0)</f>
        <v>NO</v>
      </c>
      <c r="L50" s="119" t="s">
        <v>2245</v>
      </c>
      <c r="M50" s="166" t="s">
        <v>2545</v>
      </c>
      <c r="N50" s="99" t="s">
        <v>2452</v>
      </c>
      <c r="O50" s="118" t="s">
        <v>2588</v>
      </c>
      <c r="P50" s="118"/>
      <c r="Q50" s="168">
        <v>44391.352083333331</v>
      </c>
    </row>
    <row r="51" spans="1:17" ht="18" x14ac:dyDescent="0.25">
      <c r="A51" s="118" t="str">
        <f>VLOOKUP(E51,'LISTADO ATM'!$A$2:$C$898,3,0)</f>
        <v>ESTE</v>
      </c>
      <c r="B51" s="117">
        <v>3335953638</v>
      </c>
      <c r="C51" s="100">
        <v>44390.873240740744</v>
      </c>
      <c r="D51" s="100" t="s">
        <v>2181</v>
      </c>
      <c r="E51" s="116">
        <v>776</v>
      </c>
      <c r="F51" s="118" t="str">
        <f>VLOOKUP(E51,VIP!$A$2:$O14291,2,0)</f>
        <v>DRBR03D</v>
      </c>
      <c r="G51" s="118" t="str">
        <f>VLOOKUP(E51,'LISTADO ATM'!$A$2:$B$897,2,0)</f>
        <v xml:space="preserve">ATM Oficina Monte Plata </v>
      </c>
      <c r="H51" s="118" t="str">
        <f>VLOOKUP(E51,VIP!$A$2:$O19252,7,FALSE)</f>
        <v>Si</v>
      </c>
      <c r="I51" s="118" t="str">
        <f>VLOOKUP(E51,VIP!$A$2:$O11217,8,FALSE)</f>
        <v>Si</v>
      </c>
      <c r="J51" s="118" t="str">
        <f>VLOOKUP(E51,VIP!$A$2:$O11167,8,FALSE)</f>
        <v>Si</v>
      </c>
      <c r="K51" s="118" t="str">
        <f>VLOOKUP(E51,VIP!$A$2:$O14741,6,0)</f>
        <v>SI</v>
      </c>
      <c r="L51" s="119" t="s">
        <v>2245</v>
      </c>
      <c r="M51" s="166" t="s">
        <v>2545</v>
      </c>
      <c r="N51" s="99" t="s">
        <v>2452</v>
      </c>
      <c r="O51" s="118" t="s">
        <v>2588</v>
      </c>
      <c r="P51" s="118"/>
      <c r="Q51" s="168">
        <v>44391.356944444444</v>
      </c>
    </row>
    <row r="52" spans="1:17" ht="18" x14ac:dyDescent="0.25">
      <c r="A52" s="118" t="str">
        <f>VLOOKUP(E52,'LISTADO ATM'!$A$2:$C$898,3,0)</f>
        <v>NORTE</v>
      </c>
      <c r="B52" s="117">
        <v>3335953641</v>
      </c>
      <c r="C52" s="100">
        <v>44390.924224537041</v>
      </c>
      <c r="D52" s="100" t="s">
        <v>2181</v>
      </c>
      <c r="E52" s="116">
        <v>198</v>
      </c>
      <c r="F52" s="118" t="str">
        <f>VLOOKUP(E52,VIP!$A$2:$O14289,2,0)</f>
        <v>DRBR198</v>
      </c>
      <c r="G52" s="118" t="str">
        <f>VLOOKUP(E52,'LISTADO ATM'!$A$2:$B$897,2,0)</f>
        <v xml:space="preserve">ATM Almacenes El Encanto  (Santiago) </v>
      </c>
      <c r="H52" s="118" t="str">
        <f>VLOOKUP(E52,VIP!$A$2:$O19250,7,FALSE)</f>
        <v>NO</v>
      </c>
      <c r="I52" s="118" t="str">
        <f>VLOOKUP(E52,VIP!$A$2:$O11215,8,FALSE)</f>
        <v>NO</v>
      </c>
      <c r="J52" s="118" t="str">
        <f>VLOOKUP(E52,VIP!$A$2:$O11165,8,FALSE)</f>
        <v>NO</v>
      </c>
      <c r="K52" s="118" t="str">
        <f>VLOOKUP(E52,VIP!$A$2:$O14739,6,0)</f>
        <v>NO</v>
      </c>
      <c r="L52" s="119" t="s">
        <v>2245</v>
      </c>
      <c r="M52" s="166" t="s">
        <v>2545</v>
      </c>
      <c r="N52" s="99" t="s">
        <v>2452</v>
      </c>
      <c r="O52" s="118" t="s">
        <v>2588</v>
      </c>
      <c r="P52" s="118"/>
      <c r="Q52" s="168">
        <v>44391.356249999997</v>
      </c>
    </row>
    <row r="53" spans="1:17" ht="18" x14ac:dyDescent="0.25">
      <c r="A53" s="118" t="str">
        <f>VLOOKUP(E53,'LISTADO ATM'!$A$2:$C$898,3,0)</f>
        <v>DISTRITO NACIONAL</v>
      </c>
      <c r="B53" s="117">
        <v>3335953653</v>
      </c>
      <c r="C53" s="100">
        <v>44391.054699074077</v>
      </c>
      <c r="D53" s="100" t="s">
        <v>2180</v>
      </c>
      <c r="E53" s="116">
        <v>971</v>
      </c>
      <c r="F53" s="118" t="str">
        <f>VLOOKUP(E53,VIP!$A$2:$O14292,2,0)</f>
        <v>DRBR24U</v>
      </c>
      <c r="G53" s="118" t="str">
        <f>VLOOKUP(E53,'LISTADO ATM'!$A$2:$B$897,2,0)</f>
        <v xml:space="preserve">ATM Club Banreservas I </v>
      </c>
      <c r="H53" s="118" t="str">
        <f>VLOOKUP(E53,VIP!$A$2:$O19253,7,FALSE)</f>
        <v>Si</v>
      </c>
      <c r="I53" s="118" t="str">
        <f>VLOOKUP(E53,VIP!$A$2:$O11218,8,FALSE)</f>
        <v>Si</v>
      </c>
      <c r="J53" s="118" t="str">
        <f>VLOOKUP(E53,VIP!$A$2:$O11168,8,FALSE)</f>
        <v>Si</v>
      </c>
      <c r="K53" s="118" t="str">
        <f>VLOOKUP(E53,VIP!$A$2:$O14742,6,0)</f>
        <v>NO</v>
      </c>
      <c r="L53" s="119" t="s">
        <v>2245</v>
      </c>
      <c r="M53" s="166" t="s">
        <v>2545</v>
      </c>
      <c r="N53" s="99" t="s">
        <v>2452</v>
      </c>
      <c r="O53" s="118" t="s">
        <v>2454</v>
      </c>
      <c r="P53" s="118"/>
      <c r="Q53" s="168">
        <v>44391.395138888889</v>
      </c>
    </row>
    <row r="54" spans="1:17" ht="18" x14ac:dyDescent="0.25">
      <c r="A54" s="118" t="str">
        <f>VLOOKUP(E54,'LISTADO ATM'!$A$2:$C$898,3,0)</f>
        <v>DISTRITO NACIONAL</v>
      </c>
      <c r="B54" s="117">
        <v>3335953654</v>
      </c>
      <c r="C54" s="100">
        <v>44391.055046296293</v>
      </c>
      <c r="D54" s="100" t="s">
        <v>2180</v>
      </c>
      <c r="E54" s="116">
        <v>718</v>
      </c>
      <c r="F54" s="118" t="str">
        <f>VLOOKUP(E54,VIP!$A$2:$O14291,2,0)</f>
        <v>DRBR24Y</v>
      </c>
      <c r="G54" s="118" t="str">
        <f>VLOOKUP(E54,'LISTADO ATM'!$A$2:$B$897,2,0)</f>
        <v xml:space="preserve">ATM Feria Ganadera </v>
      </c>
      <c r="H54" s="118" t="str">
        <f>VLOOKUP(E54,VIP!$A$2:$O19252,7,FALSE)</f>
        <v>Si</v>
      </c>
      <c r="I54" s="118" t="str">
        <f>VLOOKUP(E54,VIP!$A$2:$O11217,8,FALSE)</f>
        <v>Si</v>
      </c>
      <c r="J54" s="118" t="str">
        <f>VLOOKUP(E54,VIP!$A$2:$O11167,8,FALSE)</f>
        <v>Si</v>
      </c>
      <c r="K54" s="118" t="str">
        <f>VLOOKUP(E54,VIP!$A$2:$O14741,6,0)</f>
        <v>NO</v>
      </c>
      <c r="L54" s="119" t="s">
        <v>2245</v>
      </c>
      <c r="M54" s="166" t="s">
        <v>2545</v>
      </c>
      <c r="N54" s="99" t="s">
        <v>2452</v>
      </c>
      <c r="O54" s="118" t="s">
        <v>2454</v>
      </c>
      <c r="P54" s="118"/>
      <c r="Q54" s="168">
        <v>44391.393750000003</v>
      </c>
    </row>
    <row r="55" spans="1:17" ht="18" x14ac:dyDescent="0.25">
      <c r="A55" s="118" t="str">
        <f>VLOOKUP(E55,'LISTADO ATM'!$A$2:$C$898,3,0)</f>
        <v>ESTE</v>
      </c>
      <c r="B55" s="117">
        <v>3335954006</v>
      </c>
      <c r="C55" s="100">
        <v>44391.409421296295</v>
      </c>
      <c r="D55" s="100" t="s">
        <v>2180</v>
      </c>
      <c r="E55" s="116">
        <v>822</v>
      </c>
      <c r="F55" s="118" t="str">
        <f>VLOOKUP(E55,VIP!$A$2:$O14299,2,0)</f>
        <v>DRBR822</v>
      </c>
      <c r="G55" s="118" t="str">
        <f>VLOOKUP(E55,'LISTADO ATM'!$A$2:$B$897,2,0)</f>
        <v xml:space="preserve">ATM INDUSPALMA </v>
      </c>
      <c r="H55" s="118" t="str">
        <f>VLOOKUP(E55,VIP!$A$2:$O19260,7,FALSE)</f>
        <v>Si</v>
      </c>
      <c r="I55" s="118" t="str">
        <f>VLOOKUP(E55,VIP!$A$2:$O11225,8,FALSE)</f>
        <v>Si</v>
      </c>
      <c r="J55" s="118" t="str">
        <f>VLOOKUP(E55,VIP!$A$2:$O11175,8,FALSE)</f>
        <v>Si</v>
      </c>
      <c r="K55" s="118" t="str">
        <f>VLOOKUP(E55,VIP!$A$2:$O14749,6,0)</f>
        <v>NO</v>
      </c>
      <c r="L55" s="119" t="s">
        <v>2245</v>
      </c>
      <c r="M55" s="166" t="s">
        <v>2545</v>
      </c>
      <c r="N55" s="99" t="s">
        <v>2452</v>
      </c>
      <c r="O55" s="118" t="s">
        <v>2454</v>
      </c>
      <c r="P55" s="118"/>
      <c r="Q55" s="168">
        <v>44391.585416666669</v>
      </c>
    </row>
    <row r="56" spans="1:17" ht="18" x14ac:dyDescent="0.25">
      <c r="A56" s="118" t="str">
        <f>VLOOKUP(E56,'LISTADO ATM'!$A$2:$C$898,3,0)</f>
        <v>DISTRITO NACIONAL</v>
      </c>
      <c r="B56" s="117">
        <v>3335952031</v>
      </c>
      <c r="C56" s="100">
        <v>44390.314699074072</v>
      </c>
      <c r="D56" s="100" t="s">
        <v>2180</v>
      </c>
      <c r="E56" s="116">
        <v>240</v>
      </c>
      <c r="F56" s="118" t="str">
        <f>VLOOKUP(E56,VIP!$A$2:$O14286,2,0)</f>
        <v>DRBR24D</v>
      </c>
      <c r="G56" s="118" t="str">
        <f>VLOOKUP(E56,'LISTADO ATM'!$A$2:$B$897,2,0)</f>
        <v xml:space="preserve">ATM Oficina Carrefour I </v>
      </c>
      <c r="H56" s="118" t="str">
        <f>VLOOKUP(E56,VIP!$A$2:$O19247,7,FALSE)</f>
        <v>Si</v>
      </c>
      <c r="I56" s="118" t="str">
        <f>VLOOKUP(E56,VIP!$A$2:$O11212,8,FALSE)</f>
        <v>Si</v>
      </c>
      <c r="J56" s="118" t="str">
        <f>VLOOKUP(E56,VIP!$A$2:$O11162,8,FALSE)</f>
        <v>Si</v>
      </c>
      <c r="K56" s="118" t="str">
        <f>VLOOKUP(E56,VIP!$A$2:$O14736,6,0)</f>
        <v>SI</v>
      </c>
      <c r="L56" s="119" t="s">
        <v>2245</v>
      </c>
      <c r="M56" s="99" t="s">
        <v>2445</v>
      </c>
      <c r="N56" s="99" t="s">
        <v>2591</v>
      </c>
      <c r="O56" s="118" t="s">
        <v>2454</v>
      </c>
      <c r="P56" s="118"/>
      <c r="Q56" s="99" t="s">
        <v>2245</v>
      </c>
    </row>
    <row r="57" spans="1:17" ht="18" x14ac:dyDescent="0.25">
      <c r="A57" s="118" t="str">
        <f>VLOOKUP(E57,'LISTADO ATM'!$A$2:$C$898,3,0)</f>
        <v>NORTE</v>
      </c>
      <c r="B57" s="117">
        <v>3335953551</v>
      </c>
      <c r="C57" s="100">
        <v>44390.713090277779</v>
      </c>
      <c r="D57" s="100" t="s">
        <v>2181</v>
      </c>
      <c r="E57" s="116">
        <v>894</v>
      </c>
      <c r="F57" s="118" t="str">
        <f>VLOOKUP(E57,VIP!$A$2:$O14304,2,0)</f>
        <v>DRBR894</v>
      </c>
      <c r="G57" s="118" t="str">
        <f>VLOOKUP(E57,'LISTADO ATM'!$A$2:$B$897,2,0)</f>
        <v>ATM Eco Petroleo Estero Hondo</v>
      </c>
      <c r="H57" s="118" t="str">
        <f>VLOOKUP(E57,VIP!$A$2:$O19265,7,FALSE)</f>
        <v>NO</v>
      </c>
      <c r="I57" s="118" t="str">
        <f>VLOOKUP(E57,VIP!$A$2:$O11230,8,FALSE)</f>
        <v>NO</v>
      </c>
      <c r="J57" s="118" t="str">
        <f>VLOOKUP(E57,VIP!$A$2:$O11180,8,FALSE)</f>
        <v>NO</v>
      </c>
      <c r="K57" s="118" t="str">
        <f>VLOOKUP(E57,VIP!$A$2:$O14754,6,0)</f>
        <v>NO</v>
      </c>
      <c r="L57" s="119" t="s">
        <v>2245</v>
      </c>
      <c r="M57" s="99" t="s">
        <v>2445</v>
      </c>
      <c r="N57" s="99" t="s">
        <v>2452</v>
      </c>
      <c r="O57" s="118" t="s">
        <v>2588</v>
      </c>
      <c r="P57" s="118"/>
      <c r="Q57" s="99" t="s">
        <v>2245</v>
      </c>
    </row>
    <row r="58" spans="1:17" ht="18" x14ac:dyDescent="0.25">
      <c r="A58" s="118" t="str">
        <f>VLOOKUP(E58,'LISTADO ATM'!$A$2:$C$898,3,0)</f>
        <v>ESTE</v>
      </c>
      <c r="B58" s="117">
        <v>3335953581</v>
      </c>
      <c r="C58" s="100">
        <v>44390.736886574072</v>
      </c>
      <c r="D58" s="100" t="s">
        <v>2180</v>
      </c>
      <c r="E58" s="116">
        <v>795</v>
      </c>
      <c r="F58" s="118" t="str">
        <f>VLOOKUP(E58,VIP!$A$2:$O14303,2,0)</f>
        <v>DRBR795</v>
      </c>
      <c r="G58" s="118" t="str">
        <f>VLOOKUP(E58,'LISTADO ATM'!$A$2:$B$897,2,0)</f>
        <v xml:space="preserve">ATM UNP Guaymate (La Romana) </v>
      </c>
      <c r="H58" s="118" t="str">
        <f>VLOOKUP(E58,VIP!$A$2:$O19264,7,FALSE)</f>
        <v>Si</v>
      </c>
      <c r="I58" s="118" t="str">
        <f>VLOOKUP(E58,VIP!$A$2:$O11229,8,FALSE)</f>
        <v>Si</v>
      </c>
      <c r="J58" s="118" t="str">
        <f>VLOOKUP(E58,VIP!$A$2:$O11179,8,FALSE)</f>
        <v>Si</v>
      </c>
      <c r="K58" s="118" t="str">
        <f>VLOOKUP(E58,VIP!$A$2:$O14753,6,0)</f>
        <v>NO</v>
      </c>
      <c r="L58" s="119" t="s">
        <v>2245</v>
      </c>
      <c r="M58" s="99" t="s">
        <v>2445</v>
      </c>
      <c r="N58" s="99" t="s">
        <v>2452</v>
      </c>
      <c r="O58" s="118" t="s">
        <v>2454</v>
      </c>
      <c r="P58" s="118"/>
      <c r="Q58" s="99" t="s">
        <v>2245</v>
      </c>
    </row>
    <row r="59" spans="1:17" ht="18" x14ac:dyDescent="0.25">
      <c r="A59" s="118" t="str">
        <f>VLOOKUP(E59,'LISTADO ATM'!$A$2:$C$898,3,0)</f>
        <v>DISTRITO NACIONAL</v>
      </c>
      <c r="B59" s="117">
        <v>3335953623</v>
      </c>
      <c r="C59" s="100">
        <v>44390.806469907409</v>
      </c>
      <c r="D59" s="100" t="s">
        <v>2180</v>
      </c>
      <c r="E59" s="116">
        <v>453</v>
      </c>
      <c r="F59" s="118" t="str">
        <f>VLOOKUP(E59,VIP!$A$2:$O14298,2,0)</f>
        <v>DRBR453</v>
      </c>
      <c r="G59" s="118" t="str">
        <f>VLOOKUP(E59,'LISTADO ATM'!$A$2:$B$897,2,0)</f>
        <v xml:space="preserve">ATM Autobanco Sarasota II </v>
      </c>
      <c r="H59" s="118" t="str">
        <f>VLOOKUP(E59,VIP!$A$2:$O19259,7,FALSE)</f>
        <v>Si</v>
      </c>
      <c r="I59" s="118" t="str">
        <f>VLOOKUP(E59,VIP!$A$2:$O11224,8,FALSE)</f>
        <v>Si</v>
      </c>
      <c r="J59" s="118" t="str">
        <f>VLOOKUP(E59,VIP!$A$2:$O11174,8,FALSE)</f>
        <v>Si</v>
      </c>
      <c r="K59" s="118" t="str">
        <f>VLOOKUP(E59,VIP!$A$2:$O14748,6,0)</f>
        <v>SI</v>
      </c>
      <c r="L59" s="119" t="s">
        <v>2245</v>
      </c>
      <c r="M59" s="99" t="s">
        <v>2445</v>
      </c>
      <c r="N59" s="99" t="s">
        <v>2452</v>
      </c>
      <c r="O59" s="118" t="s">
        <v>2454</v>
      </c>
      <c r="P59" s="118"/>
      <c r="Q59" s="99" t="s">
        <v>2245</v>
      </c>
    </row>
    <row r="60" spans="1:17" ht="18" x14ac:dyDescent="0.25">
      <c r="A60" s="118" t="str">
        <f>VLOOKUP(E60,'LISTADO ATM'!$A$2:$C$898,3,0)</f>
        <v>NORTE</v>
      </c>
      <c r="B60" s="117">
        <v>3335954620</v>
      </c>
      <c r="C60" s="100">
        <v>44391.592453703706</v>
      </c>
      <c r="D60" s="100" t="s">
        <v>2181</v>
      </c>
      <c r="E60" s="116">
        <v>482</v>
      </c>
      <c r="F60" s="118" t="str">
        <f>VLOOKUP(E60,VIP!$A$2:$O14325,2,0)</f>
        <v>DRBR482</v>
      </c>
      <c r="G60" s="118" t="str">
        <f>VLOOKUP(E60,'LISTADO ATM'!$A$2:$B$897,2,0)</f>
        <v xml:space="preserve">ATM Centro de Caja Plaza Lama (Santiago) </v>
      </c>
      <c r="H60" s="118" t="str">
        <f>VLOOKUP(E60,VIP!$A$2:$O19286,7,FALSE)</f>
        <v>Si</v>
      </c>
      <c r="I60" s="118" t="str">
        <f>VLOOKUP(E60,VIP!$A$2:$O11251,8,FALSE)</f>
        <v>Si</v>
      </c>
      <c r="J60" s="118" t="str">
        <f>VLOOKUP(E60,VIP!$A$2:$O11201,8,FALSE)</f>
        <v>Si</v>
      </c>
      <c r="K60" s="118" t="str">
        <f>VLOOKUP(E60,VIP!$A$2:$O14775,6,0)</f>
        <v>NO</v>
      </c>
      <c r="L60" s="119" t="s">
        <v>2245</v>
      </c>
      <c r="M60" s="99" t="s">
        <v>2445</v>
      </c>
      <c r="N60" s="99" t="s">
        <v>2452</v>
      </c>
      <c r="O60" s="118" t="s">
        <v>2588</v>
      </c>
      <c r="P60" s="118"/>
      <c r="Q60" s="99" t="s">
        <v>2245</v>
      </c>
    </row>
    <row r="61" spans="1:17" ht="18" x14ac:dyDescent="0.25">
      <c r="A61" s="118" t="str">
        <f>VLOOKUP(E61,'LISTADO ATM'!$A$2:$C$898,3,0)</f>
        <v>DISTRITO NACIONAL</v>
      </c>
      <c r="B61" s="117">
        <v>3335954611</v>
      </c>
      <c r="C61" s="100">
        <v>44391.590543981481</v>
      </c>
      <c r="D61" s="100" t="s">
        <v>2180</v>
      </c>
      <c r="E61" s="116">
        <v>718</v>
      </c>
      <c r="F61" s="118" t="str">
        <f>VLOOKUP(E61,VIP!$A$2:$O14328,2,0)</f>
        <v>DRBR24Y</v>
      </c>
      <c r="G61" s="118" t="str">
        <f>VLOOKUP(E61,'LISTADO ATM'!$A$2:$B$897,2,0)</f>
        <v xml:space="preserve">ATM Feria Ganadera </v>
      </c>
      <c r="H61" s="118" t="str">
        <f>VLOOKUP(E61,VIP!$A$2:$O19289,7,FALSE)</f>
        <v>Si</v>
      </c>
      <c r="I61" s="118" t="str">
        <f>VLOOKUP(E61,VIP!$A$2:$O11254,8,FALSE)</f>
        <v>Si</v>
      </c>
      <c r="J61" s="118" t="str">
        <f>VLOOKUP(E61,VIP!$A$2:$O11204,8,FALSE)</f>
        <v>Si</v>
      </c>
      <c r="K61" s="118" t="str">
        <f>VLOOKUP(E61,VIP!$A$2:$O14778,6,0)</f>
        <v>NO</v>
      </c>
      <c r="L61" s="119" t="s">
        <v>2245</v>
      </c>
      <c r="M61" s="99" t="s">
        <v>2445</v>
      </c>
      <c r="N61" s="99" t="s">
        <v>2452</v>
      </c>
      <c r="O61" s="118" t="s">
        <v>2454</v>
      </c>
      <c r="P61" s="118"/>
      <c r="Q61" s="99" t="s">
        <v>2245</v>
      </c>
    </row>
    <row r="62" spans="1:17" ht="18" x14ac:dyDescent="0.25">
      <c r="A62" s="118" t="str">
        <f>VLOOKUP(E62,'LISTADO ATM'!$A$2:$C$898,3,0)</f>
        <v>NORTE</v>
      </c>
      <c r="B62" s="117">
        <v>3335953590</v>
      </c>
      <c r="C62" s="100">
        <v>44390.744571759256</v>
      </c>
      <c r="D62" s="100" t="s">
        <v>2469</v>
      </c>
      <c r="E62" s="116">
        <v>171</v>
      </c>
      <c r="F62" s="118" t="str">
        <f>VLOOKUP(E62,VIP!$A$2:$O14300,2,0)</f>
        <v>DRBR171</v>
      </c>
      <c r="G62" s="118" t="str">
        <f>VLOOKUP(E62,'LISTADO ATM'!$A$2:$B$897,2,0)</f>
        <v xml:space="preserve">ATM Oficina Moca </v>
      </c>
      <c r="H62" s="118" t="str">
        <f>VLOOKUP(E62,VIP!$A$2:$O19261,7,FALSE)</f>
        <v>Si</v>
      </c>
      <c r="I62" s="118" t="str">
        <f>VLOOKUP(E62,VIP!$A$2:$O11226,8,FALSE)</f>
        <v>Si</v>
      </c>
      <c r="J62" s="118" t="str">
        <f>VLOOKUP(E62,VIP!$A$2:$O11176,8,FALSE)</f>
        <v>Si</v>
      </c>
      <c r="K62" s="118" t="str">
        <f>VLOOKUP(E62,VIP!$A$2:$O14750,6,0)</f>
        <v>NO</v>
      </c>
      <c r="L62" s="119" t="s">
        <v>2561</v>
      </c>
      <c r="M62" s="166" t="s">
        <v>2545</v>
      </c>
      <c r="N62" s="99" t="s">
        <v>2452</v>
      </c>
      <c r="O62" s="118" t="s">
        <v>2470</v>
      </c>
      <c r="P62" s="118"/>
      <c r="Q62" s="168">
        <v>44391.430555555555</v>
      </c>
    </row>
    <row r="63" spans="1:17" ht="18" x14ac:dyDescent="0.25">
      <c r="A63" s="118" t="str">
        <f>VLOOKUP(E63,'LISTADO ATM'!$A$2:$C$898,3,0)</f>
        <v>SUR</v>
      </c>
      <c r="B63" s="117">
        <v>3335947792</v>
      </c>
      <c r="C63" s="100">
        <v>44387.551550925928</v>
      </c>
      <c r="D63" s="100" t="s">
        <v>2469</v>
      </c>
      <c r="E63" s="116">
        <v>880</v>
      </c>
      <c r="F63" s="118" t="str">
        <f>VLOOKUP(E63,VIP!$A$2:$O14224,2,0)</f>
        <v>DRBR880</v>
      </c>
      <c r="G63" s="118" t="str">
        <f>VLOOKUP(E63,'LISTADO ATM'!$A$2:$B$897,2,0)</f>
        <v xml:space="preserve">ATM Autoservicio Barahona II </v>
      </c>
      <c r="H63" s="118" t="str">
        <f>VLOOKUP(E63,VIP!$A$2:$O19185,7,FALSE)</f>
        <v>Si</v>
      </c>
      <c r="I63" s="118" t="str">
        <f>VLOOKUP(E63,VIP!$A$2:$O11150,8,FALSE)</f>
        <v>Si</v>
      </c>
      <c r="J63" s="118" t="str">
        <f>VLOOKUP(E63,VIP!$A$2:$O11100,8,FALSE)</f>
        <v>Si</v>
      </c>
      <c r="K63" s="118" t="str">
        <f>VLOOKUP(E63,VIP!$A$2:$O14674,6,0)</f>
        <v>SI</v>
      </c>
      <c r="L63" s="119" t="s">
        <v>2561</v>
      </c>
      <c r="M63" s="99" t="s">
        <v>2445</v>
      </c>
      <c r="N63" s="99" t="s">
        <v>2595</v>
      </c>
      <c r="O63" s="118" t="s">
        <v>2470</v>
      </c>
      <c r="P63" s="118"/>
      <c r="Q63" s="99" t="s">
        <v>2561</v>
      </c>
    </row>
    <row r="64" spans="1:17" ht="18" x14ac:dyDescent="0.25">
      <c r="A64" s="118" t="str">
        <f>VLOOKUP(E64,'LISTADO ATM'!$A$2:$C$898,3,0)</f>
        <v>ESTE</v>
      </c>
      <c r="B64" s="117">
        <v>3335953639</v>
      </c>
      <c r="C64" s="100">
        <v>44390.878831018519</v>
      </c>
      <c r="D64" s="100" t="s">
        <v>2448</v>
      </c>
      <c r="E64" s="116">
        <v>330</v>
      </c>
      <c r="F64" s="118" t="str">
        <f>VLOOKUP(E64,VIP!$A$2:$O14290,2,0)</f>
        <v>DRBR330</v>
      </c>
      <c r="G64" s="118" t="str">
        <f>VLOOKUP(E64,'LISTADO ATM'!$A$2:$B$897,2,0)</f>
        <v xml:space="preserve">ATM Oficina Boulevard (Higuey) </v>
      </c>
      <c r="H64" s="118" t="str">
        <f>VLOOKUP(E64,VIP!$A$2:$O19251,7,FALSE)</f>
        <v>Si</v>
      </c>
      <c r="I64" s="118" t="str">
        <f>VLOOKUP(E64,VIP!$A$2:$O11216,8,FALSE)</f>
        <v>Si</v>
      </c>
      <c r="J64" s="118" t="str">
        <f>VLOOKUP(E64,VIP!$A$2:$O11166,8,FALSE)</f>
        <v>Si</v>
      </c>
      <c r="K64" s="118" t="str">
        <f>VLOOKUP(E64,VIP!$A$2:$O14740,6,0)</f>
        <v>SI</v>
      </c>
      <c r="L64" s="119" t="s">
        <v>2561</v>
      </c>
      <c r="M64" s="99" t="s">
        <v>2445</v>
      </c>
      <c r="N64" s="99">
        <v>3</v>
      </c>
      <c r="O64" s="118" t="s">
        <v>2453</v>
      </c>
      <c r="P64" s="118"/>
      <c r="Q64" s="99" t="s">
        <v>2561</v>
      </c>
    </row>
    <row r="65" spans="1:17" ht="18" x14ac:dyDescent="0.25">
      <c r="A65" s="118" t="str">
        <f>VLOOKUP(E65,'LISTADO ATM'!$A$2:$C$898,3,0)</f>
        <v>DISTRITO NACIONAL</v>
      </c>
      <c r="B65" s="117">
        <v>3335954694</v>
      </c>
      <c r="C65" s="100">
        <v>44391.616886574076</v>
      </c>
      <c r="D65" s="100" t="s">
        <v>2448</v>
      </c>
      <c r="E65" s="116">
        <v>793</v>
      </c>
      <c r="F65" s="118" t="str">
        <f>VLOOKUP(E65,VIP!$A$2:$O14294,2,0)</f>
        <v>DRBR793</v>
      </c>
      <c r="G65" s="118" t="str">
        <f>VLOOKUP(E65,'LISTADO ATM'!$A$2:$B$897,2,0)</f>
        <v xml:space="preserve">ATM Centro de Caja Agora Mall </v>
      </c>
      <c r="H65" s="118" t="str">
        <f>VLOOKUP(E65,VIP!$A$2:$O19255,7,FALSE)</f>
        <v>Si</v>
      </c>
      <c r="I65" s="118" t="str">
        <f>VLOOKUP(E65,VIP!$A$2:$O11220,8,FALSE)</f>
        <v>Si</v>
      </c>
      <c r="J65" s="118" t="str">
        <f>VLOOKUP(E65,VIP!$A$2:$O11170,8,FALSE)</f>
        <v>Si</v>
      </c>
      <c r="K65" s="118" t="str">
        <f>VLOOKUP(E65,VIP!$A$2:$O14744,6,0)</f>
        <v>NO</v>
      </c>
      <c r="L65" s="119" t="s">
        <v>2561</v>
      </c>
      <c r="M65" s="99" t="s">
        <v>2445</v>
      </c>
      <c r="N65" s="99" t="s">
        <v>2452</v>
      </c>
      <c r="O65" s="118" t="s">
        <v>2453</v>
      </c>
      <c r="P65" s="118"/>
      <c r="Q65" s="99" t="s">
        <v>2561</v>
      </c>
    </row>
    <row r="66" spans="1:17" s="115" customFormat="1" ht="18" x14ac:dyDescent="0.25">
      <c r="A66" s="118" t="str">
        <f>VLOOKUP(E66,'LISTADO ATM'!$A$2:$C$898,3,0)</f>
        <v>DISTRITO NACIONAL</v>
      </c>
      <c r="B66" s="117">
        <v>3335954651</v>
      </c>
      <c r="C66" s="100">
        <v>44391.600370370368</v>
      </c>
      <c r="D66" s="100" t="s">
        <v>2469</v>
      </c>
      <c r="E66" s="116">
        <v>946</v>
      </c>
      <c r="F66" s="118" t="str">
        <f>VLOOKUP(E66,VIP!$A$2:$O14318,2,0)</f>
        <v>DRBR24R</v>
      </c>
      <c r="G66" s="118" t="str">
        <f>VLOOKUP(E66,'LISTADO ATM'!$A$2:$B$897,2,0)</f>
        <v xml:space="preserve">ATM Oficina Núñez de Cáceres I </v>
      </c>
      <c r="H66" s="118" t="str">
        <f>VLOOKUP(E66,VIP!$A$2:$O19279,7,FALSE)</f>
        <v>Si</v>
      </c>
      <c r="I66" s="118" t="str">
        <f>VLOOKUP(E66,VIP!$A$2:$O11244,8,FALSE)</f>
        <v>Si</v>
      </c>
      <c r="J66" s="118" t="str">
        <f>VLOOKUP(E66,VIP!$A$2:$O11194,8,FALSE)</f>
        <v>Si</v>
      </c>
      <c r="K66" s="118" t="str">
        <f>VLOOKUP(E66,VIP!$A$2:$O14768,6,0)</f>
        <v>NO</v>
      </c>
      <c r="L66" s="119" t="s">
        <v>2561</v>
      </c>
      <c r="M66" s="99" t="s">
        <v>2445</v>
      </c>
      <c r="N66" s="99" t="s">
        <v>2452</v>
      </c>
      <c r="O66" s="118" t="s">
        <v>2470</v>
      </c>
      <c r="P66" s="118"/>
      <c r="Q66" s="99" t="s">
        <v>2561</v>
      </c>
    </row>
    <row r="67" spans="1:17" s="115" customFormat="1" ht="18" x14ac:dyDescent="0.25">
      <c r="A67" s="118" t="str">
        <f>VLOOKUP(E67,'LISTADO ATM'!$A$2:$C$898,3,0)</f>
        <v>ESTE</v>
      </c>
      <c r="B67" s="117">
        <v>3335954642</v>
      </c>
      <c r="C67" s="100">
        <v>44391.598287037035</v>
      </c>
      <c r="D67" s="100" t="s">
        <v>2469</v>
      </c>
      <c r="E67" s="116">
        <v>219</v>
      </c>
      <c r="F67" s="118" t="str">
        <f>VLOOKUP(E67,VIP!$A$2:$O14320,2,0)</f>
        <v>DRBR219</v>
      </c>
      <c r="G67" s="118" t="str">
        <f>VLOOKUP(E67,'LISTADO ATM'!$A$2:$B$897,2,0)</f>
        <v xml:space="preserve">ATM Oficina La Altagracia (Higuey) </v>
      </c>
      <c r="H67" s="118" t="str">
        <f>VLOOKUP(E67,VIP!$A$2:$O19281,7,FALSE)</f>
        <v>Si</v>
      </c>
      <c r="I67" s="118" t="str">
        <f>VLOOKUP(E67,VIP!$A$2:$O11246,8,FALSE)</f>
        <v>Si</v>
      </c>
      <c r="J67" s="118" t="str">
        <f>VLOOKUP(E67,VIP!$A$2:$O11196,8,FALSE)</f>
        <v>Si</v>
      </c>
      <c r="K67" s="118" t="str">
        <f>VLOOKUP(E67,VIP!$A$2:$O14770,6,0)</f>
        <v>NO</v>
      </c>
      <c r="L67" s="119" t="s">
        <v>2561</v>
      </c>
      <c r="M67" s="99" t="s">
        <v>2445</v>
      </c>
      <c r="N67" s="99" t="s">
        <v>2452</v>
      </c>
      <c r="O67" s="118" t="s">
        <v>2470</v>
      </c>
      <c r="P67" s="118"/>
      <c r="Q67" s="99" t="s">
        <v>2561</v>
      </c>
    </row>
    <row r="68" spans="1:17" s="115" customFormat="1" ht="18" x14ac:dyDescent="0.25">
      <c r="A68" s="118" t="str">
        <f>VLOOKUP(E68,'LISTADO ATM'!$A$2:$C$898,3,0)</f>
        <v>NORTE</v>
      </c>
      <c r="B68" s="117">
        <v>3335953588</v>
      </c>
      <c r="C68" s="100">
        <v>44390.7421875</v>
      </c>
      <c r="D68" s="100" t="s">
        <v>2180</v>
      </c>
      <c r="E68" s="116">
        <v>497</v>
      </c>
      <c r="F68" s="118" t="str">
        <f>VLOOKUP(E68,VIP!$A$2:$O14301,2,0)</f>
        <v>DRBR497</v>
      </c>
      <c r="G68" s="118" t="str">
        <f>VLOOKUP(E68,'LISTADO ATM'!$A$2:$B$897,2,0)</f>
        <v xml:space="preserve">ATM Oficina El Portal II (Santiago) </v>
      </c>
      <c r="H68" s="118" t="str">
        <f>VLOOKUP(E68,VIP!$A$2:$O19262,7,FALSE)</f>
        <v>Si</v>
      </c>
      <c r="I68" s="118" t="str">
        <f>VLOOKUP(E68,VIP!$A$2:$O11227,8,FALSE)</f>
        <v>Si</v>
      </c>
      <c r="J68" s="118" t="str">
        <f>VLOOKUP(E68,VIP!$A$2:$O11177,8,FALSE)</f>
        <v>Si</v>
      </c>
      <c r="K68" s="118" t="str">
        <f>VLOOKUP(E68,VIP!$A$2:$O14751,6,0)</f>
        <v>SI</v>
      </c>
      <c r="L68" s="119" t="s">
        <v>2560</v>
      </c>
      <c r="M68" s="166" t="s">
        <v>2545</v>
      </c>
      <c r="N68" s="99" t="s">
        <v>2452</v>
      </c>
      <c r="O68" s="118" t="s">
        <v>2454</v>
      </c>
      <c r="P68" s="118"/>
      <c r="Q68" s="168">
        <v>44391.4375</v>
      </c>
    </row>
    <row r="69" spans="1:17" s="115" customFormat="1" ht="18" x14ac:dyDescent="0.25">
      <c r="A69" s="118" t="str">
        <f>VLOOKUP(E69,'LISTADO ATM'!$A$2:$C$898,3,0)</f>
        <v>ESTE</v>
      </c>
      <c r="B69" s="117">
        <v>3335952628</v>
      </c>
      <c r="C69" s="100">
        <v>44390.435150462959</v>
      </c>
      <c r="D69" s="100" t="s">
        <v>2448</v>
      </c>
      <c r="E69" s="116">
        <v>673</v>
      </c>
      <c r="F69" s="118" t="str">
        <f>VLOOKUP(E69,VIP!$A$2:$O14284,2,0)</f>
        <v>DRBR673</v>
      </c>
      <c r="G69" s="118" t="str">
        <f>VLOOKUP(E69,'LISTADO ATM'!$A$2:$B$897,2,0)</f>
        <v>ATM Clínica Dr. Cruz Jiminián</v>
      </c>
      <c r="H69" s="118" t="str">
        <f>VLOOKUP(E69,VIP!$A$2:$O19245,7,FALSE)</f>
        <v>Si</v>
      </c>
      <c r="I69" s="118" t="str">
        <f>VLOOKUP(E69,VIP!$A$2:$O11210,8,FALSE)</f>
        <v>Si</v>
      </c>
      <c r="J69" s="118" t="str">
        <f>VLOOKUP(E69,VIP!$A$2:$O11160,8,FALSE)</f>
        <v>Si</v>
      </c>
      <c r="K69" s="118" t="str">
        <f>VLOOKUP(E69,VIP!$A$2:$O14734,6,0)</f>
        <v>NO</v>
      </c>
      <c r="L69" s="119" t="s">
        <v>2560</v>
      </c>
      <c r="M69" s="99" t="s">
        <v>2445</v>
      </c>
      <c r="N69" s="99" t="s">
        <v>2452</v>
      </c>
      <c r="O69" s="118" t="s">
        <v>2453</v>
      </c>
      <c r="P69" s="118"/>
      <c r="Q69" s="99" t="s">
        <v>2560</v>
      </c>
    </row>
    <row r="70" spans="1:17" s="115" customFormat="1" ht="18" x14ac:dyDescent="0.25">
      <c r="A70" s="118" t="str">
        <f>VLOOKUP(E70,'LISTADO ATM'!$A$2:$C$898,3,0)</f>
        <v>DISTRITO NACIONAL</v>
      </c>
      <c r="B70" s="117">
        <v>3335953381</v>
      </c>
      <c r="C70" s="100">
        <v>44390.654374999998</v>
      </c>
      <c r="D70" s="100" t="s">
        <v>2448</v>
      </c>
      <c r="E70" s="116">
        <v>336</v>
      </c>
      <c r="F70" s="118" t="str">
        <f>VLOOKUP(E70,VIP!$A$2:$O14288,2,0)</f>
        <v>DRBR336</v>
      </c>
      <c r="G70" s="118" t="str">
        <f>VLOOKUP(E70,'LISTADO ATM'!$A$2:$B$897,2,0)</f>
        <v>ATM Instituto Nacional de Cancer (incart)</v>
      </c>
      <c r="H70" s="118" t="str">
        <f>VLOOKUP(E70,VIP!$A$2:$O19249,7,FALSE)</f>
        <v>Si</v>
      </c>
      <c r="I70" s="118" t="str">
        <f>VLOOKUP(E70,VIP!$A$2:$O11214,8,FALSE)</f>
        <v>Si</v>
      </c>
      <c r="J70" s="118" t="str">
        <f>VLOOKUP(E70,VIP!$A$2:$O11164,8,FALSE)</f>
        <v>Si</v>
      </c>
      <c r="K70" s="118" t="str">
        <f>VLOOKUP(E70,VIP!$A$2:$O14738,6,0)</f>
        <v>NO</v>
      </c>
      <c r="L70" s="119" t="s">
        <v>2560</v>
      </c>
      <c r="M70" s="99" t="s">
        <v>2445</v>
      </c>
      <c r="N70" s="99" t="s">
        <v>2452</v>
      </c>
      <c r="O70" s="118" t="s">
        <v>2453</v>
      </c>
      <c r="P70" s="118"/>
      <c r="Q70" s="99" t="s">
        <v>2597</v>
      </c>
    </row>
    <row r="71" spans="1:17" s="115" customFormat="1" ht="18" x14ac:dyDescent="0.25">
      <c r="A71" s="118" t="str">
        <f>VLOOKUP(E71,'LISTADO ATM'!$A$2:$C$898,3,0)</f>
        <v>DISTRITO NACIONAL</v>
      </c>
      <c r="B71" s="117">
        <v>3335954629</v>
      </c>
      <c r="C71" s="100">
        <v>44391.596076388887</v>
      </c>
      <c r="D71" s="100" t="s">
        <v>2469</v>
      </c>
      <c r="E71" s="116">
        <v>701</v>
      </c>
      <c r="F71" s="118" t="str">
        <f>VLOOKUP(E71,VIP!$A$2:$O14322,2,0)</f>
        <v>DRBR701</v>
      </c>
      <c r="G71" s="118" t="str">
        <f>VLOOKUP(E71,'LISTADO ATM'!$A$2:$B$897,2,0)</f>
        <v>ATM Autoservicio Los Alcarrizos</v>
      </c>
      <c r="H71" s="118" t="str">
        <f>VLOOKUP(E71,VIP!$A$2:$O19283,7,FALSE)</f>
        <v>Si</v>
      </c>
      <c r="I71" s="118" t="str">
        <f>VLOOKUP(E71,VIP!$A$2:$O11248,8,FALSE)</f>
        <v>Si</v>
      </c>
      <c r="J71" s="118" t="str">
        <f>VLOOKUP(E71,VIP!$A$2:$O11198,8,FALSE)</f>
        <v>Si</v>
      </c>
      <c r="K71" s="118" t="str">
        <f>VLOOKUP(E71,VIP!$A$2:$O14772,6,0)</f>
        <v>NO</v>
      </c>
      <c r="L71" s="119" t="s">
        <v>2560</v>
      </c>
      <c r="M71" s="99" t="s">
        <v>2445</v>
      </c>
      <c r="N71" s="99" t="s">
        <v>2452</v>
      </c>
      <c r="O71" s="118" t="s">
        <v>2470</v>
      </c>
      <c r="P71" s="118"/>
      <c r="Q71" s="99" t="s">
        <v>2560</v>
      </c>
    </row>
    <row r="72" spans="1:17" s="115" customFormat="1" ht="18" x14ac:dyDescent="0.25">
      <c r="A72" s="118" t="str">
        <f>VLOOKUP(E72,'LISTADO ATM'!$A$2:$C$898,3,0)</f>
        <v>DISTRITO NACIONAL</v>
      </c>
      <c r="B72" s="117">
        <v>3335952988</v>
      </c>
      <c r="C72" s="100">
        <v>44390.520833333336</v>
      </c>
      <c r="D72" s="100" t="s">
        <v>2448</v>
      </c>
      <c r="E72" s="116">
        <v>970</v>
      </c>
      <c r="F72" s="118" t="str">
        <f>VLOOKUP(E72,VIP!$A$2:$O14302,2,0)</f>
        <v>DRBR970</v>
      </c>
      <c r="G72" s="118" t="str">
        <f>VLOOKUP(E72,'LISTADO ATM'!$A$2:$B$897,2,0)</f>
        <v xml:space="preserve">ATM S/M Olé Haina </v>
      </c>
      <c r="H72" s="118" t="str">
        <f>VLOOKUP(E72,VIP!$A$2:$O19263,7,FALSE)</f>
        <v>Si</v>
      </c>
      <c r="I72" s="118" t="str">
        <f>VLOOKUP(E72,VIP!$A$2:$O11228,8,FALSE)</f>
        <v>Si</v>
      </c>
      <c r="J72" s="118" t="str">
        <f>VLOOKUP(E72,VIP!$A$2:$O11178,8,FALSE)</f>
        <v>Si</v>
      </c>
      <c r="K72" s="118" t="str">
        <f>VLOOKUP(E72,VIP!$A$2:$O14752,6,0)</f>
        <v>NO</v>
      </c>
      <c r="L72" s="119" t="s">
        <v>2441</v>
      </c>
      <c r="M72" s="166" t="s">
        <v>2545</v>
      </c>
      <c r="N72" s="99" t="s">
        <v>2452</v>
      </c>
      <c r="O72" s="118" t="s">
        <v>2453</v>
      </c>
      <c r="P72" s="118"/>
      <c r="Q72" s="168">
        <v>44391.613888888889</v>
      </c>
    </row>
    <row r="73" spans="1:17" s="115" customFormat="1" ht="18" x14ac:dyDescent="0.25">
      <c r="A73" s="118" t="str">
        <f>VLOOKUP(E73,'LISTADO ATM'!$A$2:$C$898,3,0)</f>
        <v>NORTE</v>
      </c>
      <c r="B73" s="117">
        <v>3335953051</v>
      </c>
      <c r="C73" s="100">
        <v>44390.547766203701</v>
      </c>
      <c r="D73" s="100" t="s">
        <v>2469</v>
      </c>
      <c r="E73" s="116">
        <v>888</v>
      </c>
      <c r="F73" s="118" t="str">
        <f>VLOOKUP(E73,VIP!$A$2:$O14296,2,0)</f>
        <v>DRBR888</v>
      </c>
      <c r="G73" s="118" t="str">
        <f>VLOOKUP(E73,'LISTADO ATM'!$A$2:$B$897,2,0)</f>
        <v>ATM Oficina galeria 56 II (SFM)</v>
      </c>
      <c r="H73" s="118" t="str">
        <f>VLOOKUP(E73,VIP!$A$2:$O19257,7,FALSE)</f>
        <v>Si</v>
      </c>
      <c r="I73" s="118" t="str">
        <f>VLOOKUP(E73,VIP!$A$2:$O11222,8,FALSE)</f>
        <v>Si</v>
      </c>
      <c r="J73" s="118" t="str">
        <f>VLOOKUP(E73,VIP!$A$2:$O11172,8,FALSE)</f>
        <v>Si</v>
      </c>
      <c r="K73" s="118" t="str">
        <f>VLOOKUP(E73,VIP!$A$2:$O14746,6,0)</f>
        <v>SI</v>
      </c>
      <c r="L73" s="119" t="s">
        <v>2441</v>
      </c>
      <c r="M73" s="166" t="s">
        <v>2545</v>
      </c>
      <c r="N73" s="99" t="s">
        <v>2452</v>
      </c>
      <c r="O73" s="118" t="s">
        <v>2593</v>
      </c>
      <c r="P73" s="118"/>
      <c r="Q73" s="168">
        <v>44391.617361111108</v>
      </c>
    </row>
    <row r="74" spans="1:17" s="115" customFormat="1" ht="18" x14ac:dyDescent="0.25">
      <c r="A74" s="118" t="str">
        <f>VLOOKUP(E74,'LISTADO ATM'!$A$2:$C$898,3,0)</f>
        <v>DISTRITO NACIONAL</v>
      </c>
      <c r="B74" s="117">
        <v>3335953462</v>
      </c>
      <c r="C74" s="100">
        <v>44390.678738425922</v>
      </c>
      <c r="D74" s="100" t="s">
        <v>2448</v>
      </c>
      <c r="E74" s="116">
        <v>498</v>
      </c>
      <c r="F74" s="118" t="str">
        <f>VLOOKUP(E74,VIP!$A$2:$O14295,2,0)</f>
        <v>DRBR498</v>
      </c>
      <c r="G74" s="118" t="str">
        <f>VLOOKUP(E74,'LISTADO ATM'!$A$2:$B$897,2,0)</f>
        <v xml:space="preserve">ATM Estación Sunix 27 de Febrero </v>
      </c>
      <c r="H74" s="118" t="str">
        <f>VLOOKUP(E74,VIP!$A$2:$O19256,7,FALSE)</f>
        <v>Si</v>
      </c>
      <c r="I74" s="118" t="str">
        <f>VLOOKUP(E74,VIP!$A$2:$O11221,8,FALSE)</f>
        <v>Si</v>
      </c>
      <c r="J74" s="118" t="str">
        <f>VLOOKUP(E74,VIP!$A$2:$O11171,8,FALSE)</f>
        <v>Si</v>
      </c>
      <c r="K74" s="118" t="str">
        <f>VLOOKUP(E74,VIP!$A$2:$O14745,6,0)</f>
        <v>NO</v>
      </c>
      <c r="L74" s="119" t="s">
        <v>2441</v>
      </c>
      <c r="M74" s="166" t="s">
        <v>2545</v>
      </c>
      <c r="N74" s="99" t="s">
        <v>2452</v>
      </c>
      <c r="O74" s="118" t="s">
        <v>2453</v>
      </c>
      <c r="P74" s="118"/>
      <c r="Q74" s="168">
        <v>44391.436111111114</v>
      </c>
    </row>
    <row r="75" spans="1:17" s="115" customFormat="1" ht="18" x14ac:dyDescent="0.25">
      <c r="A75" s="118" t="str">
        <f>VLOOKUP(E75,'LISTADO ATM'!$A$2:$C$898,3,0)</f>
        <v>SUR</v>
      </c>
      <c r="B75" s="117">
        <v>3335953630</v>
      </c>
      <c r="C75" s="100">
        <v>44390.837071759262</v>
      </c>
      <c r="D75" s="100" t="s">
        <v>2448</v>
      </c>
      <c r="E75" s="116">
        <v>616</v>
      </c>
      <c r="F75" s="118" t="str">
        <f>VLOOKUP(E75,VIP!$A$2:$O14294,2,0)</f>
        <v>DRBR187</v>
      </c>
      <c r="G75" s="118" t="str">
        <f>VLOOKUP(E75,'LISTADO ATM'!$A$2:$B$897,2,0)</f>
        <v xml:space="preserve">ATM 5ta. Brigada Barahona </v>
      </c>
      <c r="H75" s="118" t="str">
        <f>VLOOKUP(E75,VIP!$A$2:$O19255,7,FALSE)</f>
        <v>Si</v>
      </c>
      <c r="I75" s="118" t="str">
        <f>VLOOKUP(E75,VIP!$A$2:$O11220,8,FALSE)</f>
        <v>Si</v>
      </c>
      <c r="J75" s="118" t="str">
        <f>VLOOKUP(E75,VIP!$A$2:$O11170,8,FALSE)</f>
        <v>Si</v>
      </c>
      <c r="K75" s="118" t="str">
        <f>VLOOKUP(E75,VIP!$A$2:$O14744,6,0)</f>
        <v>NO</v>
      </c>
      <c r="L75" s="119" t="s">
        <v>2441</v>
      </c>
      <c r="M75" s="166" t="s">
        <v>2545</v>
      </c>
      <c r="N75" s="99" t="s">
        <v>2452</v>
      </c>
      <c r="O75" s="118" t="s">
        <v>2453</v>
      </c>
      <c r="P75" s="200"/>
      <c r="Q75" s="168">
        <v>44391.420138888891</v>
      </c>
    </row>
    <row r="76" spans="1:17" s="115" customFormat="1" ht="18" x14ac:dyDescent="0.25">
      <c r="A76" s="118" t="str">
        <f>VLOOKUP(E76,'LISTADO ATM'!$A$2:$C$898,3,0)</f>
        <v>DISTRITO NACIONAL</v>
      </c>
      <c r="B76" s="117">
        <v>3335953600</v>
      </c>
      <c r="C76" s="100">
        <v>44390.75304398148</v>
      </c>
      <c r="D76" s="100" t="s">
        <v>2448</v>
      </c>
      <c r="E76" s="116">
        <v>542</v>
      </c>
      <c r="F76" s="118" t="str">
        <f>VLOOKUP(E76,VIP!$A$2:$O14294,2,0)</f>
        <v>DRBR542</v>
      </c>
      <c r="G76" s="118" t="str">
        <f>VLOOKUP(E76,'LISTADO ATM'!$A$2:$B$897,2,0)</f>
        <v>ATM S/M la Cadena Carretera Mella</v>
      </c>
      <c r="H76" s="118" t="str">
        <f>VLOOKUP(E76,VIP!$A$2:$O19255,7,FALSE)</f>
        <v>NO</v>
      </c>
      <c r="I76" s="118" t="str">
        <f>VLOOKUP(E76,VIP!$A$2:$O11220,8,FALSE)</f>
        <v>SI</v>
      </c>
      <c r="J76" s="118" t="str">
        <f>VLOOKUP(E76,VIP!$A$2:$O11170,8,FALSE)</f>
        <v>SI</v>
      </c>
      <c r="K76" s="118" t="str">
        <f>VLOOKUP(E76,VIP!$A$2:$O14744,6,0)</f>
        <v>NO</v>
      </c>
      <c r="L76" s="119" t="s">
        <v>2441</v>
      </c>
      <c r="M76" s="99" t="s">
        <v>2445</v>
      </c>
      <c r="N76" s="99" t="s">
        <v>2452</v>
      </c>
      <c r="O76" s="118" t="s">
        <v>2453</v>
      </c>
      <c r="P76" s="200"/>
      <c r="Q76" s="99" t="s">
        <v>2441</v>
      </c>
    </row>
    <row r="77" spans="1:17" s="115" customFormat="1" ht="18" x14ac:dyDescent="0.25">
      <c r="A77" s="118" t="str">
        <f>VLOOKUP(E77,'LISTADO ATM'!$A$2:$C$898,3,0)</f>
        <v>DISTRITO NACIONAL</v>
      </c>
      <c r="B77" s="117">
        <v>3335953603</v>
      </c>
      <c r="C77" s="100">
        <v>44390.755254629628</v>
      </c>
      <c r="D77" s="100" t="s">
        <v>2448</v>
      </c>
      <c r="E77" s="116">
        <v>149</v>
      </c>
      <c r="F77" s="118" t="str">
        <f>VLOOKUP(E77,VIP!$A$2:$O14293,2,0)</f>
        <v>DRBR149</v>
      </c>
      <c r="G77" s="118" t="str">
        <f>VLOOKUP(E77,'LISTADO ATM'!$A$2:$B$897,2,0)</f>
        <v>ATM Estación Metro Concepción</v>
      </c>
      <c r="H77" s="118" t="str">
        <f>VLOOKUP(E77,VIP!$A$2:$O19254,7,FALSE)</f>
        <v>N/A</v>
      </c>
      <c r="I77" s="118" t="str">
        <f>VLOOKUP(E77,VIP!$A$2:$O11219,8,FALSE)</f>
        <v>N/A</v>
      </c>
      <c r="J77" s="118" t="str">
        <f>VLOOKUP(E77,VIP!$A$2:$O11169,8,FALSE)</f>
        <v>N/A</v>
      </c>
      <c r="K77" s="118" t="str">
        <f>VLOOKUP(E77,VIP!$A$2:$O14743,6,0)</f>
        <v>N/A</v>
      </c>
      <c r="L77" s="119" t="s">
        <v>2441</v>
      </c>
      <c r="M77" s="99" t="s">
        <v>2445</v>
      </c>
      <c r="N77" s="99" t="s">
        <v>2452</v>
      </c>
      <c r="O77" s="118" t="s">
        <v>2453</v>
      </c>
      <c r="P77" s="200"/>
      <c r="Q77" s="99" t="s">
        <v>2441</v>
      </c>
    </row>
    <row r="78" spans="1:17" s="115" customFormat="1" ht="18" x14ac:dyDescent="0.25">
      <c r="A78" s="118" t="str">
        <f>VLOOKUP(E78,'LISTADO ATM'!$A$2:$C$898,3,0)</f>
        <v>SUR</v>
      </c>
      <c r="B78" s="117">
        <v>3335953944</v>
      </c>
      <c r="C78" s="100">
        <v>44391.400601851848</v>
      </c>
      <c r="D78" s="100" t="s">
        <v>2448</v>
      </c>
      <c r="E78" s="116">
        <v>870</v>
      </c>
      <c r="F78" s="118" t="str">
        <f>VLOOKUP(E78,VIP!$A$2:$O14305,2,0)</f>
        <v>DRBR870</v>
      </c>
      <c r="G78" s="118" t="str">
        <f>VLOOKUP(E78,'LISTADO ATM'!$A$2:$B$897,2,0)</f>
        <v xml:space="preserve">ATM Willbes Dominicana (Barahona) </v>
      </c>
      <c r="H78" s="118" t="str">
        <f>VLOOKUP(E78,VIP!$A$2:$O19266,7,FALSE)</f>
        <v>Si</v>
      </c>
      <c r="I78" s="118" t="str">
        <f>VLOOKUP(E78,VIP!$A$2:$O11231,8,FALSE)</f>
        <v>Si</v>
      </c>
      <c r="J78" s="118" t="str">
        <f>VLOOKUP(E78,VIP!$A$2:$O11181,8,FALSE)</f>
        <v>Si</v>
      </c>
      <c r="K78" s="118" t="str">
        <f>VLOOKUP(E78,VIP!$A$2:$O14755,6,0)</f>
        <v>NO</v>
      </c>
      <c r="L78" s="119" t="s">
        <v>2441</v>
      </c>
      <c r="M78" s="99" t="s">
        <v>2445</v>
      </c>
      <c r="N78" s="99" t="s">
        <v>2452</v>
      </c>
      <c r="O78" s="118" t="s">
        <v>2453</v>
      </c>
      <c r="P78" s="200"/>
      <c r="Q78" s="99" t="s">
        <v>2441</v>
      </c>
    </row>
    <row r="79" spans="1:17" s="115" customFormat="1" ht="18" x14ac:dyDescent="0.25">
      <c r="A79" s="118" t="str">
        <f>VLOOKUP(E79,'LISTADO ATM'!$A$2:$C$898,3,0)</f>
        <v>NORTE</v>
      </c>
      <c r="B79" s="117">
        <v>3335954585</v>
      </c>
      <c r="C79" s="100">
        <v>44391.581516203703</v>
      </c>
      <c r="D79" s="100" t="s">
        <v>2469</v>
      </c>
      <c r="E79" s="116">
        <v>405</v>
      </c>
      <c r="F79" s="118" t="str">
        <f>VLOOKUP(E79,VIP!$A$2:$O14331,2,0)</f>
        <v>DRBR405</v>
      </c>
      <c r="G79" s="118" t="str">
        <f>VLOOKUP(E79,'LISTADO ATM'!$A$2:$B$897,2,0)</f>
        <v xml:space="preserve">ATM UNP Loma de Cabrera </v>
      </c>
      <c r="H79" s="118" t="str">
        <f>VLOOKUP(E79,VIP!$A$2:$O19292,7,FALSE)</f>
        <v>Si</v>
      </c>
      <c r="I79" s="118" t="str">
        <f>VLOOKUP(E79,VIP!$A$2:$O11257,8,FALSE)</f>
        <v>Si</v>
      </c>
      <c r="J79" s="118" t="str">
        <f>VLOOKUP(E79,VIP!$A$2:$O11207,8,FALSE)</f>
        <v>Si</v>
      </c>
      <c r="K79" s="118" t="str">
        <f>VLOOKUP(E79,VIP!$A$2:$O14781,6,0)</f>
        <v>NO</v>
      </c>
      <c r="L79" s="119" t="s">
        <v>2441</v>
      </c>
      <c r="M79" s="99" t="s">
        <v>2445</v>
      </c>
      <c r="N79" s="99" t="s">
        <v>2452</v>
      </c>
      <c r="O79" s="118" t="s">
        <v>2470</v>
      </c>
      <c r="P79" s="118"/>
      <c r="Q79" s="99" t="s">
        <v>2441</v>
      </c>
    </row>
    <row r="80" spans="1:17" s="115" customFormat="1" ht="18" x14ac:dyDescent="0.25">
      <c r="A80" s="118" t="str">
        <f>VLOOKUP(E80,'LISTADO ATM'!$A$2:$C$898,3,0)</f>
        <v>DISTRITO NACIONAL</v>
      </c>
      <c r="B80" s="117">
        <v>3335954546</v>
      </c>
      <c r="C80" s="100">
        <v>44391.562094907407</v>
      </c>
      <c r="D80" s="100" t="s">
        <v>2448</v>
      </c>
      <c r="E80" s="116">
        <v>57</v>
      </c>
      <c r="F80" s="118" t="str">
        <f>VLOOKUP(E80,VIP!$A$2:$O14336,2,0)</f>
        <v>DRBR057</v>
      </c>
      <c r="G80" s="118" t="str">
        <f>VLOOKUP(E80,'LISTADO ATM'!$A$2:$B$897,2,0)</f>
        <v xml:space="preserve">ATM Oficina Malecon Center </v>
      </c>
      <c r="H80" s="118" t="str">
        <f>VLOOKUP(E80,VIP!$A$2:$O19297,7,FALSE)</f>
        <v>Si</v>
      </c>
      <c r="I80" s="118" t="str">
        <f>VLOOKUP(E80,VIP!$A$2:$O11262,8,FALSE)</f>
        <v>Si</v>
      </c>
      <c r="J80" s="118" t="str">
        <f>VLOOKUP(E80,VIP!$A$2:$O11212,8,FALSE)</f>
        <v>Si</v>
      </c>
      <c r="K80" s="118" t="str">
        <f>VLOOKUP(E80,VIP!$A$2:$O14786,6,0)</f>
        <v>NO</v>
      </c>
      <c r="L80" s="119" t="s">
        <v>2441</v>
      </c>
      <c r="M80" s="99" t="s">
        <v>2445</v>
      </c>
      <c r="N80" s="99" t="s">
        <v>2452</v>
      </c>
      <c r="O80" s="118" t="s">
        <v>2453</v>
      </c>
      <c r="P80" s="118"/>
      <c r="Q80" s="99" t="s">
        <v>2441</v>
      </c>
    </row>
    <row r="81" spans="1:17" s="115" customFormat="1" ht="18" x14ac:dyDescent="0.25">
      <c r="A81" s="118" t="str">
        <f>VLOOKUP(E81,'LISTADO ATM'!$A$2:$C$898,3,0)</f>
        <v>ESTE</v>
      </c>
      <c r="B81" s="117">
        <v>3335954531</v>
      </c>
      <c r="C81" s="100">
        <v>44391.553229166668</v>
      </c>
      <c r="D81" s="100" t="s">
        <v>2448</v>
      </c>
      <c r="E81" s="116">
        <v>289</v>
      </c>
      <c r="F81" s="118" t="str">
        <f>VLOOKUP(E81,VIP!$A$2:$O14337,2,0)</f>
        <v>DRBR910</v>
      </c>
      <c r="G81" s="118" t="str">
        <f>VLOOKUP(E81,'LISTADO ATM'!$A$2:$B$897,2,0)</f>
        <v>ATM Oficina Bávaro II</v>
      </c>
      <c r="H81" s="118" t="str">
        <f>VLOOKUP(E81,VIP!$A$2:$O19298,7,FALSE)</f>
        <v>Si</v>
      </c>
      <c r="I81" s="118" t="str">
        <f>VLOOKUP(E81,VIP!$A$2:$O11263,8,FALSE)</f>
        <v>Si</v>
      </c>
      <c r="J81" s="118" t="str">
        <f>VLOOKUP(E81,VIP!$A$2:$O11213,8,FALSE)</f>
        <v>Si</v>
      </c>
      <c r="K81" s="118" t="str">
        <f>VLOOKUP(E81,VIP!$A$2:$O14787,6,0)</f>
        <v>NO</v>
      </c>
      <c r="L81" s="119" t="s">
        <v>2441</v>
      </c>
      <c r="M81" s="99" t="s">
        <v>2445</v>
      </c>
      <c r="N81" s="99" t="s">
        <v>2452</v>
      </c>
      <c r="O81" s="118" t="s">
        <v>2453</v>
      </c>
      <c r="P81" s="118"/>
      <c r="Q81" s="99" t="s">
        <v>2441</v>
      </c>
    </row>
    <row r="82" spans="1:17" s="115" customFormat="1" ht="18" x14ac:dyDescent="0.25">
      <c r="A82" s="118" t="str">
        <f>VLOOKUP(E82,'LISTADO ATM'!$A$2:$C$898,3,0)</f>
        <v>NORTE</v>
      </c>
      <c r="B82" s="117">
        <v>3335954468</v>
      </c>
      <c r="C82" s="100">
        <v>44391.530150462961</v>
      </c>
      <c r="D82" s="100" t="s">
        <v>2469</v>
      </c>
      <c r="E82" s="116">
        <v>636</v>
      </c>
      <c r="F82" s="118" t="str">
        <f>VLOOKUP(E82,VIP!$A$2:$O14338,2,0)</f>
        <v>DRBR110</v>
      </c>
      <c r="G82" s="118" t="str">
        <f>VLOOKUP(E82,'LISTADO ATM'!$A$2:$B$897,2,0)</f>
        <v xml:space="preserve">ATM Oficina Tamboríl </v>
      </c>
      <c r="H82" s="118" t="str">
        <f>VLOOKUP(E82,VIP!$A$2:$O19299,7,FALSE)</f>
        <v>Si</v>
      </c>
      <c r="I82" s="118" t="str">
        <f>VLOOKUP(E82,VIP!$A$2:$O11264,8,FALSE)</f>
        <v>Si</v>
      </c>
      <c r="J82" s="118" t="str">
        <f>VLOOKUP(E82,VIP!$A$2:$O11214,8,FALSE)</f>
        <v>Si</v>
      </c>
      <c r="K82" s="118" t="str">
        <f>VLOOKUP(E82,VIP!$A$2:$O14788,6,0)</f>
        <v>SI</v>
      </c>
      <c r="L82" s="119" t="s">
        <v>2441</v>
      </c>
      <c r="M82" s="99" t="s">
        <v>2445</v>
      </c>
      <c r="N82" s="99" t="s">
        <v>2452</v>
      </c>
      <c r="O82" s="118" t="s">
        <v>2470</v>
      </c>
      <c r="P82" s="118"/>
      <c r="Q82" s="99" t="s">
        <v>2441</v>
      </c>
    </row>
    <row r="83" spans="1:17" s="115" customFormat="1" ht="18" x14ac:dyDescent="0.25">
      <c r="A83" s="118" t="str">
        <f>VLOOKUP(E83,'LISTADO ATM'!$A$2:$C$898,3,0)</f>
        <v>DISTRITO NACIONAL</v>
      </c>
      <c r="B83" s="117">
        <v>3335954459</v>
      </c>
      <c r="C83" s="100">
        <v>44391.526956018519</v>
      </c>
      <c r="D83" s="100" t="s">
        <v>2469</v>
      </c>
      <c r="E83" s="116">
        <v>408</v>
      </c>
      <c r="F83" s="118" t="str">
        <f>VLOOKUP(E83,VIP!$A$2:$O14326,2,0)</f>
        <v>DRBR408</v>
      </c>
      <c r="G83" s="118" t="str">
        <f>VLOOKUP(E83,'LISTADO ATM'!$A$2:$B$897,2,0)</f>
        <v xml:space="preserve">ATM Autobanco Las Palmas de Herrera </v>
      </c>
      <c r="H83" s="118" t="str">
        <f>VLOOKUP(E83,VIP!$A$2:$O19287,7,FALSE)</f>
        <v>Si</v>
      </c>
      <c r="I83" s="118" t="str">
        <f>VLOOKUP(E83,VIP!$A$2:$O11252,8,FALSE)</f>
        <v>Si</v>
      </c>
      <c r="J83" s="118" t="str">
        <f>VLOOKUP(E83,VIP!$A$2:$O11202,8,FALSE)</f>
        <v>Si</v>
      </c>
      <c r="K83" s="118" t="str">
        <f>VLOOKUP(E83,VIP!$A$2:$O14776,6,0)</f>
        <v>NO</v>
      </c>
      <c r="L83" s="119" t="s">
        <v>2441</v>
      </c>
      <c r="M83" s="99" t="s">
        <v>2445</v>
      </c>
      <c r="N83" s="99" t="s">
        <v>2452</v>
      </c>
      <c r="O83" s="118" t="s">
        <v>2470</v>
      </c>
      <c r="P83" s="118"/>
      <c r="Q83" s="99" t="s">
        <v>2441</v>
      </c>
    </row>
    <row r="84" spans="1:17" s="115" customFormat="1" ht="18" x14ac:dyDescent="0.25">
      <c r="A84" s="118" t="str">
        <f>VLOOKUP(E84,'LISTADO ATM'!$A$2:$C$898,3,0)</f>
        <v>DISTRITO NACIONAL</v>
      </c>
      <c r="B84" s="117">
        <v>3335954345</v>
      </c>
      <c r="C84" s="100">
        <v>44391.479988425926</v>
      </c>
      <c r="D84" s="100" t="s">
        <v>2448</v>
      </c>
      <c r="E84" s="116">
        <v>596</v>
      </c>
      <c r="F84" s="118" t="str">
        <f>VLOOKUP(E84,VIP!$A$2:$O14329,2,0)</f>
        <v>DRBR274</v>
      </c>
      <c r="G84" s="118" t="str">
        <f>VLOOKUP(E84,'LISTADO ATM'!$A$2:$B$897,2,0)</f>
        <v xml:space="preserve">ATM Autobanco Malecón Center </v>
      </c>
      <c r="H84" s="118" t="str">
        <f>VLOOKUP(E84,VIP!$A$2:$O19290,7,FALSE)</f>
        <v>Si</v>
      </c>
      <c r="I84" s="118" t="str">
        <f>VLOOKUP(E84,VIP!$A$2:$O11255,8,FALSE)</f>
        <v>Si</v>
      </c>
      <c r="J84" s="118" t="str">
        <f>VLOOKUP(E84,VIP!$A$2:$O11205,8,FALSE)</f>
        <v>Si</v>
      </c>
      <c r="K84" s="118" t="str">
        <f>VLOOKUP(E84,VIP!$A$2:$O14779,6,0)</f>
        <v>NO</v>
      </c>
      <c r="L84" s="119" t="s">
        <v>2441</v>
      </c>
      <c r="M84" s="99" t="s">
        <v>2445</v>
      </c>
      <c r="N84" s="99" t="s">
        <v>2452</v>
      </c>
      <c r="O84" s="118" t="s">
        <v>2453</v>
      </c>
      <c r="P84" s="118"/>
      <c r="Q84" s="99" t="s">
        <v>2441</v>
      </c>
    </row>
    <row r="85" spans="1:17" s="115" customFormat="1" ht="18" x14ac:dyDescent="0.25">
      <c r="A85" s="118" t="str">
        <f>VLOOKUP(E85,'LISTADO ATM'!$A$2:$C$898,3,0)</f>
        <v>ESTE</v>
      </c>
      <c r="B85" s="117">
        <v>3335953007</v>
      </c>
      <c r="C85" s="100">
        <v>44390.531319444446</v>
      </c>
      <c r="D85" s="100" t="s">
        <v>2180</v>
      </c>
      <c r="E85" s="116">
        <v>519</v>
      </c>
      <c r="F85" s="118" t="str">
        <f>VLOOKUP(E85,VIP!$A$2:$O14297,2,0)</f>
        <v>DRBR519</v>
      </c>
      <c r="G85" s="118" t="str">
        <f>VLOOKUP(E85,'LISTADO ATM'!$A$2:$B$897,2,0)</f>
        <v xml:space="preserve">ATM Plaza Estrella (Bávaro) </v>
      </c>
      <c r="H85" s="118" t="str">
        <f>VLOOKUP(E85,VIP!$A$2:$O19258,7,FALSE)</f>
        <v>Si</v>
      </c>
      <c r="I85" s="118" t="str">
        <f>VLOOKUP(E85,VIP!$A$2:$O11223,8,FALSE)</f>
        <v>Si</v>
      </c>
      <c r="J85" s="118" t="str">
        <f>VLOOKUP(E85,VIP!$A$2:$O11173,8,FALSE)</f>
        <v>Si</v>
      </c>
      <c r="K85" s="118" t="str">
        <f>VLOOKUP(E85,VIP!$A$2:$O14747,6,0)</f>
        <v>NO</v>
      </c>
      <c r="L85" s="119" t="s">
        <v>2596</v>
      </c>
      <c r="M85" s="99" t="s">
        <v>2445</v>
      </c>
      <c r="N85" s="99" t="s">
        <v>2591</v>
      </c>
      <c r="O85" s="118" t="s">
        <v>2454</v>
      </c>
      <c r="P85" s="118"/>
      <c r="Q85" s="99" t="s">
        <v>2596</v>
      </c>
    </row>
    <row r="86" spans="1:17" s="115" customFormat="1" ht="18" x14ac:dyDescent="0.25">
      <c r="A86" s="118" t="str">
        <f>VLOOKUP(E86,'LISTADO ATM'!$A$2:$C$898,3,0)</f>
        <v>DISTRITO NACIONAL</v>
      </c>
      <c r="B86" s="117">
        <v>3335954670</v>
      </c>
      <c r="C86" s="100">
        <v>44391.607291666667</v>
      </c>
      <c r="D86" s="100" t="s">
        <v>2180</v>
      </c>
      <c r="E86" s="116">
        <v>409</v>
      </c>
      <c r="F86" s="118" t="str">
        <f>VLOOKUP(E86,VIP!$A$2:$O14317,2,0)</f>
        <v>DRBR409</v>
      </c>
      <c r="G86" s="118" t="str">
        <f>VLOOKUP(E86,'LISTADO ATM'!$A$2:$B$897,2,0)</f>
        <v xml:space="preserve">ATM Oficina Las Palmas de Herrera I </v>
      </c>
      <c r="H86" s="118" t="str">
        <f>VLOOKUP(E86,VIP!$A$2:$O19278,7,FALSE)</f>
        <v>Si</v>
      </c>
      <c r="I86" s="118" t="str">
        <f>VLOOKUP(E86,VIP!$A$2:$O11243,8,FALSE)</f>
        <v>Si</v>
      </c>
      <c r="J86" s="118" t="str">
        <f>VLOOKUP(E86,VIP!$A$2:$O11193,8,FALSE)</f>
        <v>Si</v>
      </c>
      <c r="K86" s="118" t="str">
        <f>VLOOKUP(E86,VIP!$A$2:$O14767,6,0)</f>
        <v>NO</v>
      </c>
      <c r="L86" s="119" t="s">
        <v>2596</v>
      </c>
      <c r="M86" s="99" t="s">
        <v>2445</v>
      </c>
      <c r="N86" s="99" t="s">
        <v>2452</v>
      </c>
      <c r="O86" s="118" t="s">
        <v>2454</v>
      </c>
      <c r="P86" s="118"/>
      <c r="Q86" s="99" t="s">
        <v>2596</v>
      </c>
    </row>
    <row r="87" spans="1:17" s="115" customFormat="1" ht="18" x14ac:dyDescent="0.25">
      <c r="A87" s="118" t="str">
        <f>VLOOKUP(E87,'LISTADO ATM'!$A$2:$C$898,3,0)</f>
        <v>DISTRITO NACIONAL</v>
      </c>
      <c r="B87" s="117">
        <v>3335954686</v>
      </c>
      <c r="C87" s="100">
        <v>44391.612870370373</v>
      </c>
      <c r="D87" s="100" t="s">
        <v>2469</v>
      </c>
      <c r="E87" s="116">
        <v>149</v>
      </c>
      <c r="F87" s="118" t="str">
        <f>VLOOKUP(E87,VIP!$A$2:$O14331,2,0)</f>
        <v>DRBR149</v>
      </c>
      <c r="G87" s="118" t="str">
        <f>VLOOKUP(E87,'LISTADO ATM'!$A$2:$B$897,2,0)</f>
        <v>ATM Estación Metro Concepción</v>
      </c>
      <c r="H87" s="118" t="str">
        <f>VLOOKUP(E87,VIP!$A$2:$O19292,7,FALSE)</f>
        <v>N/A</v>
      </c>
      <c r="I87" s="118" t="str">
        <f>VLOOKUP(E87,VIP!$A$2:$O11257,8,FALSE)</f>
        <v>N/A</v>
      </c>
      <c r="J87" s="118" t="str">
        <f>VLOOKUP(E87,VIP!$A$2:$O11207,8,FALSE)</f>
        <v>N/A</v>
      </c>
      <c r="K87" s="118" t="str">
        <f>VLOOKUP(E87,VIP!$A$2:$O14781,6,0)</f>
        <v>N/A</v>
      </c>
      <c r="L87" s="119" t="s">
        <v>2610</v>
      </c>
      <c r="M87" s="99" t="s">
        <v>2445</v>
      </c>
      <c r="N87" s="99" t="s">
        <v>2595</v>
      </c>
      <c r="O87" s="118" t="s">
        <v>2606</v>
      </c>
      <c r="P87" s="169" t="s">
        <v>2608</v>
      </c>
      <c r="Q87" s="168">
        <v>44391.65</v>
      </c>
    </row>
    <row r="88" spans="1:17" s="115" customFormat="1" ht="18" x14ac:dyDescent="0.25">
      <c r="A88" s="118" t="str">
        <f>VLOOKUP(E88,'LISTADO ATM'!$A$2:$C$898,3,0)</f>
        <v>DISTRITO NACIONAL</v>
      </c>
      <c r="B88" s="117">
        <v>3335954183</v>
      </c>
      <c r="C88" s="100">
        <v>44391.443645833337</v>
      </c>
      <c r="D88" s="100" t="s">
        <v>2469</v>
      </c>
      <c r="E88" s="116">
        <v>734</v>
      </c>
      <c r="F88" s="118" t="str">
        <f>VLOOKUP(E88,VIP!$A$2:$O14315,2,0)</f>
        <v>DRBR178</v>
      </c>
      <c r="G88" s="118" t="str">
        <f>VLOOKUP(E88,'LISTADO ATM'!$A$2:$B$897,2,0)</f>
        <v xml:space="preserve">ATM Oficina Independencia I </v>
      </c>
      <c r="H88" s="118" t="str">
        <f>VLOOKUP(E88,VIP!$A$2:$O19276,7,FALSE)</f>
        <v>Si</v>
      </c>
      <c r="I88" s="118" t="str">
        <f>VLOOKUP(E88,VIP!$A$2:$O11241,8,FALSE)</f>
        <v>Si</v>
      </c>
      <c r="J88" s="118" t="str">
        <f>VLOOKUP(E88,VIP!$A$2:$O11191,8,FALSE)</f>
        <v>Si</v>
      </c>
      <c r="K88" s="118" t="str">
        <f>VLOOKUP(E88,VIP!$A$2:$O14765,6,0)</f>
        <v>SI</v>
      </c>
      <c r="L88" s="119" t="s">
        <v>2603</v>
      </c>
      <c r="M88" s="99" t="s">
        <v>2445</v>
      </c>
      <c r="N88" s="99" t="s">
        <v>2595</v>
      </c>
      <c r="O88" s="118" t="s">
        <v>2606</v>
      </c>
      <c r="P88" s="169" t="s">
        <v>2608</v>
      </c>
      <c r="Q88" s="168">
        <v>44391.459722222222</v>
      </c>
    </row>
    <row r="89" spans="1:17" s="115" customFormat="1" ht="18" x14ac:dyDescent="0.25">
      <c r="A89" s="118" t="str">
        <f>VLOOKUP(E89,'LISTADO ATM'!$A$2:$C$898,3,0)</f>
        <v>DISTRITO NACIONAL</v>
      </c>
      <c r="B89" s="117">
        <v>3335954209</v>
      </c>
      <c r="C89" s="100">
        <v>44391.449456018519</v>
      </c>
      <c r="D89" s="100" t="s">
        <v>2469</v>
      </c>
      <c r="E89" s="116">
        <v>540</v>
      </c>
      <c r="F89" s="118" t="str">
        <f>VLOOKUP(E89,VIP!$A$2:$O14311,2,0)</f>
        <v>DRBR540</v>
      </c>
      <c r="G89" s="118" t="str">
        <f>VLOOKUP(E89,'LISTADO ATM'!$A$2:$B$897,2,0)</f>
        <v xml:space="preserve">ATM Autoservicio Sambil I </v>
      </c>
      <c r="H89" s="118" t="str">
        <f>VLOOKUP(E89,VIP!$A$2:$O19272,7,FALSE)</f>
        <v>Si</v>
      </c>
      <c r="I89" s="118" t="str">
        <f>VLOOKUP(E89,VIP!$A$2:$O11237,8,FALSE)</f>
        <v>Si</v>
      </c>
      <c r="J89" s="118" t="str">
        <f>VLOOKUP(E89,VIP!$A$2:$O11187,8,FALSE)</f>
        <v>Si</v>
      </c>
      <c r="K89" s="118" t="str">
        <f>VLOOKUP(E89,VIP!$A$2:$O14761,6,0)</f>
        <v>NO</v>
      </c>
      <c r="L89" s="119" t="s">
        <v>2603</v>
      </c>
      <c r="M89" s="99" t="s">
        <v>2445</v>
      </c>
      <c r="N89" s="99" t="s">
        <v>2595</v>
      </c>
      <c r="O89" s="118" t="s">
        <v>2606</v>
      </c>
      <c r="P89" s="169" t="s">
        <v>2608</v>
      </c>
      <c r="Q89" s="168">
        <v>44391.459722222222</v>
      </c>
    </row>
    <row r="90" spans="1:17" s="115" customFormat="1" ht="18" x14ac:dyDescent="0.25">
      <c r="A90" s="118" t="str">
        <f>VLOOKUP(E90,'LISTADO ATM'!$A$2:$C$898,3,0)</f>
        <v>DISTRITO NACIONAL</v>
      </c>
      <c r="B90" s="117">
        <v>3335954186</v>
      </c>
      <c r="C90" s="100">
        <v>44391.445011574076</v>
      </c>
      <c r="D90" s="100" t="s">
        <v>2469</v>
      </c>
      <c r="E90" s="116">
        <v>246</v>
      </c>
      <c r="F90" s="118" t="str">
        <f>VLOOKUP(E90,VIP!$A$2:$O14314,2,0)</f>
        <v>DRBR246</v>
      </c>
      <c r="G90" s="118" t="str">
        <f>VLOOKUP(E90,'LISTADO ATM'!$A$2:$B$897,2,0)</f>
        <v xml:space="preserve">ATM Oficina Torre BR (Lobby) </v>
      </c>
      <c r="H90" s="118" t="str">
        <f>VLOOKUP(E90,VIP!$A$2:$O19275,7,FALSE)</f>
        <v>Si</v>
      </c>
      <c r="I90" s="118" t="str">
        <f>VLOOKUP(E90,VIP!$A$2:$O11240,8,FALSE)</f>
        <v>Si</v>
      </c>
      <c r="J90" s="118" t="str">
        <f>VLOOKUP(E90,VIP!$A$2:$O11190,8,FALSE)</f>
        <v>Si</v>
      </c>
      <c r="K90" s="118" t="str">
        <f>VLOOKUP(E90,VIP!$A$2:$O14764,6,0)</f>
        <v>SI</v>
      </c>
      <c r="L90" s="119" t="s">
        <v>2605</v>
      </c>
      <c r="M90" s="99" t="s">
        <v>2445</v>
      </c>
      <c r="N90" s="99" t="s">
        <v>2595</v>
      </c>
      <c r="O90" s="118" t="s">
        <v>2606</v>
      </c>
      <c r="P90" s="169" t="s">
        <v>2608</v>
      </c>
      <c r="Q90" s="168">
        <v>44391.458333333336</v>
      </c>
    </row>
    <row r="91" spans="1:17" s="115" customFormat="1" ht="18" x14ac:dyDescent="0.25">
      <c r="A91" s="118" t="str">
        <f>VLOOKUP(E91,'LISTADO ATM'!$A$2:$C$898,3,0)</f>
        <v>DISTRITO NACIONAL</v>
      </c>
      <c r="B91" s="117">
        <v>3335954676</v>
      </c>
      <c r="C91" s="100">
        <v>44391.609722222223</v>
      </c>
      <c r="D91" s="100" t="s">
        <v>2469</v>
      </c>
      <c r="E91" s="116">
        <v>264</v>
      </c>
      <c r="F91" s="118" t="str">
        <f>VLOOKUP(E91,VIP!$A$2:$O14332,2,0)</f>
        <v>DRBR264</v>
      </c>
      <c r="G91" s="118" t="str">
        <f>VLOOKUP(E91,'LISTADO ATM'!$A$2:$B$897,2,0)</f>
        <v xml:space="preserve">ATM S/M Nacional Independencia </v>
      </c>
      <c r="H91" s="118" t="str">
        <f>VLOOKUP(E91,VIP!$A$2:$O19293,7,FALSE)</f>
        <v>Si</v>
      </c>
      <c r="I91" s="118" t="str">
        <f>VLOOKUP(E91,VIP!$A$2:$O11258,8,FALSE)</f>
        <v>Si</v>
      </c>
      <c r="J91" s="118" t="str">
        <f>VLOOKUP(E91,VIP!$A$2:$O11208,8,FALSE)</f>
        <v>Si</v>
      </c>
      <c r="K91" s="118" t="str">
        <f>VLOOKUP(E91,VIP!$A$2:$O14782,6,0)</f>
        <v>SI</v>
      </c>
      <c r="L91" s="119" t="s">
        <v>2611</v>
      </c>
      <c r="M91" s="99" t="s">
        <v>2445</v>
      </c>
      <c r="N91" s="99" t="s">
        <v>2595</v>
      </c>
      <c r="O91" s="118" t="s">
        <v>2606</v>
      </c>
      <c r="P91" s="169" t="s">
        <v>2608</v>
      </c>
      <c r="Q91" s="168">
        <v>44391.643055555556</v>
      </c>
    </row>
    <row r="92" spans="1:17" s="115" customFormat="1" ht="18" x14ac:dyDescent="0.25">
      <c r="A92" s="118" t="str">
        <f>VLOOKUP(E92,'LISTADO ATM'!$A$2:$C$898,3,0)</f>
        <v>SUR</v>
      </c>
      <c r="B92" s="117">
        <v>3335951968</v>
      </c>
      <c r="C92" s="100">
        <v>44389.781840277778</v>
      </c>
      <c r="D92" s="100" t="s">
        <v>2180</v>
      </c>
      <c r="E92" s="116">
        <v>829</v>
      </c>
      <c r="F92" s="118" t="str">
        <f>VLOOKUP(E92,VIP!$A$2:$O14246,2,0)</f>
        <v>DRBR829</v>
      </c>
      <c r="G92" s="118" t="str">
        <f>VLOOKUP(E92,'LISTADO ATM'!$A$2:$B$897,2,0)</f>
        <v xml:space="preserve">ATM UNP Multicentro Sirena Baní </v>
      </c>
      <c r="H92" s="118" t="str">
        <f>VLOOKUP(E92,VIP!$A$2:$O19207,7,FALSE)</f>
        <v>Si</v>
      </c>
      <c r="I92" s="118" t="str">
        <f>VLOOKUP(E92,VIP!$A$2:$O11172,8,FALSE)</f>
        <v>Si</v>
      </c>
      <c r="J92" s="118" t="str">
        <f>VLOOKUP(E92,VIP!$A$2:$O11122,8,FALSE)</f>
        <v>Si</v>
      </c>
      <c r="K92" s="118" t="str">
        <f>VLOOKUP(E92,VIP!$A$2:$O14696,6,0)</f>
        <v>NO</v>
      </c>
      <c r="L92" s="119" t="s">
        <v>2590</v>
      </c>
      <c r="M92" s="99" t="s">
        <v>2445</v>
      </c>
      <c r="N92" s="99" t="s">
        <v>2591</v>
      </c>
      <c r="O92" s="118" t="s">
        <v>2454</v>
      </c>
      <c r="P92" s="118"/>
      <c r="Q92" s="99" t="s">
        <v>2590</v>
      </c>
    </row>
    <row r="93" spans="1:17" s="115" customFormat="1" ht="18" x14ac:dyDescent="0.25">
      <c r="A93" s="118" t="str">
        <f>VLOOKUP(E93,'LISTADO ATM'!$A$2:$C$898,3,0)</f>
        <v>ESTE</v>
      </c>
      <c r="B93" s="117">
        <v>3335953621</v>
      </c>
      <c r="C93" s="100">
        <v>44390.804444444446</v>
      </c>
      <c r="D93" s="100" t="s">
        <v>2180</v>
      </c>
      <c r="E93" s="116">
        <v>268</v>
      </c>
      <c r="F93" s="118" t="str">
        <f>VLOOKUP(E93,VIP!$A$2:$O14300,2,0)</f>
        <v>DRBR268</v>
      </c>
      <c r="G93" s="118" t="str">
        <f>VLOOKUP(E93,'LISTADO ATM'!$A$2:$B$897,2,0)</f>
        <v xml:space="preserve">ATM Autobanco La Altagracia (Higuey) </v>
      </c>
      <c r="H93" s="118" t="str">
        <f>VLOOKUP(E93,VIP!$A$2:$O19261,7,FALSE)</f>
        <v>Si</v>
      </c>
      <c r="I93" s="118" t="str">
        <f>VLOOKUP(E93,VIP!$A$2:$O11226,8,FALSE)</f>
        <v>Si</v>
      </c>
      <c r="J93" s="118" t="str">
        <f>VLOOKUP(E93,VIP!$A$2:$O11176,8,FALSE)</f>
        <v>Si</v>
      </c>
      <c r="K93" s="118" t="str">
        <f>VLOOKUP(E93,VIP!$A$2:$O14750,6,0)</f>
        <v>NO</v>
      </c>
      <c r="L93" s="119" t="s">
        <v>2590</v>
      </c>
      <c r="M93" s="99" t="s">
        <v>2445</v>
      </c>
      <c r="N93" s="99" t="s">
        <v>2452</v>
      </c>
      <c r="O93" s="118" t="s">
        <v>2454</v>
      </c>
      <c r="P93" s="118"/>
      <c r="Q93" s="99" t="s">
        <v>2590</v>
      </c>
    </row>
    <row r="94" spans="1:17" s="115" customFormat="1" ht="18" x14ac:dyDescent="0.25">
      <c r="A94" s="118" t="str">
        <f>VLOOKUP(E94,'LISTADO ATM'!$A$2:$C$898,3,0)</f>
        <v>DISTRITO NACIONAL</v>
      </c>
      <c r="B94" s="117">
        <v>3335953651</v>
      </c>
      <c r="C94" s="100">
        <v>44391.031412037039</v>
      </c>
      <c r="D94" s="100" t="s">
        <v>2180</v>
      </c>
      <c r="E94" s="116">
        <v>929</v>
      </c>
      <c r="F94" s="118" t="str">
        <f>VLOOKUP(E94,VIP!$A$2:$O14294,2,0)</f>
        <v>DRBR929</v>
      </c>
      <c r="G94" s="118" t="str">
        <f>VLOOKUP(E94,'LISTADO ATM'!$A$2:$B$897,2,0)</f>
        <v>ATM Autoservicio Nacional El Conde</v>
      </c>
      <c r="H94" s="118" t="str">
        <f>VLOOKUP(E94,VIP!$A$2:$O19255,7,FALSE)</f>
        <v>Si</v>
      </c>
      <c r="I94" s="118" t="str">
        <f>VLOOKUP(E94,VIP!$A$2:$O11220,8,FALSE)</f>
        <v>Si</v>
      </c>
      <c r="J94" s="118" t="str">
        <f>VLOOKUP(E94,VIP!$A$2:$O11170,8,FALSE)</f>
        <v>Si</v>
      </c>
      <c r="K94" s="118" t="str">
        <f>VLOOKUP(E94,VIP!$A$2:$O14744,6,0)</f>
        <v>NO</v>
      </c>
      <c r="L94" s="119" t="s">
        <v>2590</v>
      </c>
      <c r="M94" s="99" t="s">
        <v>2445</v>
      </c>
      <c r="N94" s="99" t="s">
        <v>2452</v>
      </c>
      <c r="O94" s="118" t="s">
        <v>2454</v>
      </c>
      <c r="P94" s="118"/>
      <c r="Q94" s="99" t="s">
        <v>2590</v>
      </c>
    </row>
    <row r="95" spans="1:17" s="115" customFormat="1" ht="18" x14ac:dyDescent="0.25">
      <c r="A95" s="118" t="str">
        <f>VLOOKUP(E95,'LISTADO ATM'!$A$2:$C$898,3,0)</f>
        <v>SUR</v>
      </c>
      <c r="B95" s="117">
        <v>3335954089</v>
      </c>
      <c r="C95" s="100">
        <v>44391.428043981483</v>
      </c>
      <c r="D95" s="100" t="s">
        <v>2602</v>
      </c>
      <c r="E95" s="116">
        <v>249</v>
      </c>
      <c r="F95" s="118" t="str">
        <f>VLOOKUP(E95,VIP!$A$2:$O14298,2,0)</f>
        <v>DRBR249</v>
      </c>
      <c r="G95" s="118" t="str">
        <f>VLOOKUP(E95,'LISTADO ATM'!$A$2:$B$897,2,0)</f>
        <v xml:space="preserve">ATM Banco Agrícola Neiba </v>
      </c>
      <c r="H95" s="118" t="str">
        <f>VLOOKUP(E95,VIP!$A$2:$O19259,7,FALSE)</f>
        <v>Si</v>
      </c>
      <c r="I95" s="118" t="str">
        <f>VLOOKUP(E95,VIP!$A$2:$O11224,8,FALSE)</f>
        <v>Si</v>
      </c>
      <c r="J95" s="118" t="str">
        <f>VLOOKUP(E95,VIP!$A$2:$O11174,8,FALSE)</f>
        <v>Si</v>
      </c>
      <c r="K95" s="118" t="str">
        <f>VLOOKUP(E95,VIP!$A$2:$O14748,6,0)</f>
        <v>NO</v>
      </c>
      <c r="L95" s="119" t="s">
        <v>2599</v>
      </c>
      <c r="M95" s="99" t="s">
        <v>2445</v>
      </c>
      <c r="N95" s="99" t="s">
        <v>2601</v>
      </c>
      <c r="O95" s="118" t="s">
        <v>2600</v>
      </c>
      <c r="P95" s="118"/>
      <c r="Q95" s="99" t="s">
        <v>2599</v>
      </c>
    </row>
    <row r="96" spans="1:17" s="115" customFormat="1" ht="18" x14ac:dyDescent="0.25">
      <c r="A96" s="118" t="str">
        <f>VLOOKUP(E96,'LISTADO ATM'!$A$2:$C$898,3,0)</f>
        <v>ESTE</v>
      </c>
      <c r="B96" s="117">
        <v>3335951799</v>
      </c>
      <c r="C96" s="100">
        <v>44389.678599537037</v>
      </c>
      <c r="D96" s="100" t="s">
        <v>2448</v>
      </c>
      <c r="E96" s="116">
        <v>651</v>
      </c>
      <c r="F96" s="118" t="str">
        <f>VLOOKUP(E96,VIP!$A$2:$O14268,2,0)</f>
        <v>DRBR651</v>
      </c>
      <c r="G96" s="118" t="str">
        <f>VLOOKUP(E96,'LISTADO ATM'!$A$2:$B$897,2,0)</f>
        <v>ATM Eco Petroleo Romana</v>
      </c>
      <c r="H96" s="118" t="str">
        <f>VLOOKUP(E96,VIP!$A$2:$O19229,7,FALSE)</f>
        <v>Si</v>
      </c>
      <c r="I96" s="118" t="str">
        <f>VLOOKUP(E96,VIP!$A$2:$O11194,8,FALSE)</f>
        <v>Si</v>
      </c>
      <c r="J96" s="118" t="str">
        <f>VLOOKUP(E96,VIP!$A$2:$O11144,8,FALSE)</f>
        <v>Si</v>
      </c>
      <c r="K96" s="118" t="str">
        <f>VLOOKUP(E96,VIP!$A$2:$O14718,6,0)</f>
        <v>NO</v>
      </c>
      <c r="L96" s="119" t="s">
        <v>2417</v>
      </c>
      <c r="M96" s="166" t="s">
        <v>2545</v>
      </c>
      <c r="N96" s="99" t="s">
        <v>2452</v>
      </c>
      <c r="O96" s="118" t="s">
        <v>2453</v>
      </c>
      <c r="P96" s="118"/>
      <c r="Q96" s="168">
        <v>44391.443055555559</v>
      </c>
    </row>
    <row r="97" spans="1:17" s="115" customFormat="1" ht="18" x14ac:dyDescent="0.25">
      <c r="A97" s="118" t="str">
        <f>VLOOKUP(E97,'LISTADO ATM'!$A$2:$C$898,3,0)</f>
        <v>NORTE</v>
      </c>
      <c r="B97" s="117">
        <v>3335952026</v>
      </c>
      <c r="C97" s="100">
        <v>44390.302141203705</v>
      </c>
      <c r="D97" s="100" t="s">
        <v>2589</v>
      </c>
      <c r="E97" s="116">
        <v>771</v>
      </c>
      <c r="F97" s="118" t="str">
        <f>VLOOKUP(E97,VIP!$A$2:$O14287,2,0)</f>
        <v>DRBR771</v>
      </c>
      <c r="G97" s="118" t="str">
        <f>VLOOKUP(E97,'LISTADO ATM'!$A$2:$B$897,2,0)</f>
        <v xml:space="preserve">ATM UASD Mao </v>
      </c>
      <c r="H97" s="118" t="str">
        <f>VLOOKUP(E97,VIP!$A$2:$O19248,7,FALSE)</f>
        <v>Si</v>
      </c>
      <c r="I97" s="118" t="str">
        <f>VLOOKUP(E97,VIP!$A$2:$O11213,8,FALSE)</f>
        <v>Si</v>
      </c>
      <c r="J97" s="118" t="str">
        <f>VLOOKUP(E97,VIP!$A$2:$O11163,8,FALSE)</f>
        <v>Si</v>
      </c>
      <c r="K97" s="118" t="str">
        <f>VLOOKUP(E97,VIP!$A$2:$O14737,6,0)</f>
        <v>NO</v>
      </c>
      <c r="L97" s="119" t="s">
        <v>2417</v>
      </c>
      <c r="M97" s="166" t="s">
        <v>2545</v>
      </c>
      <c r="N97" s="99" t="s">
        <v>2452</v>
      </c>
      <c r="O97" s="118" t="s">
        <v>2594</v>
      </c>
      <c r="P97" s="118"/>
      <c r="Q97" s="168">
        <v>44391.54791666667</v>
      </c>
    </row>
    <row r="98" spans="1:17" s="115" customFormat="1" ht="18" x14ac:dyDescent="0.25">
      <c r="A98" s="118" t="str">
        <f>VLOOKUP(E98,'LISTADO ATM'!$A$2:$C$898,3,0)</f>
        <v>DISTRITO NACIONAL</v>
      </c>
      <c r="B98" s="117">
        <v>3335953458</v>
      </c>
      <c r="C98" s="100">
        <v>44390.677986111114</v>
      </c>
      <c r="D98" s="100" t="s">
        <v>2448</v>
      </c>
      <c r="E98" s="116">
        <v>551</v>
      </c>
      <c r="F98" s="118" t="str">
        <f>VLOOKUP(E98,VIP!$A$2:$O14308,2,0)</f>
        <v>DRBR01C</v>
      </c>
      <c r="G98" s="118" t="str">
        <f>VLOOKUP(E98,'LISTADO ATM'!$A$2:$B$897,2,0)</f>
        <v xml:space="preserve">ATM Oficina Padre Castellanos </v>
      </c>
      <c r="H98" s="118" t="str">
        <f>VLOOKUP(E98,VIP!$A$2:$O19269,7,FALSE)</f>
        <v>Si</v>
      </c>
      <c r="I98" s="118" t="str">
        <f>VLOOKUP(E98,VIP!$A$2:$O11234,8,FALSE)</f>
        <v>Si</v>
      </c>
      <c r="J98" s="118" t="str">
        <f>VLOOKUP(E98,VIP!$A$2:$O11184,8,FALSE)</f>
        <v>Si</v>
      </c>
      <c r="K98" s="118" t="str">
        <f>VLOOKUP(E98,VIP!$A$2:$O14758,6,0)</f>
        <v>NO</v>
      </c>
      <c r="L98" s="119" t="s">
        <v>2417</v>
      </c>
      <c r="M98" s="166" t="s">
        <v>2545</v>
      </c>
      <c r="N98" s="99" t="s">
        <v>2452</v>
      </c>
      <c r="O98" s="118" t="s">
        <v>2453</v>
      </c>
      <c r="P98" s="118"/>
      <c r="Q98" s="168">
        <v>44391.442361111112</v>
      </c>
    </row>
    <row r="99" spans="1:17" s="115" customFormat="1" ht="18" x14ac:dyDescent="0.25">
      <c r="A99" s="118" t="str">
        <f>VLOOKUP(E99,'LISTADO ATM'!$A$2:$C$898,3,0)</f>
        <v>ESTE</v>
      </c>
      <c r="B99" s="117">
        <v>3335953618</v>
      </c>
      <c r="C99" s="100">
        <v>44390.799027777779</v>
      </c>
      <c r="D99" s="100" t="s">
        <v>2448</v>
      </c>
      <c r="E99" s="116">
        <v>824</v>
      </c>
      <c r="F99" s="118" t="str">
        <f>VLOOKUP(E99,VIP!$A$2:$O14302,2,0)</f>
        <v>DRBR824</v>
      </c>
      <c r="G99" s="118" t="str">
        <f>VLOOKUP(E99,'LISTADO ATM'!$A$2:$B$897,2,0)</f>
        <v xml:space="preserve">ATM Multiplaza (Higuey) </v>
      </c>
      <c r="H99" s="118" t="str">
        <f>VLOOKUP(E99,VIP!$A$2:$O19263,7,FALSE)</f>
        <v>Si</v>
      </c>
      <c r="I99" s="118" t="str">
        <f>VLOOKUP(E99,VIP!$A$2:$O11228,8,FALSE)</f>
        <v>Si</v>
      </c>
      <c r="J99" s="118" t="str">
        <f>VLOOKUP(E99,VIP!$A$2:$O11178,8,FALSE)</f>
        <v>Si</v>
      </c>
      <c r="K99" s="118" t="str">
        <f>VLOOKUP(E99,VIP!$A$2:$O14752,6,0)</f>
        <v>NO</v>
      </c>
      <c r="L99" s="119" t="s">
        <v>2417</v>
      </c>
      <c r="M99" s="166" t="s">
        <v>2545</v>
      </c>
      <c r="N99" s="99" t="s">
        <v>2452</v>
      </c>
      <c r="O99" s="118" t="s">
        <v>2453</v>
      </c>
      <c r="P99" s="118"/>
      <c r="Q99" s="168">
        <v>44391.582638888889</v>
      </c>
    </row>
    <row r="100" spans="1:17" s="115" customFormat="1" ht="18" x14ac:dyDescent="0.25">
      <c r="A100" s="118" t="str">
        <f>VLOOKUP(E100,'LISTADO ATM'!$A$2:$C$898,3,0)</f>
        <v>DISTRITO NACIONAL</v>
      </c>
      <c r="B100" s="117">
        <v>3335953619</v>
      </c>
      <c r="C100" s="100">
        <v>44390.802094907405</v>
      </c>
      <c r="D100" s="100" t="s">
        <v>2469</v>
      </c>
      <c r="E100" s="116">
        <v>410</v>
      </c>
      <c r="F100" s="118" t="str">
        <f>VLOOKUP(E100,VIP!$A$2:$O14301,2,0)</f>
        <v>DRBR410</v>
      </c>
      <c r="G100" s="118" t="str">
        <f>VLOOKUP(E100,'LISTADO ATM'!$A$2:$B$897,2,0)</f>
        <v xml:space="preserve">ATM Oficina Las Palmas de Herrera II </v>
      </c>
      <c r="H100" s="118" t="str">
        <f>VLOOKUP(E100,VIP!$A$2:$O19262,7,FALSE)</f>
        <v>Si</v>
      </c>
      <c r="I100" s="118" t="str">
        <f>VLOOKUP(E100,VIP!$A$2:$O11227,8,FALSE)</f>
        <v>Si</v>
      </c>
      <c r="J100" s="118" t="str">
        <f>VLOOKUP(E100,VIP!$A$2:$O11177,8,FALSE)</f>
        <v>Si</v>
      </c>
      <c r="K100" s="118" t="str">
        <f>VLOOKUP(E100,VIP!$A$2:$O14751,6,0)</f>
        <v>NO</v>
      </c>
      <c r="L100" s="119" t="s">
        <v>2417</v>
      </c>
      <c r="M100" s="166" t="s">
        <v>2545</v>
      </c>
      <c r="N100" s="99" t="s">
        <v>2452</v>
      </c>
      <c r="O100" s="118" t="s">
        <v>2470</v>
      </c>
      <c r="P100" s="118"/>
      <c r="Q100" s="168">
        <v>44391.440972222219</v>
      </c>
    </row>
    <row r="101" spans="1:17" s="115" customFormat="1" ht="18" x14ac:dyDescent="0.25">
      <c r="A101" s="118" t="str">
        <f>VLOOKUP(E101,'LISTADO ATM'!$A$2:$C$898,3,0)</f>
        <v>ESTE</v>
      </c>
      <c r="B101" s="117">
        <v>3335953622</v>
      </c>
      <c r="C101" s="100">
        <v>44390.805358796293</v>
      </c>
      <c r="D101" s="100" t="s">
        <v>2469</v>
      </c>
      <c r="E101" s="116">
        <v>268</v>
      </c>
      <c r="F101" s="118" t="str">
        <f>VLOOKUP(E101,VIP!$A$2:$O14299,2,0)</f>
        <v>DRBR268</v>
      </c>
      <c r="G101" s="118" t="str">
        <f>VLOOKUP(E101,'LISTADO ATM'!$A$2:$B$897,2,0)</f>
        <v xml:space="preserve">ATM Autobanco La Altagracia (Higuey) </v>
      </c>
      <c r="H101" s="118" t="str">
        <f>VLOOKUP(E101,VIP!$A$2:$O19260,7,FALSE)</f>
        <v>Si</v>
      </c>
      <c r="I101" s="118" t="str">
        <f>VLOOKUP(E101,VIP!$A$2:$O11225,8,FALSE)</f>
        <v>Si</v>
      </c>
      <c r="J101" s="118" t="str">
        <f>VLOOKUP(E101,VIP!$A$2:$O11175,8,FALSE)</f>
        <v>Si</v>
      </c>
      <c r="K101" s="118" t="str">
        <f>VLOOKUP(E101,VIP!$A$2:$O14749,6,0)</f>
        <v>NO</v>
      </c>
      <c r="L101" s="119" t="s">
        <v>2417</v>
      </c>
      <c r="M101" s="166" t="s">
        <v>2545</v>
      </c>
      <c r="N101" s="99" t="s">
        <v>2452</v>
      </c>
      <c r="O101" s="118" t="s">
        <v>2470</v>
      </c>
      <c r="P101" s="118"/>
      <c r="Q101" s="168">
        <v>44391.583333333336</v>
      </c>
    </row>
    <row r="102" spans="1:17" s="115" customFormat="1" ht="18" x14ac:dyDescent="0.25">
      <c r="A102" s="118" t="str">
        <f>VLOOKUP(E102,'LISTADO ATM'!$A$2:$C$898,3,0)</f>
        <v>NORTE</v>
      </c>
      <c r="B102" s="117">
        <v>3335953625</v>
      </c>
      <c r="C102" s="100">
        <v>44390.809004629627</v>
      </c>
      <c r="D102" s="100" t="s">
        <v>2469</v>
      </c>
      <c r="E102" s="116">
        <v>372</v>
      </c>
      <c r="F102" s="118" t="str">
        <f>VLOOKUP(E102,VIP!$A$2:$O14296,2,0)</f>
        <v>DRBR372</v>
      </c>
      <c r="G102" s="118" t="str">
        <f>VLOOKUP(E102,'LISTADO ATM'!$A$2:$B$897,2,0)</f>
        <v>ATM Oficina Sánchez II</v>
      </c>
      <c r="H102" s="118" t="str">
        <f>VLOOKUP(E102,VIP!$A$2:$O19257,7,FALSE)</f>
        <v>N/A</v>
      </c>
      <c r="I102" s="118" t="str">
        <f>VLOOKUP(E102,VIP!$A$2:$O11222,8,FALSE)</f>
        <v>N/A</v>
      </c>
      <c r="J102" s="118" t="str">
        <f>VLOOKUP(E102,VIP!$A$2:$O11172,8,FALSE)</f>
        <v>N/A</v>
      </c>
      <c r="K102" s="118" t="str">
        <f>VLOOKUP(E102,VIP!$A$2:$O14746,6,0)</f>
        <v>N/A</v>
      </c>
      <c r="L102" s="119" t="s">
        <v>2417</v>
      </c>
      <c r="M102" s="166" t="s">
        <v>2545</v>
      </c>
      <c r="N102" s="99" t="s">
        <v>2452</v>
      </c>
      <c r="O102" s="118" t="s">
        <v>2470</v>
      </c>
      <c r="P102" s="118"/>
      <c r="Q102" s="168">
        <v>44391.582638888889</v>
      </c>
    </row>
    <row r="103" spans="1:17" s="115" customFormat="1" ht="18" x14ac:dyDescent="0.25">
      <c r="A103" s="118" t="str">
        <f>VLOOKUP(E103,'LISTADO ATM'!$A$2:$C$898,3,0)</f>
        <v>DISTRITO NACIONAL</v>
      </c>
      <c r="B103" s="117">
        <v>3335953627</v>
      </c>
      <c r="C103" s="100">
        <v>44390.812974537039</v>
      </c>
      <c r="D103" s="100" t="s">
        <v>2469</v>
      </c>
      <c r="E103" s="116">
        <v>516</v>
      </c>
      <c r="F103" s="118" t="str">
        <f>VLOOKUP(E103,VIP!$A$2:$O14295,2,0)</f>
        <v>DRBR516</v>
      </c>
      <c r="G103" s="118" t="str">
        <f>VLOOKUP(E103,'LISTADO ATM'!$A$2:$B$897,2,0)</f>
        <v xml:space="preserve">ATM Oficina Gascue </v>
      </c>
      <c r="H103" s="118" t="str">
        <f>VLOOKUP(E103,VIP!$A$2:$O19256,7,FALSE)</f>
        <v>Si</v>
      </c>
      <c r="I103" s="118" t="str">
        <f>VLOOKUP(E103,VIP!$A$2:$O11221,8,FALSE)</f>
        <v>Si</v>
      </c>
      <c r="J103" s="118" t="str">
        <f>VLOOKUP(E103,VIP!$A$2:$O11171,8,FALSE)</f>
        <v>Si</v>
      </c>
      <c r="K103" s="118" t="str">
        <f>VLOOKUP(E103,VIP!$A$2:$O14745,6,0)</f>
        <v>SI</v>
      </c>
      <c r="L103" s="119" t="s">
        <v>2417</v>
      </c>
      <c r="M103" s="166" t="s">
        <v>2545</v>
      </c>
      <c r="N103" s="99" t="s">
        <v>2452</v>
      </c>
      <c r="O103" s="118" t="s">
        <v>2470</v>
      </c>
      <c r="P103" s="118"/>
      <c r="Q103" s="168">
        <v>44391.583333333336</v>
      </c>
    </row>
    <row r="104" spans="1:17" s="115" customFormat="1" ht="18" x14ac:dyDescent="0.25">
      <c r="A104" s="118" t="str">
        <f>VLOOKUP(E104,'LISTADO ATM'!$A$2:$C$898,3,0)</f>
        <v>NORTE</v>
      </c>
      <c r="B104" s="117">
        <v>3335953661</v>
      </c>
      <c r="C104" s="100">
        <v>44391.299722222226</v>
      </c>
      <c r="D104" s="100" t="s">
        <v>2469</v>
      </c>
      <c r="E104" s="116">
        <v>350</v>
      </c>
      <c r="F104" s="118" t="str">
        <f>VLOOKUP(E104,VIP!$A$2:$O14292,2,0)</f>
        <v>DRBR350</v>
      </c>
      <c r="G104" s="118" t="str">
        <f>VLOOKUP(E104,'LISTADO ATM'!$A$2:$B$897,2,0)</f>
        <v xml:space="preserve">ATM Oficina Villa Tapia </v>
      </c>
      <c r="H104" s="118" t="str">
        <f>VLOOKUP(E104,VIP!$A$2:$O19253,7,FALSE)</f>
        <v>Si</v>
      </c>
      <c r="I104" s="118" t="str">
        <f>VLOOKUP(E104,VIP!$A$2:$O11218,8,FALSE)</f>
        <v>Si</v>
      </c>
      <c r="J104" s="118" t="str">
        <f>VLOOKUP(E104,VIP!$A$2:$O11168,8,FALSE)</f>
        <v>Si</v>
      </c>
      <c r="K104" s="118" t="str">
        <f>VLOOKUP(E104,VIP!$A$2:$O14742,6,0)</f>
        <v>NO</v>
      </c>
      <c r="L104" s="119" t="s">
        <v>2417</v>
      </c>
      <c r="M104" s="166" t="s">
        <v>2545</v>
      </c>
      <c r="N104" s="99" t="s">
        <v>2452</v>
      </c>
      <c r="O104" s="118" t="s">
        <v>2593</v>
      </c>
      <c r="P104" s="200"/>
      <c r="Q104" s="168">
        <v>44391.581944444442</v>
      </c>
    </row>
    <row r="105" spans="1:17" s="115" customFormat="1" ht="18" x14ac:dyDescent="0.25">
      <c r="A105" s="118" t="str">
        <f>VLOOKUP(E105,'LISTADO ATM'!$A$2:$C$898,3,0)</f>
        <v>NORTE</v>
      </c>
      <c r="B105" s="117">
        <v>3335953930</v>
      </c>
      <c r="C105" s="100">
        <v>44391.396828703706</v>
      </c>
      <c r="D105" s="100" t="s">
        <v>2469</v>
      </c>
      <c r="E105" s="116">
        <v>746</v>
      </c>
      <c r="F105" s="118" t="str">
        <f>VLOOKUP(E105,VIP!$A$2:$O14306,2,0)</f>
        <v>DRBR156</v>
      </c>
      <c r="G105" s="118" t="str">
        <f>VLOOKUP(E105,'LISTADO ATM'!$A$2:$B$897,2,0)</f>
        <v xml:space="preserve">ATM Oficina Las Terrenas </v>
      </c>
      <c r="H105" s="118" t="str">
        <f>VLOOKUP(E105,VIP!$A$2:$O19267,7,FALSE)</f>
        <v>Si</v>
      </c>
      <c r="I105" s="118" t="str">
        <f>VLOOKUP(E105,VIP!$A$2:$O11232,8,FALSE)</f>
        <v>Si</v>
      </c>
      <c r="J105" s="118" t="str">
        <f>VLOOKUP(E105,VIP!$A$2:$O11182,8,FALSE)</f>
        <v>Si</v>
      </c>
      <c r="K105" s="118" t="str">
        <f>VLOOKUP(E105,VIP!$A$2:$O14756,6,0)</f>
        <v>SI</v>
      </c>
      <c r="L105" s="119" t="s">
        <v>2417</v>
      </c>
      <c r="M105" s="166" t="s">
        <v>2545</v>
      </c>
      <c r="N105" s="99" t="s">
        <v>2452</v>
      </c>
      <c r="O105" s="118" t="s">
        <v>2593</v>
      </c>
      <c r="P105" s="200"/>
      <c r="Q105" s="168">
        <v>44391.583333333336</v>
      </c>
    </row>
    <row r="106" spans="1:17" s="115" customFormat="1" ht="18" x14ac:dyDescent="0.25">
      <c r="A106" s="118" t="str">
        <f>VLOOKUP(E106,'LISTADO ATM'!$A$2:$C$898,3,0)</f>
        <v>DISTRITO NACIONAL</v>
      </c>
      <c r="B106" s="117">
        <v>3335953965</v>
      </c>
      <c r="C106" s="100">
        <v>44391.402199074073</v>
      </c>
      <c r="D106" s="100" t="s">
        <v>2448</v>
      </c>
      <c r="E106" s="116">
        <v>931</v>
      </c>
      <c r="F106" s="118" t="str">
        <f>VLOOKUP(E106,VIP!$A$2:$O14304,2,0)</f>
        <v>DRBR24N</v>
      </c>
      <c r="G106" s="118" t="str">
        <f>VLOOKUP(E106,'LISTADO ATM'!$A$2:$B$897,2,0)</f>
        <v xml:space="preserve">ATM Autobanco Luperón I </v>
      </c>
      <c r="H106" s="118" t="str">
        <f>VLOOKUP(E106,VIP!$A$2:$O19265,7,FALSE)</f>
        <v>Si</v>
      </c>
      <c r="I106" s="118" t="str">
        <f>VLOOKUP(E106,VIP!$A$2:$O11230,8,FALSE)</f>
        <v>Si</v>
      </c>
      <c r="J106" s="118" t="str">
        <f>VLOOKUP(E106,VIP!$A$2:$O11180,8,FALSE)</f>
        <v>Si</v>
      </c>
      <c r="K106" s="118" t="str">
        <f>VLOOKUP(E106,VIP!$A$2:$O14754,6,0)</f>
        <v>NO</v>
      </c>
      <c r="L106" s="119" t="s">
        <v>2417</v>
      </c>
      <c r="M106" s="166" t="s">
        <v>2545</v>
      </c>
      <c r="N106" s="99" t="s">
        <v>2452</v>
      </c>
      <c r="O106" s="118" t="s">
        <v>2453</v>
      </c>
      <c r="P106" s="200"/>
      <c r="Q106" s="168">
        <v>44391.580555555556</v>
      </c>
    </row>
    <row r="107" spans="1:17" s="115" customFormat="1" ht="18" x14ac:dyDescent="0.25">
      <c r="A107" s="118" t="str">
        <f>VLOOKUP(E107,'LISTADO ATM'!$A$2:$C$898,3,0)</f>
        <v>SUR</v>
      </c>
      <c r="B107" s="117">
        <v>3335953609</v>
      </c>
      <c r="C107" s="100">
        <v>44390.764444444445</v>
      </c>
      <c r="D107" s="100" t="s">
        <v>2448</v>
      </c>
      <c r="E107" s="116">
        <v>45</v>
      </c>
      <c r="F107" s="118" t="str">
        <f>VLOOKUP(E107,VIP!$A$2:$O14289,2,0)</f>
        <v>DRBR045</v>
      </c>
      <c r="G107" s="118" t="str">
        <f>VLOOKUP(E107,'LISTADO ATM'!$A$2:$B$897,2,0)</f>
        <v xml:space="preserve">ATM Oficina Tamayo </v>
      </c>
      <c r="H107" s="118" t="str">
        <f>VLOOKUP(E107,VIP!$A$2:$O19250,7,FALSE)</f>
        <v>Si</v>
      </c>
      <c r="I107" s="118" t="str">
        <f>VLOOKUP(E107,VIP!$A$2:$O11215,8,FALSE)</f>
        <v>Si</v>
      </c>
      <c r="J107" s="118" t="str">
        <f>VLOOKUP(E107,VIP!$A$2:$O11165,8,FALSE)</f>
        <v>Si</v>
      </c>
      <c r="K107" s="118" t="str">
        <f>VLOOKUP(E107,VIP!$A$2:$O14739,6,0)</f>
        <v>SI</v>
      </c>
      <c r="L107" s="119" t="s">
        <v>2417</v>
      </c>
      <c r="M107" s="99" t="s">
        <v>2445</v>
      </c>
      <c r="N107" s="99" t="s">
        <v>2452</v>
      </c>
      <c r="O107" s="118" t="s">
        <v>2453</v>
      </c>
      <c r="P107" s="200"/>
      <c r="Q107" s="99" t="s">
        <v>2417</v>
      </c>
    </row>
    <row r="108" spans="1:17" s="115" customFormat="1" ht="18" x14ac:dyDescent="0.25">
      <c r="A108" s="118" t="str">
        <f>VLOOKUP(E108,'LISTADO ATM'!$A$2:$C$898,3,0)</f>
        <v>DISTRITO NACIONAL</v>
      </c>
      <c r="B108" s="117">
        <v>3335953631</v>
      </c>
      <c r="C108" s="100">
        <v>44390.84003472222</v>
      </c>
      <c r="D108" s="100" t="s">
        <v>2448</v>
      </c>
      <c r="E108" s="116">
        <v>588</v>
      </c>
      <c r="F108" s="118" t="str">
        <f>VLOOKUP(E108,VIP!$A$2:$O14293,2,0)</f>
        <v>DRBR01O</v>
      </c>
      <c r="G108" s="118" t="str">
        <f>VLOOKUP(E108,'LISTADO ATM'!$A$2:$B$897,2,0)</f>
        <v xml:space="preserve">ATM INAVI </v>
      </c>
      <c r="H108" s="118" t="str">
        <f>VLOOKUP(E108,VIP!$A$2:$O19254,7,FALSE)</f>
        <v>Si</v>
      </c>
      <c r="I108" s="118" t="str">
        <f>VLOOKUP(E108,VIP!$A$2:$O11219,8,FALSE)</f>
        <v>Si</v>
      </c>
      <c r="J108" s="118" t="str">
        <f>VLOOKUP(E108,VIP!$A$2:$O11169,8,FALSE)</f>
        <v>Si</v>
      </c>
      <c r="K108" s="118" t="str">
        <f>VLOOKUP(E108,VIP!$A$2:$O14743,6,0)</f>
        <v>NO</v>
      </c>
      <c r="L108" s="119" t="s">
        <v>2417</v>
      </c>
      <c r="M108" s="99" t="s">
        <v>2445</v>
      </c>
      <c r="N108" s="99" t="s">
        <v>2452</v>
      </c>
      <c r="O108" s="118" t="s">
        <v>2453</v>
      </c>
      <c r="P108" s="200"/>
      <c r="Q108" s="99" t="s">
        <v>2417</v>
      </c>
    </row>
    <row r="109" spans="1:17" s="115" customFormat="1" ht="18" x14ac:dyDescent="0.25">
      <c r="A109" s="118" t="str">
        <f>VLOOKUP(E109,'LISTADO ATM'!$A$2:$C$898,3,0)</f>
        <v>NORTE</v>
      </c>
      <c r="B109" s="117">
        <v>3335953129</v>
      </c>
      <c r="C109" s="100">
        <v>44390.565405092595</v>
      </c>
      <c r="D109" s="100" t="s">
        <v>2181</v>
      </c>
      <c r="E109" s="116">
        <v>649</v>
      </c>
      <c r="F109" s="118" t="str">
        <f>VLOOKUP(E109,VIP!$A$2:$O14294,2,0)</f>
        <v>DRBR649</v>
      </c>
      <c r="G109" s="118" t="str">
        <f>VLOOKUP(E109,'LISTADO ATM'!$A$2:$B$897,2,0)</f>
        <v xml:space="preserve">ATM Oficina Galería 56 (San Francisco de Macorís) </v>
      </c>
      <c r="H109" s="118" t="str">
        <f>VLOOKUP(E109,VIP!$A$2:$O19255,7,FALSE)</f>
        <v>Si</v>
      </c>
      <c r="I109" s="118" t="str">
        <f>VLOOKUP(E109,VIP!$A$2:$O11220,8,FALSE)</f>
        <v>Si</v>
      </c>
      <c r="J109" s="118" t="str">
        <f>VLOOKUP(E109,VIP!$A$2:$O11170,8,FALSE)</f>
        <v>Si</v>
      </c>
      <c r="K109" s="118" t="str">
        <f>VLOOKUP(E109,VIP!$A$2:$O14744,6,0)</f>
        <v>SI</v>
      </c>
      <c r="L109" s="119" t="s">
        <v>2465</v>
      </c>
      <c r="M109" s="166" t="s">
        <v>2545</v>
      </c>
      <c r="N109" s="99" t="s">
        <v>2452</v>
      </c>
      <c r="O109" s="118" t="s">
        <v>2588</v>
      </c>
      <c r="P109" s="118"/>
      <c r="Q109" s="168">
        <v>44391.418055555558</v>
      </c>
    </row>
    <row r="110" spans="1:17" s="115" customFormat="1" ht="18" x14ac:dyDescent="0.25">
      <c r="A110" s="118" t="str">
        <f>VLOOKUP(E110,'LISTADO ATM'!$A$2:$C$898,3,0)</f>
        <v>NORTE</v>
      </c>
      <c r="B110" s="117">
        <v>3335953153</v>
      </c>
      <c r="C110" s="100">
        <v>44390.574675925927</v>
      </c>
      <c r="D110" s="100" t="s">
        <v>2181</v>
      </c>
      <c r="E110" s="116">
        <v>373</v>
      </c>
      <c r="F110" s="118" t="str">
        <f>VLOOKUP(E110,VIP!$A$2:$O14290,2,0)</f>
        <v>DRBR373</v>
      </c>
      <c r="G110" s="118" t="str">
        <f>VLOOKUP(E110,'LISTADO ATM'!$A$2:$B$897,2,0)</f>
        <v>S/M Tangui Nagua</v>
      </c>
      <c r="H110" s="118" t="str">
        <f>VLOOKUP(E110,VIP!$A$2:$O19251,7,FALSE)</f>
        <v>N/A</v>
      </c>
      <c r="I110" s="118" t="str">
        <f>VLOOKUP(E110,VIP!$A$2:$O11216,8,FALSE)</f>
        <v>N/A</v>
      </c>
      <c r="J110" s="118" t="str">
        <f>VLOOKUP(E110,VIP!$A$2:$O11166,8,FALSE)</f>
        <v>N/A</v>
      </c>
      <c r="K110" s="118" t="str">
        <f>VLOOKUP(E110,VIP!$A$2:$O14740,6,0)</f>
        <v>N/A</v>
      </c>
      <c r="L110" s="119" t="s">
        <v>2465</v>
      </c>
      <c r="M110" s="166" t="s">
        <v>2545</v>
      </c>
      <c r="N110" s="99" t="s">
        <v>2452</v>
      </c>
      <c r="O110" s="118" t="s">
        <v>2588</v>
      </c>
      <c r="P110" s="118"/>
      <c r="Q110" s="168">
        <v>44391.44027777778</v>
      </c>
    </row>
    <row r="111" spans="1:17" s="115" customFormat="1" ht="18" x14ac:dyDescent="0.25">
      <c r="A111" s="118" t="str">
        <f>VLOOKUP(E111,'LISTADO ATM'!$A$2:$C$898,3,0)</f>
        <v>DISTRITO NACIONAL</v>
      </c>
      <c r="B111" s="117">
        <v>3335953647</v>
      </c>
      <c r="C111" s="100">
        <v>44391.016516203701</v>
      </c>
      <c r="D111" s="100" t="s">
        <v>2180</v>
      </c>
      <c r="E111" s="116">
        <v>515</v>
      </c>
      <c r="F111" s="118" t="str">
        <f>VLOOKUP(E111,VIP!$A$2:$O14297,2,0)</f>
        <v>DRBR515</v>
      </c>
      <c r="G111" s="118" t="str">
        <f>VLOOKUP(E111,'LISTADO ATM'!$A$2:$B$897,2,0)</f>
        <v xml:space="preserve">ATM Oficina Agora Mall I </v>
      </c>
      <c r="H111" s="118" t="str">
        <f>VLOOKUP(E111,VIP!$A$2:$O19258,7,FALSE)</f>
        <v>Si</v>
      </c>
      <c r="I111" s="118" t="str">
        <f>VLOOKUP(E111,VIP!$A$2:$O11223,8,FALSE)</f>
        <v>Si</v>
      </c>
      <c r="J111" s="118" t="str">
        <f>VLOOKUP(E111,VIP!$A$2:$O11173,8,FALSE)</f>
        <v>Si</v>
      </c>
      <c r="K111" s="118" t="str">
        <f>VLOOKUP(E111,VIP!$A$2:$O14747,6,0)</f>
        <v>SI</v>
      </c>
      <c r="L111" s="119" t="s">
        <v>2465</v>
      </c>
      <c r="M111" s="166" t="s">
        <v>2545</v>
      </c>
      <c r="N111" s="99" t="s">
        <v>2452</v>
      </c>
      <c r="O111" s="118" t="s">
        <v>2454</v>
      </c>
      <c r="P111" s="118"/>
      <c r="Q111" s="168">
        <v>44391.607638888891</v>
      </c>
    </row>
    <row r="112" spans="1:17" s="115" customFormat="1" ht="18" x14ac:dyDescent="0.25">
      <c r="A112" s="118" t="str">
        <f>VLOOKUP(E112,'LISTADO ATM'!$A$2:$C$898,3,0)</f>
        <v>DISTRITO NACIONAL</v>
      </c>
      <c r="B112" s="117">
        <v>3335953649</v>
      </c>
      <c r="C112" s="100">
        <v>44391.017604166664</v>
      </c>
      <c r="D112" s="100" t="s">
        <v>2180</v>
      </c>
      <c r="E112" s="116">
        <v>525</v>
      </c>
      <c r="F112" s="118" t="str">
        <f>VLOOKUP(E112,VIP!$A$2:$O14295,2,0)</f>
        <v>DRBR525</v>
      </c>
      <c r="G112" s="118" t="str">
        <f>VLOOKUP(E112,'LISTADO ATM'!$A$2:$B$897,2,0)</f>
        <v>ATM S/M Bravo Las Americas</v>
      </c>
      <c r="H112" s="118" t="str">
        <f>VLOOKUP(E112,VIP!$A$2:$O19256,7,FALSE)</f>
        <v>Si</v>
      </c>
      <c r="I112" s="118" t="str">
        <f>VLOOKUP(E112,VIP!$A$2:$O11221,8,FALSE)</f>
        <v>Si</v>
      </c>
      <c r="J112" s="118" t="str">
        <f>VLOOKUP(E112,VIP!$A$2:$O11171,8,FALSE)</f>
        <v>Si</v>
      </c>
      <c r="K112" s="118" t="str">
        <f>VLOOKUP(E112,VIP!$A$2:$O14745,6,0)</f>
        <v>NO</v>
      </c>
      <c r="L112" s="119" t="s">
        <v>2465</v>
      </c>
      <c r="M112" s="166" t="s">
        <v>2545</v>
      </c>
      <c r="N112" s="99" t="s">
        <v>2452</v>
      </c>
      <c r="O112" s="118" t="s">
        <v>2454</v>
      </c>
      <c r="P112" s="118"/>
      <c r="Q112" s="168">
        <v>44391.611111111109</v>
      </c>
    </row>
    <row r="113" spans="1:17" s="115" customFormat="1" ht="18" x14ac:dyDescent="0.25">
      <c r="A113" s="118" t="str">
        <f>VLOOKUP(E113,'LISTADO ATM'!$A$2:$C$898,3,0)</f>
        <v>DISTRITO NACIONAL</v>
      </c>
      <c r="B113" s="117">
        <v>3335953659</v>
      </c>
      <c r="C113" s="100">
        <v>44391.284930555557</v>
      </c>
      <c r="D113" s="100" t="s">
        <v>2180</v>
      </c>
      <c r="E113" s="116">
        <v>43</v>
      </c>
      <c r="F113" s="118" t="str">
        <f>VLOOKUP(E113,VIP!$A$2:$O14293,2,0)</f>
        <v>DRBR043</v>
      </c>
      <c r="G113" s="118" t="str">
        <f>VLOOKUP(E113,'LISTADO ATM'!$A$2:$B$897,2,0)</f>
        <v xml:space="preserve">ATM Zona Franca San Isidro </v>
      </c>
      <c r="H113" s="118" t="str">
        <f>VLOOKUP(E113,VIP!$A$2:$O19254,7,FALSE)</f>
        <v>Si</v>
      </c>
      <c r="I113" s="118" t="str">
        <f>VLOOKUP(E113,VIP!$A$2:$O11219,8,FALSE)</f>
        <v>No</v>
      </c>
      <c r="J113" s="118" t="str">
        <f>VLOOKUP(E113,VIP!$A$2:$O11169,8,FALSE)</f>
        <v>No</v>
      </c>
      <c r="K113" s="118" t="str">
        <f>VLOOKUP(E113,VIP!$A$2:$O14743,6,0)</f>
        <v>NO</v>
      </c>
      <c r="L113" s="119" t="s">
        <v>2465</v>
      </c>
      <c r="M113" s="166" t="s">
        <v>2545</v>
      </c>
      <c r="N113" s="99" t="s">
        <v>2452</v>
      </c>
      <c r="O113" s="118" t="s">
        <v>2454</v>
      </c>
      <c r="P113" s="118"/>
      <c r="Q113" s="168">
        <v>44391.586111111108</v>
      </c>
    </row>
    <row r="114" spans="1:17" s="115" customFormat="1" ht="18" x14ac:dyDescent="0.25">
      <c r="A114" s="118" t="str">
        <f>VLOOKUP(E114,'LISTADO ATM'!$A$2:$C$898,3,0)</f>
        <v>ESTE</v>
      </c>
      <c r="B114" s="117">
        <v>3335953669</v>
      </c>
      <c r="C114" s="100">
        <v>44391.319120370368</v>
      </c>
      <c r="D114" s="100" t="s">
        <v>2180</v>
      </c>
      <c r="E114" s="116">
        <v>513</v>
      </c>
      <c r="F114" s="118" t="str">
        <f>VLOOKUP(E114,VIP!$A$2:$O14291,2,0)</f>
        <v>DRBR513</v>
      </c>
      <c r="G114" s="118" t="str">
        <f>VLOOKUP(E114,'LISTADO ATM'!$A$2:$B$897,2,0)</f>
        <v xml:space="preserve">ATM UNP Lagunas de Nisibón </v>
      </c>
      <c r="H114" s="118" t="str">
        <f>VLOOKUP(E114,VIP!$A$2:$O19252,7,FALSE)</f>
        <v>Si</v>
      </c>
      <c r="I114" s="118" t="str">
        <f>VLOOKUP(E114,VIP!$A$2:$O11217,8,FALSE)</f>
        <v>Si</v>
      </c>
      <c r="J114" s="118" t="str">
        <f>VLOOKUP(E114,VIP!$A$2:$O11167,8,FALSE)</f>
        <v>Si</v>
      </c>
      <c r="K114" s="118" t="str">
        <f>VLOOKUP(E114,VIP!$A$2:$O14741,6,0)</f>
        <v>NO</v>
      </c>
      <c r="L114" s="119" t="s">
        <v>2465</v>
      </c>
      <c r="M114" s="166" t="s">
        <v>2545</v>
      </c>
      <c r="N114" s="99" t="s">
        <v>2452</v>
      </c>
      <c r="O114" s="118" t="s">
        <v>2454</v>
      </c>
      <c r="P114" s="118"/>
      <c r="Q114" s="168">
        <v>44391.595833333333</v>
      </c>
    </row>
    <row r="115" spans="1:17" s="115" customFormat="1" ht="18" x14ac:dyDescent="0.25">
      <c r="A115" s="118" t="str">
        <f>VLOOKUP(E115,'LISTADO ATM'!$A$2:$C$898,3,0)</f>
        <v>SUR</v>
      </c>
      <c r="B115" s="117">
        <v>3335953611</v>
      </c>
      <c r="C115" s="100">
        <v>44390.76840277778</v>
      </c>
      <c r="D115" s="100" t="s">
        <v>2180</v>
      </c>
      <c r="E115" s="116">
        <v>249</v>
      </c>
      <c r="F115" s="118" t="str">
        <f>VLOOKUP(E115,VIP!$A$2:$O14288,2,0)</f>
        <v>DRBR249</v>
      </c>
      <c r="G115" s="118" t="str">
        <f>VLOOKUP(E115,'LISTADO ATM'!$A$2:$B$897,2,0)</f>
        <v xml:space="preserve">ATM Banco Agrícola Neiba </v>
      </c>
      <c r="H115" s="118" t="str">
        <f>VLOOKUP(E115,VIP!$A$2:$O19249,7,FALSE)</f>
        <v>Si</v>
      </c>
      <c r="I115" s="118" t="str">
        <f>VLOOKUP(E115,VIP!$A$2:$O11214,8,FALSE)</f>
        <v>Si</v>
      </c>
      <c r="J115" s="118" t="str">
        <f>VLOOKUP(E115,VIP!$A$2:$O11164,8,FALSE)</f>
        <v>Si</v>
      </c>
      <c r="K115" s="118" t="str">
        <f>VLOOKUP(E115,VIP!$A$2:$O14738,6,0)</f>
        <v>NO</v>
      </c>
      <c r="L115" s="119" t="s">
        <v>2465</v>
      </c>
      <c r="M115" s="99" t="s">
        <v>2445</v>
      </c>
      <c r="N115" s="99" t="s">
        <v>2452</v>
      </c>
      <c r="O115" s="118" t="s">
        <v>2454</v>
      </c>
      <c r="P115" s="118"/>
      <c r="Q115" s="99" t="s">
        <v>2465</v>
      </c>
    </row>
    <row r="116" spans="1:17" s="115" customFormat="1" ht="18" x14ac:dyDescent="0.25">
      <c r="A116" s="118" t="str">
        <f>VLOOKUP(E116,'LISTADO ATM'!$A$2:$C$898,3,0)</f>
        <v>DISTRITO NACIONAL</v>
      </c>
      <c r="B116" s="117">
        <v>3335953648</v>
      </c>
      <c r="C116" s="100">
        <v>44391.016932870371</v>
      </c>
      <c r="D116" s="100" t="s">
        <v>2180</v>
      </c>
      <c r="E116" s="116">
        <v>23</v>
      </c>
      <c r="F116" s="118" t="str">
        <f>VLOOKUP(E116,VIP!$A$2:$O14296,2,0)</f>
        <v>DRBR023</v>
      </c>
      <c r="G116" s="118" t="str">
        <f>VLOOKUP(E116,'LISTADO ATM'!$A$2:$B$897,2,0)</f>
        <v xml:space="preserve">ATM Oficina México </v>
      </c>
      <c r="H116" s="118" t="str">
        <f>VLOOKUP(E116,VIP!$A$2:$O19257,7,FALSE)</f>
        <v>Si</v>
      </c>
      <c r="I116" s="118" t="str">
        <f>VLOOKUP(E116,VIP!$A$2:$O11222,8,FALSE)</f>
        <v>Si</v>
      </c>
      <c r="J116" s="118" t="str">
        <f>VLOOKUP(E116,VIP!$A$2:$O11172,8,FALSE)</f>
        <v>Si</v>
      </c>
      <c r="K116" s="118" t="str">
        <f>VLOOKUP(E116,VIP!$A$2:$O14746,6,0)</f>
        <v>NO</v>
      </c>
      <c r="L116" s="119" t="s">
        <v>2465</v>
      </c>
      <c r="M116" s="99" t="s">
        <v>2445</v>
      </c>
      <c r="N116" s="99" t="s">
        <v>2452</v>
      </c>
      <c r="O116" s="118" t="s">
        <v>2454</v>
      </c>
      <c r="P116" s="118"/>
      <c r="Q116" s="99" t="s">
        <v>2465</v>
      </c>
    </row>
    <row r="117" spans="1:17" s="115" customFormat="1" ht="18" x14ac:dyDescent="0.25">
      <c r="A117" s="118" t="str">
        <f>VLOOKUP(E117,'LISTADO ATM'!$A$2:$C$898,3,0)</f>
        <v>SUR</v>
      </c>
      <c r="B117" s="117">
        <v>3335954093</v>
      </c>
      <c r="C117" s="100">
        <v>44391.428749999999</v>
      </c>
      <c r="D117" s="100" t="s">
        <v>2180</v>
      </c>
      <c r="E117" s="116">
        <v>537</v>
      </c>
      <c r="F117" s="118" t="str">
        <f>VLOOKUP(E117,VIP!$A$2:$O14297,2,0)</f>
        <v>DRBR537</v>
      </c>
      <c r="G117" s="118" t="str">
        <f>VLOOKUP(E117,'LISTADO ATM'!$A$2:$B$897,2,0)</f>
        <v xml:space="preserve">ATM Estación Texaco Enriquillo (Barahona) </v>
      </c>
      <c r="H117" s="118" t="str">
        <f>VLOOKUP(E117,VIP!$A$2:$O19258,7,FALSE)</f>
        <v>Si</v>
      </c>
      <c r="I117" s="118" t="str">
        <f>VLOOKUP(E117,VIP!$A$2:$O11223,8,FALSE)</f>
        <v>Si</v>
      </c>
      <c r="J117" s="118" t="str">
        <f>VLOOKUP(E117,VIP!$A$2:$O11173,8,FALSE)</f>
        <v>Si</v>
      </c>
      <c r="K117" s="118" t="str">
        <f>VLOOKUP(E117,VIP!$A$2:$O14747,6,0)</f>
        <v>NO</v>
      </c>
      <c r="L117" s="119" t="s">
        <v>2465</v>
      </c>
      <c r="M117" s="99" t="s">
        <v>2445</v>
      </c>
      <c r="N117" s="99" t="s">
        <v>2452</v>
      </c>
      <c r="O117" s="118" t="s">
        <v>2454</v>
      </c>
      <c r="P117" s="118"/>
      <c r="Q117" s="99" t="s">
        <v>2465</v>
      </c>
    </row>
    <row r="118" spans="1:17" s="115" customFormat="1" ht="18" x14ac:dyDescent="0.25">
      <c r="A118" s="118" t="str">
        <f>VLOOKUP(E118,'LISTADO ATM'!$A$2:$C$898,3,0)</f>
        <v>DISTRITO NACIONAL</v>
      </c>
      <c r="B118" s="117">
        <v>3335954577</v>
      </c>
      <c r="C118" s="100">
        <v>44391.576921296299</v>
      </c>
      <c r="D118" s="100" t="s">
        <v>2180</v>
      </c>
      <c r="E118" s="116">
        <v>390</v>
      </c>
      <c r="F118" s="118" t="str">
        <f>VLOOKUP(E118,VIP!$A$2:$O14332,2,0)</f>
        <v>DRBR390</v>
      </c>
      <c r="G118" s="118" t="str">
        <f>VLOOKUP(E118,'LISTADO ATM'!$A$2:$B$897,2,0)</f>
        <v xml:space="preserve">ATM Oficina Boca Chica II </v>
      </c>
      <c r="H118" s="118" t="str">
        <f>VLOOKUP(E118,VIP!$A$2:$O19293,7,FALSE)</f>
        <v>Si</v>
      </c>
      <c r="I118" s="118" t="str">
        <f>VLOOKUP(E118,VIP!$A$2:$O11258,8,FALSE)</f>
        <v>Si</v>
      </c>
      <c r="J118" s="118" t="str">
        <f>VLOOKUP(E118,VIP!$A$2:$O11208,8,FALSE)</f>
        <v>Si</v>
      </c>
      <c r="K118" s="118" t="str">
        <f>VLOOKUP(E118,VIP!$A$2:$O14782,6,0)</f>
        <v>NO</v>
      </c>
      <c r="L118" s="119" t="s">
        <v>2465</v>
      </c>
      <c r="M118" s="99" t="s">
        <v>2445</v>
      </c>
      <c r="N118" s="99" t="s">
        <v>2452</v>
      </c>
      <c r="O118" s="118" t="s">
        <v>2454</v>
      </c>
      <c r="P118" s="118"/>
      <c r="Q118" s="168">
        <v>44391.558333333334</v>
      </c>
    </row>
    <row r="119" spans="1:17" s="115" customFormat="1" ht="18" x14ac:dyDescent="0.25">
      <c r="A119" s="118" t="e">
        <f>VLOOKUP(E119,'LISTADO ATM'!$A$2:$C$898,3,0)</f>
        <v>#N/A</v>
      </c>
      <c r="B119" s="117"/>
      <c r="C119" s="100"/>
      <c r="D119" s="100"/>
      <c r="E119" s="116"/>
      <c r="F119" s="118" t="e">
        <f>VLOOKUP(E119,VIP!$A$2:$O14310,2,0)</f>
        <v>#N/A</v>
      </c>
      <c r="G119" s="118" t="e">
        <f>VLOOKUP(E119,'LISTADO ATM'!$A$2:$B$897,2,0)</f>
        <v>#N/A</v>
      </c>
      <c r="H119" s="118" t="e">
        <f>VLOOKUP(E119,VIP!$A$2:$O19271,7,FALSE)</f>
        <v>#N/A</v>
      </c>
      <c r="I119" s="118" t="e">
        <f>VLOOKUP(E119,VIP!$A$2:$O11236,8,FALSE)</f>
        <v>#N/A</v>
      </c>
      <c r="J119" s="118" t="e">
        <f>VLOOKUP(E119,VIP!$A$2:$O11186,8,FALSE)</f>
        <v>#N/A</v>
      </c>
      <c r="K119" s="118" t="e">
        <f>VLOOKUP(E119,VIP!$A$2:$O14760,6,0)</f>
        <v>#N/A</v>
      </c>
      <c r="L119" s="119"/>
      <c r="M119" s="99"/>
      <c r="N119" s="99"/>
      <c r="O119" s="118"/>
      <c r="P119" s="118"/>
      <c r="Q119" s="99"/>
    </row>
    <row r="120" spans="1:17" s="115" customFormat="1" ht="18" x14ac:dyDescent="0.25">
      <c r="A120" s="118" t="e">
        <f>VLOOKUP(E120,'LISTADO ATM'!$A$2:$C$898,3,0)</f>
        <v>#N/A</v>
      </c>
      <c r="B120" s="117"/>
      <c r="C120" s="100"/>
      <c r="D120" s="100"/>
      <c r="E120" s="116"/>
      <c r="F120" s="118" t="e">
        <f>VLOOKUP(E120,VIP!$A$2:$O14330,2,0)</f>
        <v>#N/A</v>
      </c>
      <c r="G120" s="118" t="e">
        <f>VLOOKUP(E120,'LISTADO ATM'!$A$2:$B$897,2,0)</f>
        <v>#N/A</v>
      </c>
      <c r="H120" s="118" t="e">
        <f>VLOOKUP(E120,VIP!$A$2:$O19291,7,FALSE)</f>
        <v>#N/A</v>
      </c>
      <c r="I120" s="118" t="e">
        <f>VLOOKUP(E120,VIP!$A$2:$O11256,8,FALSE)</f>
        <v>#N/A</v>
      </c>
      <c r="J120" s="118" t="e">
        <f>VLOOKUP(E120,VIP!$A$2:$O11206,8,FALSE)</f>
        <v>#N/A</v>
      </c>
      <c r="K120" s="118" t="e">
        <f>VLOOKUP(E120,VIP!$A$2:$O14780,6,0)</f>
        <v>#N/A</v>
      </c>
      <c r="L120" s="119"/>
      <c r="M120" s="99"/>
      <c r="N120" s="99"/>
      <c r="O120" s="118"/>
      <c r="P120" s="118"/>
      <c r="Q120" s="99"/>
    </row>
    <row r="121" spans="1:17" s="115" customFormat="1" ht="18" x14ac:dyDescent="0.25">
      <c r="A121" s="118" t="e">
        <f>VLOOKUP(E121,'LISTADO ATM'!$A$2:$C$898,3,0)</f>
        <v>#N/A</v>
      </c>
      <c r="B121" s="117"/>
      <c r="C121" s="100"/>
      <c r="D121" s="100"/>
      <c r="E121" s="116"/>
      <c r="F121" s="118" t="e">
        <f>VLOOKUP(E121,VIP!$A$2:$O14334,2,0)</f>
        <v>#N/A</v>
      </c>
      <c r="G121" s="118" t="e">
        <f>VLOOKUP(E121,'LISTADO ATM'!$A$2:$B$897,2,0)</f>
        <v>#N/A</v>
      </c>
      <c r="H121" s="118" t="e">
        <f>VLOOKUP(E121,VIP!$A$2:$O19295,7,FALSE)</f>
        <v>#N/A</v>
      </c>
      <c r="I121" s="118" t="e">
        <f>VLOOKUP(E121,VIP!$A$2:$O11260,8,FALSE)</f>
        <v>#N/A</v>
      </c>
      <c r="J121" s="118" t="e">
        <f>VLOOKUP(E121,VIP!$A$2:$O11210,8,FALSE)</f>
        <v>#N/A</v>
      </c>
      <c r="K121" s="118" t="e">
        <f>VLOOKUP(E121,VIP!$A$2:$O14784,6,0)</f>
        <v>#N/A</v>
      </c>
      <c r="L121" s="119"/>
      <c r="M121" s="99"/>
      <c r="N121" s="99"/>
      <c r="O121" s="118"/>
      <c r="P121" s="118"/>
      <c r="Q121" s="99"/>
    </row>
    <row r="122" spans="1:17" s="115" customFormat="1" ht="18" x14ac:dyDescent="0.25">
      <c r="A122" s="118" t="e">
        <f>VLOOKUP(E122,'LISTADO ATM'!$A$2:$C$898,3,0)</f>
        <v>#N/A</v>
      </c>
      <c r="B122" s="117"/>
      <c r="C122" s="100"/>
      <c r="D122" s="100"/>
      <c r="E122" s="116"/>
      <c r="F122" s="118" t="e">
        <f>VLOOKUP(E122,VIP!$A$2:$O14335,2,0)</f>
        <v>#N/A</v>
      </c>
      <c r="G122" s="118" t="e">
        <f>VLOOKUP(E122,'LISTADO ATM'!$A$2:$B$897,2,0)</f>
        <v>#N/A</v>
      </c>
      <c r="H122" s="118" t="e">
        <f>VLOOKUP(E122,VIP!$A$2:$O19296,7,FALSE)</f>
        <v>#N/A</v>
      </c>
      <c r="I122" s="118" t="e">
        <f>VLOOKUP(E122,VIP!$A$2:$O11261,8,FALSE)</f>
        <v>#N/A</v>
      </c>
      <c r="J122" s="118" t="e">
        <f>VLOOKUP(E122,VIP!$A$2:$O11211,8,FALSE)</f>
        <v>#N/A</v>
      </c>
      <c r="K122" s="118" t="e">
        <f>VLOOKUP(E122,VIP!$A$2:$O14785,6,0)</f>
        <v>#N/A</v>
      </c>
      <c r="L122" s="119"/>
      <c r="M122" s="99"/>
      <c r="N122" s="99"/>
      <c r="O122" s="118"/>
      <c r="P122" s="118"/>
      <c r="Q122" s="99"/>
    </row>
    <row r="123" spans="1:17" s="115" customFormat="1" ht="18" x14ac:dyDescent="0.25">
      <c r="A123" s="118" t="e">
        <f>VLOOKUP(E123,'LISTADO ATM'!$A$2:$C$898,3,0)</f>
        <v>#N/A</v>
      </c>
      <c r="B123" s="117"/>
      <c r="C123" s="100"/>
      <c r="D123" s="100"/>
      <c r="E123" s="116"/>
      <c r="F123" s="118" t="e">
        <f>VLOOKUP(E123,VIP!$A$2:$O14336,2,0)</f>
        <v>#N/A</v>
      </c>
      <c r="G123" s="118" t="e">
        <f>VLOOKUP(E123,'LISTADO ATM'!$A$2:$B$897,2,0)</f>
        <v>#N/A</v>
      </c>
      <c r="H123" s="118" t="e">
        <f>VLOOKUP(E123,VIP!$A$2:$O19297,7,FALSE)</f>
        <v>#N/A</v>
      </c>
      <c r="I123" s="118" t="e">
        <f>VLOOKUP(E123,VIP!$A$2:$O11262,8,FALSE)</f>
        <v>#N/A</v>
      </c>
      <c r="J123" s="118" t="e">
        <f>VLOOKUP(E123,VIP!$A$2:$O11212,8,FALSE)</f>
        <v>#N/A</v>
      </c>
      <c r="K123" s="118" t="e">
        <f>VLOOKUP(E123,VIP!$A$2:$O14786,6,0)</f>
        <v>#N/A</v>
      </c>
      <c r="L123" s="119"/>
      <c r="M123" s="99"/>
      <c r="N123" s="99"/>
      <c r="O123" s="118"/>
      <c r="P123" s="118"/>
      <c r="Q123" s="99"/>
    </row>
    <row r="124" spans="1:17" s="115" customFormat="1" ht="18" x14ac:dyDescent="0.25">
      <c r="A124" s="118" t="e">
        <f>VLOOKUP(E124,'LISTADO ATM'!$A$2:$C$898,3,0)</f>
        <v>#N/A</v>
      </c>
      <c r="B124" s="117"/>
      <c r="C124" s="100"/>
      <c r="D124" s="100"/>
      <c r="E124" s="116"/>
      <c r="F124" s="118" t="e">
        <f>VLOOKUP(E124,VIP!$A$2:$O14337,2,0)</f>
        <v>#N/A</v>
      </c>
      <c r="G124" s="118" t="e">
        <f>VLOOKUP(E124,'LISTADO ATM'!$A$2:$B$897,2,0)</f>
        <v>#N/A</v>
      </c>
      <c r="H124" s="118" t="e">
        <f>VLOOKUP(E124,VIP!$A$2:$O19298,7,FALSE)</f>
        <v>#N/A</v>
      </c>
      <c r="I124" s="118" t="e">
        <f>VLOOKUP(E124,VIP!$A$2:$O11263,8,FALSE)</f>
        <v>#N/A</v>
      </c>
      <c r="J124" s="118" t="e">
        <f>VLOOKUP(E124,VIP!$A$2:$O11213,8,FALSE)</f>
        <v>#N/A</v>
      </c>
      <c r="K124" s="118" t="e">
        <f>VLOOKUP(E124,VIP!$A$2:$O14787,6,0)</f>
        <v>#N/A</v>
      </c>
      <c r="L124" s="119"/>
      <c r="M124" s="99"/>
      <c r="N124" s="99"/>
      <c r="O124" s="118"/>
      <c r="P124" s="118"/>
      <c r="Q124" s="99"/>
    </row>
  </sheetData>
  <autoFilter ref="A4:Q4" xr:uid="{00000000-0009-0000-0000-000007000000}">
    <sortState xmlns:xlrd2="http://schemas.microsoft.com/office/spreadsheetml/2017/richdata2" ref="A5:Q124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5:B1048576 B56:B65 B1:B4">
    <cfRule type="duplicateValues" dxfId="148" priority="40"/>
  </conditionalFormatting>
  <conditionalFormatting sqref="E125:E1048576 E56:E65 E1:E5">
    <cfRule type="duplicateValues" dxfId="147" priority="38"/>
  </conditionalFormatting>
  <conditionalFormatting sqref="E125:E1048576 E56:E65 E1:E21">
    <cfRule type="duplicateValues" dxfId="146" priority="35"/>
  </conditionalFormatting>
  <conditionalFormatting sqref="B125:B1048576 B56:B65 B1:B21">
    <cfRule type="duplicateValues" dxfId="145" priority="34"/>
  </conditionalFormatting>
  <conditionalFormatting sqref="B22:B25">
    <cfRule type="duplicateValues" dxfId="144" priority="33"/>
  </conditionalFormatting>
  <conditionalFormatting sqref="E22:E25">
    <cfRule type="duplicateValues" dxfId="143" priority="32"/>
  </conditionalFormatting>
  <conditionalFormatting sqref="E22:E25">
    <cfRule type="duplicateValues" dxfId="142" priority="31"/>
  </conditionalFormatting>
  <conditionalFormatting sqref="B22:B25">
    <cfRule type="duplicateValues" dxfId="141" priority="30"/>
  </conditionalFormatting>
  <conditionalFormatting sqref="E125:E1048576 E56:E65 E1:E25">
    <cfRule type="duplicateValues" dxfId="140" priority="29"/>
  </conditionalFormatting>
  <conditionalFormatting sqref="E125:E1048576 E56:E65 E1:E30">
    <cfRule type="duplicateValues" dxfId="139" priority="23"/>
  </conditionalFormatting>
  <conditionalFormatting sqref="B6:B21">
    <cfRule type="duplicateValues" dxfId="138" priority="161204"/>
  </conditionalFormatting>
  <conditionalFormatting sqref="E6:E21">
    <cfRule type="duplicateValues" dxfId="137" priority="161205"/>
  </conditionalFormatting>
  <conditionalFormatting sqref="B26:B30">
    <cfRule type="duplicateValues" dxfId="136" priority="161287"/>
  </conditionalFormatting>
  <conditionalFormatting sqref="E26:E30">
    <cfRule type="duplicateValues" dxfId="135" priority="161289"/>
  </conditionalFormatting>
  <conditionalFormatting sqref="B44:B65">
    <cfRule type="duplicateValues" dxfId="134" priority="161314"/>
  </conditionalFormatting>
  <conditionalFormatting sqref="E44:E65">
    <cfRule type="duplicateValues" dxfId="133" priority="161315"/>
  </conditionalFormatting>
  <conditionalFormatting sqref="B5">
    <cfRule type="duplicateValues" dxfId="132" priority="161326"/>
  </conditionalFormatting>
  <conditionalFormatting sqref="B31:B43">
    <cfRule type="duplicateValues" dxfId="131" priority="161342"/>
  </conditionalFormatting>
  <conditionalFormatting sqref="E31:E43">
    <cfRule type="duplicateValues" dxfId="130" priority="161344"/>
  </conditionalFormatting>
  <conditionalFormatting sqref="B66:B68">
    <cfRule type="duplicateValues" dxfId="129" priority="161387"/>
  </conditionalFormatting>
  <conditionalFormatting sqref="E66:E68">
    <cfRule type="duplicateValues" dxfId="128" priority="161388"/>
  </conditionalFormatting>
  <conditionalFormatting sqref="B69:B124">
    <cfRule type="duplicateValues" dxfId="127" priority="161551"/>
  </conditionalFormatting>
  <conditionalFormatting sqref="E69:E124">
    <cfRule type="duplicateValues" dxfId="126" priority="16155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91"/>
  <sheetViews>
    <sheetView zoomScale="95" zoomScaleNormal="95" workbookViewId="0">
      <selection activeCell="A25" sqref="A25:XFD25"/>
    </sheetView>
  </sheetViews>
  <sheetFormatPr defaultColWidth="23.42578125" defaultRowHeight="15" x14ac:dyDescent="0.25"/>
  <cols>
    <col min="1" max="1" width="26.42578125" style="115" bestFit="1" customWidth="1"/>
    <col min="2" max="2" width="23" style="120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45" t="s">
        <v>2150</v>
      </c>
      <c r="B1" s="146"/>
      <c r="C1" s="146"/>
      <c r="D1" s="146"/>
      <c r="E1" s="147"/>
      <c r="F1" s="130" t="s">
        <v>2550</v>
      </c>
      <c r="G1" s="131"/>
      <c r="H1" s="105">
        <f>COUNTIF(A:E,"2 Gavetas Vacias y  Gaveta Fallando")</f>
        <v>0</v>
      </c>
      <c r="I1" s="105">
        <f>COUNTIF(A:E,("3 Gavetas Vacias"))</f>
        <v>13</v>
      </c>
      <c r="J1" s="83">
        <f>COUNTIF(A:E,"2 Gavetas Fallando y 1 Vacias")</f>
        <v>0</v>
      </c>
    </row>
    <row r="2" spans="1:11" ht="25.5" customHeight="1" x14ac:dyDescent="0.25">
      <c r="A2" s="148" t="s">
        <v>2450</v>
      </c>
      <c r="B2" s="149"/>
      <c r="C2" s="149"/>
      <c r="D2" s="149"/>
      <c r="E2" s="150"/>
      <c r="F2" s="104" t="s">
        <v>2549</v>
      </c>
      <c r="G2" s="103">
        <f>G3+G4</f>
        <v>114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8" x14ac:dyDescent="0.25">
      <c r="A3" s="173"/>
      <c r="B3" s="203"/>
      <c r="C3" s="174"/>
      <c r="D3" s="174"/>
      <c r="E3" s="182"/>
      <c r="F3" s="104" t="s">
        <v>2548</v>
      </c>
      <c r="G3" s="103">
        <f>COUNTIF(REPORTE!A:Q,"fuera de Servicio")</f>
        <v>60</v>
      </c>
      <c r="H3" s="104" t="s">
        <v>2555</v>
      </c>
      <c r="I3" s="103">
        <f>COUNTIF(A:E,"Gavetas Vacías + Gavetas Fallando")</f>
        <v>8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80" t="s">
        <v>2413</v>
      </c>
      <c r="B4" s="199">
        <v>44391.25</v>
      </c>
      <c r="C4" s="174"/>
      <c r="D4" s="174"/>
      <c r="E4" s="183"/>
      <c r="F4" s="104" t="s">
        <v>2545</v>
      </c>
      <c r="G4" s="103">
        <f>COUNTIF(REPORTE!A:Q,"En Servicio")</f>
        <v>54</v>
      </c>
      <c r="H4" s="104" t="s">
        <v>2558</v>
      </c>
      <c r="I4" s="103">
        <f>COUNTIF(A:E,"Solucionado")</f>
        <v>5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80" t="s">
        <v>2414</v>
      </c>
      <c r="B5" s="199">
        <v>44391.75</v>
      </c>
      <c r="C5" s="181"/>
      <c r="D5" s="174"/>
      <c r="E5" s="183"/>
      <c r="F5" s="104" t="s">
        <v>2546</v>
      </c>
      <c r="G5" s="103">
        <f>COUNTIF(REPORTE!A:Q,"reinicio exitoso")</f>
        <v>5</v>
      </c>
      <c r="H5" s="104" t="s">
        <v>2552</v>
      </c>
      <c r="I5" s="103">
        <f>I1+H1+J1</f>
        <v>13</v>
      </c>
    </row>
    <row r="6" spans="1:11" ht="18" x14ac:dyDescent="0.25">
      <c r="A6" s="173"/>
      <c r="B6" s="203"/>
      <c r="C6" s="174"/>
      <c r="D6" s="174"/>
      <c r="E6" s="185"/>
      <c r="F6" s="104" t="s">
        <v>2547</v>
      </c>
      <c r="G6" s="103">
        <f>COUNTIF(REPORTE!A:Q,"carga exitosa")</f>
        <v>4</v>
      </c>
      <c r="H6" s="104" t="s">
        <v>2556</v>
      </c>
      <c r="I6" s="103">
        <f>COUNTIF(A:E,"GAVETA DE RECHAZO LLENA")</f>
        <v>1</v>
      </c>
    </row>
    <row r="7" spans="1:11" ht="18" customHeight="1" x14ac:dyDescent="0.25">
      <c r="A7" s="142" t="s">
        <v>2581</v>
      </c>
      <c r="B7" s="143"/>
      <c r="C7" s="143"/>
      <c r="D7" s="143"/>
      <c r="E7" s="144"/>
      <c r="F7" s="104" t="s">
        <v>2551</v>
      </c>
      <c r="G7" s="103">
        <f>COUNTIF(A:E,"Sin Efectivo")</f>
        <v>3</v>
      </c>
      <c r="H7" s="104" t="s">
        <v>2557</v>
      </c>
      <c r="I7" s="103">
        <f>COUNTIF(A:E,"GAVETA DE DEPOSITO LLENA")</f>
        <v>4</v>
      </c>
    </row>
    <row r="8" spans="1:11" ht="18" x14ac:dyDescent="0.25">
      <c r="A8" s="175" t="s">
        <v>15</v>
      </c>
      <c r="B8" s="175" t="s">
        <v>2415</v>
      </c>
      <c r="C8" s="175" t="s">
        <v>46</v>
      </c>
      <c r="D8" s="184" t="s">
        <v>2418</v>
      </c>
      <c r="E8" s="184" t="s">
        <v>2416</v>
      </c>
    </row>
    <row r="9" spans="1:11" ht="18" x14ac:dyDescent="0.25">
      <c r="A9" s="192" t="s">
        <v>1274</v>
      </c>
      <c r="B9" s="200">
        <v>651</v>
      </c>
      <c r="C9" s="195" t="s">
        <v>2274</v>
      </c>
      <c r="D9" s="188" t="s">
        <v>2544</v>
      </c>
      <c r="E9" s="195">
        <v>3335951799</v>
      </c>
    </row>
    <row r="10" spans="1:11" ht="18" x14ac:dyDescent="0.25">
      <c r="A10" s="192" t="s">
        <v>1273</v>
      </c>
      <c r="B10" s="200">
        <v>551</v>
      </c>
      <c r="C10" s="195" t="s">
        <v>1575</v>
      </c>
      <c r="D10" s="188" t="s">
        <v>2544</v>
      </c>
      <c r="E10" s="195">
        <v>3335953458</v>
      </c>
    </row>
    <row r="11" spans="1:11" s="110" customFormat="1" ht="18" x14ac:dyDescent="0.25">
      <c r="A11" s="192" t="s">
        <v>1273</v>
      </c>
      <c r="B11" s="200">
        <v>410</v>
      </c>
      <c r="C11" s="195" t="s">
        <v>1502</v>
      </c>
      <c r="D11" s="188" t="s">
        <v>2544</v>
      </c>
      <c r="E11" s="195" t="s">
        <v>2612</v>
      </c>
    </row>
    <row r="12" spans="1:11" s="110" customFormat="1" ht="18" customHeight="1" x14ac:dyDescent="0.25">
      <c r="A12" s="192" t="s">
        <v>1273</v>
      </c>
      <c r="B12" s="200">
        <v>516</v>
      </c>
      <c r="C12" s="195" t="s">
        <v>1552</v>
      </c>
      <c r="D12" s="188" t="s">
        <v>2544</v>
      </c>
      <c r="E12" s="195" t="s">
        <v>2613</v>
      </c>
    </row>
    <row r="13" spans="1:11" s="110" customFormat="1" ht="18" x14ac:dyDescent="0.25">
      <c r="A13" s="192" t="s">
        <v>1276</v>
      </c>
      <c r="B13" s="200">
        <v>350</v>
      </c>
      <c r="C13" s="195" t="s">
        <v>1473</v>
      </c>
      <c r="D13" s="188" t="s">
        <v>2544</v>
      </c>
      <c r="E13" s="195">
        <v>3335953661</v>
      </c>
    </row>
    <row r="14" spans="1:11" s="110" customFormat="1" ht="18" x14ac:dyDescent="0.25">
      <c r="A14" s="192" t="s">
        <v>1276</v>
      </c>
      <c r="B14" s="200">
        <v>746</v>
      </c>
      <c r="C14" s="195" t="s">
        <v>1693</v>
      </c>
      <c r="D14" s="188" t="s">
        <v>2544</v>
      </c>
      <c r="E14" s="195">
        <v>3335953930</v>
      </c>
    </row>
    <row r="15" spans="1:11" s="110" customFormat="1" ht="18" x14ac:dyDescent="0.25">
      <c r="A15" s="192" t="s">
        <v>1273</v>
      </c>
      <c r="B15" s="200">
        <v>931</v>
      </c>
      <c r="C15" s="195" t="s">
        <v>1829</v>
      </c>
      <c r="D15" s="188" t="s">
        <v>2544</v>
      </c>
      <c r="E15" s="195">
        <v>3335953965</v>
      </c>
    </row>
    <row r="16" spans="1:11" s="110" customFormat="1" ht="18" customHeight="1" x14ac:dyDescent="0.25">
      <c r="A16" s="192" t="s">
        <v>1273</v>
      </c>
      <c r="B16" s="200">
        <v>498</v>
      </c>
      <c r="C16" s="195" t="s">
        <v>2331</v>
      </c>
      <c r="D16" s="188" t="s">
        <v>2544</v>
      </c>
      <c r="E16" s="195">
        <v>3335953462</v>
      </c>
    </row>
    <row r="17" spans="1:6" s="110" customFormat="1" ht="18" customHeight="1" x14ac:dyDescent="0.25">
      <c r="A17" s="192" t="s">
        <v>1275</v>
      </c>
      <c r="B17" s="200">
        <v>616</v>
      </c>
      <c r="C17" s="195" t="s">
        <v>1626</v>
      </c>
      <c r="D17" s="188" t="s">
        <v>2544</v>
      </c>
      <c r="E17" s="195" t="s">
        <v>2614</v>
      </c>
    </row>
    <row r="18" spans="1:6" s="110" customFormat="1" ht="18" x14ac:dyDescent="0.25">
      <c r="A18" s="192" t="s">
        <v>1276</v>
      </c>
      <c r="B18" s="200">
        <v>771</v>
      </c>
      <c r="C18" s="195" t="s">
        <v>1711</v>
      </c>
      <c r="D18" s="188" t="s">
        <v>2544</v>
      </c>
      <c r="E18" s="195">
        <v>3335952026</v>
      </c>
    </row>
    <row r="19" spans="1:6" s="110" customFormat="1" ht="18" x14ac:dyDescent="0.25">
      <c r="A19" s="192" t="s">
        <v>1274</v>
      </c>
      <c r="B19" s="200">
        <v>268</v>
      </c>
      <c r="C19" s="195" t="s">
        <v>1443</v>
      </c>
      <c r="D19" s="188" t="s">
        <v>2544</v>
      </c>
      <c r="E19" s="195" t="s">
        <v>2615</v>
      </c>
    </row>
    <row r="20" spans="1:6" s="110" customFormat="1" ht="18" customHeight="1" x14ac:dyDescent="0.25">
      <c r="A20" s="192" t="s">
        <v>1275</v>
      </c>
      <c r="B20" s="200">
        <v>45</v>
      </c>
      <c r="C20" s="195" t="s">
        <v>1325</v>
      </c>
      <c r="D20" s="188" t="s">
        <v>2544</v>
      </c>
      <c r="E20" s="195" t="s">
        <v>2616</v>
      </c>
    </row>
    <row r="21" spans="1:6" s="110" customFormat="1" ht="18" x14ac:dyDescent="0.25">
      <c r="A21" s="192" t="s">
        <v>1274</v>
      </c>
      <c r="B21" s="200">
        <v>824</v>
      </c>
      <c r="C21" s="195" t="s">
        <v>1748</v>
      </c>
      <c r="D21" s="188" t="s">
        <v>2544</v>
      </c>
      <c r="E21" s="195" t="s">
        <v>2617</v>
      </c>
    </row>
    <row r="22" spans="1:6" s="110" customFormat="1" ht="18" x14ac:dyDescent="0.25">
      <c r="A22" s="192" t="s">
        <v>1276</v>
      </c>
      <c r="B22" s="200">
        <v>372</v>
      </c>
      <c r="C22" s="195" t="s">
        <v>2246</v>
      </c>
      <c r="D22" s="188" t="s">
        <v>2544</v>
      </c>
      <c r="E22" s="195" t="s">
        <v>2618</v>
      </c>
    </row>
    <row r="23" spans="1:6" s="110" customFormat="1" ht="18" x14ac:dyDescent="0.25">
      <c r="A23" s="192" t="s">
        <v>1273</v>
      </c>
      <c r="B23" s="200">
        <v>970</v>
      </c>
      <c r="C23" s="195" t="s">
        <v>2367</v>
      </c>
      <c r="D23" s="188" t="s">
        <v>2544</v>
      </c>
      <c r="E23" s="195">
        <v>3335952988</v>
      </c>
    </row>
    <row r="24" spans="1:6" s="110" customFormat="1" ht="18.75" customHeight="1" x14ac:dyDescent="0.25">
      <c r="A24" s="192" t="s">
        <v>1276</v>
      </c>
      <c r="B24" s="200">
        <v>888</v>
      </c>
      <c r="C24" s="195" t="s">
        <v>2267</v>
      </c>
      <c r="D24" s="188" t="s">
        <v>2544</v>
      </c>
      <c r="E24" s="195">
        <v>3335953051</v>
      </c>
    </row>
    <row r="25" spans="1:6" s="110" customFormat="1" ht="18.75" thickBot="1" x14ac:dyDescent="0.3">
      <c r="A25" s="176" t="s">
        <v>2472</v>
      </c>
      <c r="B25" s="208">
        <v>16</v>
      </c>
      <c r="C25" s="170"/>
      <c r="D25" s="171"/>
      <c r="E25" s="172"/>
    </row>
    <row r="26" spans="1:6" s="110" customFormat="1" x14ac:dyDescent="0.25">
      <c r="A26" s="173"/>
      <c r="B26" s="205"/>
      <c r="C26" s="173"/>
      <c r="D26" s="173"/>
      <c r="E26" s="178"/>
    </row>
    <row r="27" spans="1:6" s="110" customFormat="1" ht="18" x14ac:dyDescent="0.25">
      <c r="A27" s="142" t="s">
        <v>2582</v>
      </c>
      <c r="B27" s="143"/>
      <c r="C27" s="143"/>
      <c r="D27" s="143"/>
      <c r="E27" s="144"/>
    </row>
    <row r="28" spans="1:6" s="110" customFormat="1" ht="18.75" customHeight="1" x14ac:dyDescent="0.25">
      <c r="A28" s="175" t="s">
        <v>15</v>
      </c>
      <c r="B28" s="175" t="s">
        <v>2415</v>
      </c>
      <c r="C28" s="175" t="s">
        <v>46</v>
      </c>
      <c r="D28" s="175" t="s">
        <v>2418</v>
      </c>
      <c r="E28" s="175" t="s">
        <v>2416</v>
      </c>
    </row>
    <row r="29" spans="1:6" ht="18" customHeight="1" x14ac:dyDescent="0.25">
      <c r="A29" s="192" t="s">
        <v>1276</v>
      </c>
      <c r="B29" s="192">
        <v>497</v>
      </c>
      <c r="C29" s="207" t="s">
        <v>2619</v>
      </c>
      <c r="D29" s="188" t="s">
        <v>2540</v>
      </c>
      <c r="E29" s="195" t="s">
        <v>2620</v>
      </c>
      <c r="F29" s="106"/>
    </row>
    <row r="30" spans="1:6" ht="18" x14ac:dyDescent="0.25">
      <c r="A30" s="192" t="s">
        <v>1273</v>
      </c>
      <c r="B30" s="192">
        <v>336</v>
      </c>
      <c r="C30" s="207" t="s">
        <v>2145</v>
      </c>
      <c r="D30" s="188" t="s">
        <v>2540</v>
      </c>
      <c r="E30" s="195" t="s">
        <v>2621</v>
      </c>
    </row>
    <row r="31" spans="1:6" ht="18" customHeight="1" x14ac:dyDescent="0.25">
      <c r="A31" s="192" t="s">
        <v>1276</v>
      </c>
      <c r="B31" s="192">
        <v>171</v>
      </c>
      <c r="C31" s="207" t="s">
        <v>1395</v>
      </c>
      <c r="D31" s="188" t="s">
        <v>2540</v>
      </c>
      <c r="E31" s="195" t="s">
        <v>2622</v>
      </c>
    </row>
    <row r="32" spans="1:6" s="106" customFormat="1" ht="18" x14ac:dyDescent="0.25">
      <c r="A32" s="192" t="s">
        <v>1275</v>
      </c>
      <c r="B32" s="192">
        <v>880</v>
      </c>
      <c r="C32" s="207" t="s">
        <v>2398</v>
      </c>
      <c r="D32" s="188" t="s">
        <v>2540</v>
      </c>
      <c r="E32" s="195">
        <v>3335947792</v>
      </c>
    </row>
    <row r="33" spans="1:8" s="106" customFormat="1" ht="18" x14ac:dyDescent="0.25">
      <c r="A33" s="192" t="s">
        <v>1274</v>
      </c>
      <c r="B33" s="192">
        <v>673</v>
      </c>
      <c r="C33" s="207" t="s">
        <v>2275</v>
      </c>
      <c r="D33" s="188" t="s">
        <v>2540</v>
      </c>
      <c r="E33" s="195">
        <v>3335952628</v>
      </c>
      <c r="G33" s="110"/>
      <c r="H33" s="110"/>
    </row>
    <row r="34" spans="1:8" ht="18.75" thickBot="1" x14ac:dyDescent="0.3">
      <c r="A34" s="176" t="s">
        <v>2472</v>
      </c>
      <c r="B34" s="208">
        <v>5</v>
      </c>
      <c r="C34" s="139"/>
      <c r="D34" s="140"/>
      <c r="E34" s="141"/>
      <c r="G34" s="110"/>
      <c r="H34" s="110"/>
    </row>
    <row r="35" spans="1:8" s="110" customFormat="1" ht="18.75" customHeight="1" thickBot="1" x14ac:dyDescent="0.3">
      <c r="A35" s="173"/>
      <c r="B35" s="205"/>
      <c r="C35" s="173"/>
      <c r="D35" s="173"/>
      <c r="E35" s="178"/>
    </row>
    <row r="36" spans="1:8" s="110" customFormat="1" ht="18.75" customHeight="1" thickBot="1" x14ac:dyDescent="0.3">
      <c r="A36" s="136" t="s">
        <v>2473</v>
      </c>
      <c r="B36" s="137"/>
      <c r="C36" s="137"/>
      <c r="D36" s="137"/>
      <c r="E36" s="138"/>
    </row>
    <row r="37" spans="1:8" s="110" customFormat="1" ht="18" x14ac:dyDescent="0.25">
      <c r="A37" s="175" t="s">
        <v>15</v>
      </c>
      <c r="B37" s="175" t="s">
        <v>2415</v>
      </c>
      <c r="C37" s="175" t="s">
        <v>46</v>
      </c>
      <c r="D37" s="175" t="s">
        <v>2418</v>
      </c>
      <c r="E37" s="175" t="s">
        <v>2416</v>
      </c>
    </row>
    <row r="38" spans="1:8" s="110" customFormat="1" ht="18" x14ac:dyDescent="0.25">
      <c r="A38" s="192" t="s">
        <v>1273</v>
      </c>
      <c r="B38" s="201">
        <v>588</v>
      </c>
      <c r="C38" s="195" t="s">
        <v>1608</v>
      </c>
      <c r="D38" s="187" t="s">
        <v>2436</v>
      </c>
      <c r="E38" s="197" t="s">
        <v>2623</v>
      </c>
    </row>
    <row r="39" spans="1:8" s="110" customFormat="1" ht="18.75" customHeight="1" x14ac:dyDescent="0.25">
      <c r="A39" s="192" t="s">
        <v>1273</v>
      </c>
      <c r="B39" s="201">
        <v>596</v>
      </c>
      <c r="C39" s="195" t="s">
        <v>2285</v>
      </c>
      <c r="D39" s="187" t="s">
        <v>2436</v>
      </c>
      <c r="E39" s="197">
        <v>3335954345</v>
      </c>
    </row>
    <row r="40" spans="1:8" ht="18.75" customHeight="1" thickBot="1" x14ac:dyDescent="0.3">
      <c r="A40" s="196"/>
      <c r="B40" s="208">
        <v>2</v>
      </c>
      <c r="C40" s="186"/>
      <c r="D40" s="186"/>
      <c r="E40" s="186"/>
    </row>
    <row r="41" spans="1:8" ht="15.75" thickBot="1" x14ac:dyDescent="0.3">
      <c r="A41" s="173"/>
      <c r="B41" s="205"/>
      <c r="C41" s="173"/>
      <c r="D41" s="173"/>
      <c r="E41" s="178"/>
    </row>
    <row r="42" spans="1:8" ht="18.75" thickBot="1" x14ac:dyDescent="0.3">
      <c r="A42" s="136" t="s">
        <v>2436</v>
      </c>
      <c r="B42" s="137"/>
      <c r="C42" s="137"/>
      <c r="D42" s="137"/>
      <c r="E42" s="138"/>
    </row>
    <row r="43" spans="1:8" ht="18.75" customHeight="1" x14ac:dyDescent="0.25">
      <c r="A43" s="175" t="s">
        <v>15</v>
      </c>
      <c r="B43" s="175" t="s">
        <v>2415</v>
      </c>
      <c r="C43" s="175" t="s">
        <v>2587</v>
      </c>
      <c r="D43" s="175" t="s">
        <v>2418</v>
      </c>
      <c r="E43" s="175" t="s">
        <v>2416</v>
      </c>
    </row>
    <row r="44" spans="1:8" ht="18" x14ac:dyDescent="0.25">
      <c r="A44" s="192" t="s">
        <v>1273</v>
      </c>
      <c r="B44" s="200">
        <v>542</v>
      </c>
      <c r="C44" s="195" t="s">
        <v>2354</v>
      </c>
      <c r="D44" s="192" t="s">
        <v>2479</v>
      </c>
      <c r="E44" s="197" t="s">
        <v>2624</v>
      </c>
    </row>
    <row r="45" spans="1:8" ht="18" x14ac:dyDescent="0.25">
      <c r="A45" s="192" t="s">
        <v>1273</v>
      </c>
      <c r="B45" s="200">
        <v>149</v>
      </c>
      <c r="C45" s="195" t="s">
        <v>2262</v>
      </c>
      <c r="D45" s="192" t="s">
        <v>2479</v>
      </c>
      <c r="E45" s="197" t="s">
        <v>2625</v>
      </c>
    </row>
    <row r="46" spans="1:8" ht="18.75" customHeight="1" x14ac:dyDescent="0.25">
      <c r="A46" s="192" t="s">
        <v>1275</v>
      </c>
      <c r="B46" s="200">
        <v>870</v>
      </c>
      <c r="C46" s="195" t="s">
        <v>1787</v>
      </c>
      <c r="D46" s="192" t="s">
        <v>2479</v>
      </c>
      <c r="E46" s="195">
        <v>3335953944</v>
      </c>
    </row>
    <row r="47" spans="1:8" ht="18" x14ac:dyDescent="0.25">
      <c r="A47" s="192" t="s">
        <v>1273</v>
      </c>
      <c r="B47" s="200">
        <v>408</v>
      </c>
      <c r="C47" s="195" t="s">
        <v>1500</v>
      </c>
      <c r="D47" s="192" t="s">
        <v>2479</v>
      </c>
      <c r="E47" s="197" t="s">
        <v>2626</v>
      </c>
    </row>
    <row r="48" spans="1:8" ht="18" x14ac:dyDescent="0.25">
      <c r="A48" s="192" t="s">
        <v>1276</v>
      </c>
      <c r="B48" s="200">
        <v>636</v>
      </c>
      <c r="C48" s="195" t="s">
        <v>2280</v>
      </c>
      <c r="D48" s="192" t="s">
        <v>2479</v>
      </c>
      <c r="E48" s="197">
        <v>3335954468</v>
      </c>
    </row>
    <row r="49" spans="1:5" ht="18" x14ac:dyDescent="0.25">
      <c r="A49" s="192" t="s">
        <v>1274</v>
      </c>
      <c r="B49" s="200">
        <v>289</v>
      </c>
      <c r="C49" s="195" t="s">
        <v>2259</v>
      </c>
      <c r="D49" s="192" t="s">
        <v>2479</v>
      </c>
      <c r="E49" s="197">
        <v>3335954531</v>
      </c>
    </row>
    <row r="50" spans="1:5" ht="18" x14ac:dyDescent="0.25">
      <c r="A50" s="192" t="s">
        <v>1273</v>
      </c>
      <c r="B50" s="200">
        <v>57</v>
      </c>
      <c r="C50" s="195" t="s">
        <v>1331</v>
      </c>
      <c r="D50" s="192" t="s">
        <v>2479</v>
      </c>
      <c r="E50" s="197">
        <v>3335954546</v>
      </c>
    </row>
    <row r="51" spans="1:5" ht="18" x14ac:dyDescent="0.25">
      <c r="A51" s="192" t="s">
        <v>1276</v>
      </c>
      <c r="B51" s="200">
        <v>405</v>
      </c>
      <c r="C51" s="195" t="s">
        <v>1497</v>
      </c>
      <c r="D51" s="192" t="s">
        <v>2479</v>
      </c>
      <c r="E51" s="197">
        <v>3335954585</v>
      </c>
    </row>
    <row r="52" spans="1:5" ht="18" customHeight="1" thickBot="1" x14ac:dyDescent="0.3">
      <c r="A52" s="196" t="s">
        <v>2472</v>
      </c>
      <c r="B52" s="208">
        <v>8</v>
      </c>
      <c r="C52" s="186"/>
      <c r="D52" s="186"/>
      <c r="E52" s="186"/>
    </row>
    <row r="53" spans="1:5" ht="15.75" thickBot="1" x14ac:dyDescent="0.3">
      <c r="A53" s="173"/>
      <c r="B53" s="205"/>
      <c r="C53" s="173"/>
      <c r="D53" s="173"/>
      <c r="E53" s="178"/>
    </row>
    <row r="54" spans="1:5" ht="18" customHeight="1" x14ac:dyDescent="0.25">
      <c r="A54" s="153" t="s">
        <v>2583</v>
      </c>
      <c r="B54" s="154"/>
      <c r="C54" s="154"/>
      <c r="D54" s="154"/>
      <c r="E54" s="155"/>
    </row>
    <row r="55" spans="1:5" ht="18" x14ac:dyDescent="0.25">
      <c r="A55" s="175" t="s">
        <v>15</v>
      </c>
      <c r="B55" s="175" t="s">
        <v>2415</v>
      </c>
      <c r="C55" s="177" t="s">
        <v>46</v>
      </c>
      <c r="D55" s="190" t="s">
        <v>2418</v>
      </c>
      <c r="E55" s="190" t="s">
        <v>2416</v>
      </c>
    </row>
    <row r="56" spans="1:5" ht="18.75" customHeight="1" x14ac:dyDescent="0.25">
      <c r="A56" s="191" t="s">
        <v>1274</v>
      </c>
      <c r="B56" s="200">
        <v>330</v>
      </c>
      <c r="C56" s="195" t="s">
        <v>1472</v>
      </c>
      <c r="D56" s="201" t="s">
        <v>2561</v>
      </c>
      <c r="E56" s="197" t="s">
        <v>2627</v>
      </c>
    </row>
    <row r="57" spans="1:5" ht="18.75" customHeight="1" x14ac:dyDescent="0.25">
      <c r="A57" s="191" t="s">
        <v>1273</v>
      </c>
      <c r="B57" s="200">
        <v>701</v>
      </c>
      <c r="C57" s="195" t="s">
        <v>1999</v>
      </c>
      <c r="D57" s="202" t="s">
        <v>2560</v>
      </c>
      <c r="E57" s="197">
        <v>3335954629</v>
      </c>
    </row>
    <row r="58" spans="1:5" ht="18" x14ac:dyDescent="0.25">
      <c r="A58" s="191" t="s">
        <v>1274</v>
      </c>
      <c r="B58" s="200">
        <v>219</v>
      </c>
      <c r="C58" s="195" t="s">
        <v>1419</v>
      </c>
      <c r="D58" s="201" t="s">
        <v>2561</v>
      </c>
      <c r="E58" s="197">
        <v>3335954642</v>
      </c>
    </row>
    <row r="59" spans="1:5" ht="18.75" customHeight="1" x14ac:dyDescent="0.25">
      <c r="A59" s="191" t="s">
        <v>1273</v>
      </c>
      <c r="B59" s="200">
        <v>946</v>
      </c>
      <c r="C59" s="195" t="s">
        <v>1841</v>
      </c>
      <c r="D59" s="201" t="s">
        <v>2561</v>
      </c>
      <c r="E59" s="197">
        <v>3335954651</v>
      </c>
    </row>
    <row r="60" spans="1:5" ht="18.75" customHeight="1" x14ac:dyDescent="0.25">
      <c r="A60" s="191" t="s">
        <v>1273</v>
      </c>
      <c r="B60" s="200">
        <v>793</v>
      </c>
      <c r="C60" s="195" t="s">
        <v>2173</v>
      </c>
      <c r="D60" s="201" t="s">
        <v>2561</v>
      </c>
      <c r="E60" s="197">
        <v>3335954694</v>
      </c>
    </row>
    <row r="61" spans="1:5" ht="18.75" customHeight="1" thickBot="1" x14ac:dyDescent="0.3">
      <c r="A61" s="196" t="s">
        <v>2472</v>
      </c>
      <c r="B61" s="208">
        <v>5</v>
      </c>
      <c r="C61" s="186"/>
      <c r="D61" s="189"/>
      <c r="E61" s="189"/>
    </row>
    <row r="62" spans="1:5" ht="15.75" thickBot="1" x14ac:dyDescent="0.3">
      <c r="A62" s="173"/>
      <c r="B62" s="205"/>
      <c r="C62" s="173"/>
      <c r="D62" s="173"/>
      <c r="E62" s="178"/>
    </row>
    <row r="63" spans="1:5" ht="18.75" customHeight="1" thickBot="1" x14ac:dyDescent="0.3">
      <c r="A63" s="151" t="s">
        <v>2474</v>
      </c>
      <c r="B63" s="152"/>
      <c r="C63" s="173" t="s">
        <v>2412</v>
      </c>
      <c r="D63" s="178"/>
      <c r="E63" s="178"/>
    </row>
    <row r="64" spans="1:5" ht="18.75" thickBot="1" x14ac:dyDescent="0.3">
      <c r="A64" s="198">
        <v>15</v>
      </c>
      <c r="B64" s="206"/>
      <c r="C64" s="173"/>
      <c r="D64" s="173"/>
      <c r="E64" s="173"/>
    </row>
    <row r="65" spans="1:5" ht="15.75" thickBot="1" x14ac:dyDescent="0.3">
      <c r="A65" s="173"/>
      <c r="B65" s="205"/>
      <c r="C65" s="173"/>
      <c r="D65" s="173"/>
      <c r="E65" s="178"/>
    </row>
    <row r="66" spans="1:5" ht="18.75" customHeight="1" thickBot="1" x14ac:dyDescent="0.3">
      <c r="A66" s="136" t="s">
        <v>2475</v>
      </c>
      <c r="B66" s="137"/>
      <c r="C66" s="137"/>
      <c r="D66" s="137"/>
      <c r="E66" s="138"/>
    </row>
    <row r="67" spans="1:5" ht="18" x14ac:dyDescent="0.25">
      <c r="A67" s="179" t="s">
        <v>15</v>
      </c>
      <c r="B67" s="204" t="s">
        <v>2415</v>
      </c>
      <c r="C67" s="177" t="s">
        <v>46</v>
      </c>
      <c r="D67" s="134" t="s">
        <v>2418</v>
      </c>
      <c r="E67" s="135"/>
    </row>
    <row r="68" spans="1:5" ht="18" x14ac:dyDescent="0.25">
      <c r="A68" s="192" t="s">
        <v>1273</v>
      </c>
      <c r="B68" s="200">
        <v>974</v>
      </c>
      <c r="C68" s="192" t="s">
        <v>1864</v>
      </c>
      <c r="D68" s="132" t="s">
        <v>2584</v>
      </c>
      <c r="E68" s="133"/>
    </row>
    <row r="69" spans="1:5" ht="18" x14ac:dyDescent="0.25">
      <c r="A69" s="192" t="s">
        <v>1273</v>
      </c>
      <c r="B69" s="200">
        <v>725</v>
      </c>
      <c r="C69" s="192" t="s">
        <v>1673</v>
      </c>
      <c r="D69" s="132" t="s">
        <v>2592</v>
      </c>
      <c r="E69" s="133"/>
    </row>
    <row r="70" spans="1:5" ht="18" x14ac:dyDescent="0.25">
      <c r="A70" s="192" t="s">
        <v>1275</v>
      </c>
      <c r="B70" s="200">
        <v>817</v>
      </c>
      <c r="C70" s="192" t="s">
        <v>1742</v>
      </c>
      <c r="D70" s="132" t="s">
        <v>2584</v>
      </c>
      <c r="E70" s="133"/>
    </row>
    <row r="71" spans="1:5" ht="18" x14ac:dyDescent="0.25">
      <c r="A71" s="192" t="s">
        <v>1273</v>
      </c>
      <c r="B71" s="200">
        <v>557</v>
      </c>
      <c r="C71" s="192" t="s">
        <v>1580</v>
      </c>
      <c r="D71" s="132" t="s">
        <v>2592</v>
      </c>
      <c r="E71" s="133"/>
    </row>
    <row r="72" spans="1:5" ht="18" x14ac:dyDescent="0.25">
      <c r="A72" s="192" t="s">
        <v>1273</v>
      </c>
      <c r="B72" s="200">
        <v>574</v>
      </c>
      <c r="C72" s="192" t="s">
        <v>1596</v>
      </c>
      <c r="D72" s="132" t="s">
        <v>2584</v>
      </c>
      <c r="E72" s="133"/>
    </row>
    <row r="73" spans="1:5" ht="18" x14ac:dyDescent="0.25">
      <c r="A73" s="192" t="s">
        <v>1274</v>
      </c>
      <c r="B73" s="200">
        <v>802</v>
      </c>
      <c r="C73" s="192" t="s">
        <v>2393</v>
      </c>
      <c r="D73" s="132" t="s">
        <v>2584</v>
      </c>
      <c r="E73" s="133"/>
    </row>
    <row r="74" spans="1:5" ht="18" x14ac:dyDescent="0.25">
      <c r="A74" s="192" t="s">
        <v>1273</v>
      </c>
      <c r="B74" s="200">
        <v>153</v>
      </c>
      <c r="C74" s="192" t="s">
        <v>1386</v>
      </c>
      <c r="D74" s="132" t="s">
        <v>2584</v>
      </c>
      <c r="E74" s="133"/>
    </row>
    <row r="75" spans="1:5" ht="18" x14ac:dyDescent="0.25">
      <c r="A75" s="192" t="s">
        <v>1276</v>
      </c>
      <c r="B75" s="200">
        <v>157</v>
      </c>
      <c r="C75" s="192" t="s">
        <v>1388</v>
      </c>
      <c r="D75" s="132" t="s">
        <v>2584</v>
      </c>
      <c r="E75" s="133"/>
    </row>
    <row r="76" spans="1:5" ht="18" x14ac:dyDescent="0.25">
      <c r="A76" s="192" t="s">
        <v>1274</v>
      </c>
      <c r="B76" s="200">
        <v>521</v>
      </c>
      <c r="C76" s="192" t="s">
        <v>1557</v>
      </c>
      <c r="D76" s="132" t="s">
        <v>2592</v>
      </c>
      <c r="E76" s="133"/>
    </row>
    <row r="77" spans="1:5" ht="18" x14ac:dyDescent="0.25">
      <c r="A77" s="192" t="s">
        <v>1273</v>
      </c>
      <c r="B77" s="200">
        <v>917</v>
      </c>
      <c r="C77" s="192" t="s">
        <v>1824</v>
      </c>
      <c r="D77" s="132" t="s">
        <v>2592</v>
      </c>
      <c r="E77" s="133"/>
    </row>
    <row r="78" spans="1:5" ht="18" x14ac:dyDescent="0.25">
      <c r="A78" s="192" t="s">
        <v>1276</v>
      </c>
      <c r="B78" s="200">
        <v>926</v>
      </c>
      <c r="C78" s="192" t="s">
        <v>2351</v>
      </c>
      <c r="D78" s="132" t="s">
        <v>2592</v>
      </c>
      <c r="E78" s="133"/>
    </row>
    <row r="79" spans="1:5" ht="18" x14ac:dyDescent="0.25">
      <c r="A79" s="192" t="s">
        <v>1275</v>
      </c>
      <c r="B79" s="200">
        <v>6</v>
      </c>
      <c r="C79" s="192" t="s">
        <v>2004</v>
      </c>
      <c r="D79" s="132" t="s">
        <v>2584</v>
      </c>
      <c r="E79" s="133"/>
    </row>
    <row r="80" spans="1:5" ht="18" x14ac:dyDescent="0.25">
      <c r="A80" s="192" t="s">
        <v>1274</v>
      </c>
      <c r="B80" s="200">
        <v>963</v>
      </c>
      <c r="C80" s="192" t="s">
        <v>1856</v>
      </c>
      <c r="D80" s="132" t="s">
        <v>2584</v>
      </c>
      <c r="E80" s="133"/>
    </row>
    <row r="81" spans="1:5" ht="18" x14ac:dyDescent="0.25">
      <c r="A81" s="192" t="s">
        <v>1274</v>
      </c>
      <c r="B81" s="200">
        <v>513</v>
      </c>
      <c r="C81" s="192" t="s">
        <v>1550</v>
      </c>
      <c r="D81" s="132" t="s">
        <v>2592</v>
      </c>
      <c r="E81" s="133"/>
    </row>
    <row r="82" spans="1:5" ht="18" x14ac:dyDescent="0.25">
      <c r="A82" s="192" t="s">
        <v>1273</v>
      </c>
      <c r="B82" s="200">
        <v>231</v>
      </c>
      <c r="C82" s="192" t="s">
        <v>1423</v>
      </c>
      <c r="D82" s="132" t="s">
        <v>2592</v>
      </c>
      <c r="E82" s="133"/>
    </row>
    <row r="83" spans="1:5" ht="18" x14ac:dyDescent="0.25">
      <c r="A83" s="192" t="s">
        <v>1276</v>
      </c>
      <c r="B83" s="200">
        <v>728</v>
      </c>
      <c r="C83" s="192" t="s">
        <v>1676</v>
      </c>
      <c r="D83" s="132" t="s">
        <v>2584</v>
      </c>
      <c r="E83" s="133"/>
    </row>
    <row r="84" spans="1:5" ht="18" x14ac:dyDescent="0.25">
      <c r="A84" s="192" t="s">
        <v>1273</v>
      </c>
      <c r="B84" s="200">
        <v>382</v>
      </c>
      <c r="C84" s="192" t="s">
        <v>2628</v>
      </c>
      <c r="D84" s="132" t="s">
        <v>2592</v>
      </c>
      <c r="E84" s="133"/>
    </row>
    <row r="85" spans="1:5" ht="18" x14ac:dyDescent="0.25">
      <c r="A85" s="192" t="s">
        <v>1276</v>
      </c>
      <c r="B85" s="200">
        <v>941</v>
      </c>
      <c r="C85" s="192" t="s">
        <v>1836</v>
      </c>
      <c r="D85" s="132" t="s">
        <v>2592</v>
      </c>
      <c r="E85" s="133"/>
    </row>
    <row r="86" spans="1:5" ht="18" x14ac:dyDescent="0.25">
      <c r="A86" s="192" t="s">
        <v>1273</v>
      </c>
      <c r="B86" s="200">
        <v>355</v>
      </c>
      <c r="C86" s="192" t="s">
        <v>1478</v>
      </c>
      <c r="D86" s="132" t="s">
        <v>2592</v>
      </c>
      <c r="E86" s="133"/>
    </row>
    <row r="87" spans="1:5" ht="18" x14ac:dyDescent="0.25">
      <c r="A87" s="192" t="s">
        <v>1276</v>
      </c>
      <c r="B87" s="200">
        <v>633</v>
      </c>
      <c r="C87" s="192" t="s">
        <v>1640</v>
      </c>
      <c r="D87" s="132" t="s">
        <v>2584</v>
      </c>
      <c r="E87" s="133"/>
    </row>
    <row r="88" spans="1:5" ht="18" x14ac:dyDescent="0.25">
      <c r="A88" s="192" t="s">
        <v>1273</v>
      </c>
      <c r="B88" s="200">
        <v>183</v>
      </c>
      <c r="C88" s="192" t="s">
        <v>2260</v>
      </c>
      <c r="D88" s="132" t="s">
        <v>2584</v>
      </c>
      <c r="E88" s="133"/>
    </row>
    <row r="89" spans="1:5" ht="18" x14ac:dyDescent="0.25">
      <c r="A89" s="192" t="s">
        <v>1275</v>
      </c>
      <c r="B89" s="200">
        <v>403</v>
      </c>
      <c r="C89" s="192" t="s">
        <v>1496</v>
      </c>
      <c r="D89" s="132" t="s">
        <v>2584</v>
      </c>
      <c r="E89" s="133"/>
    </row>
    <row r="90" spans="1:5" ht="18" x14ac:dyDescent="0.25">
      <c r="A90" s="192" t="s">
        <v>1274</v>
      </c>
      <c r="B90" s="200">
        <v>330</v>
      </c>
      <c r="C90" s="192" t="s">
        <v>1472</v>
      </c>
      <c r="D90" s="132" t="s">
        <v>2584</v>
      </c>
      <c r="E90" s="133"/>
    </row>
    <row r="91" spans="1:5" ht="18.75" thickBot="1" x14ac:dyDescent="0.3">
      <c r="A91" s="196" t="s">
        <v>2472</v>
      </c>
      <c r="B91" s="208">
        <v>23</v>
      </c>
      <c r="C91" s="193"/>
      <c r="D91" s="193"/>
      <c r="E91" s="194"/>
    </row>
  </sheetData>
  <mergeCells count="36"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A27:E27"/>
    <mergeCell ref="D77:E77"/>
    <mergeCell ref="D78:E78"/>
    <mergeCell ref="D79:E79"/>
    <mergeCell ref="D80:E80"/>
    <mergeCell ref="D72:E72"/>
    <mergeCell ref="D76:E76"/>
    <mergeCell ref="D75:E75"/>
    <mergeCell ref="D68:E68"/>
    <mergeCell ref="D74:E74"/>
    <mergeCell ref="D73:E73"/>
    <mergeCell ref="C34:E34"/>
    <mergeCell ref="A36:E36"/>
    <mergeCell ref="D67:E67"/>
    <mergeCell ref="A66:E66"/>
    <mergeCell ref="A63:B63"/>
    <mergeCell ref="A54:E54"/>
    <mergeCell ref="A42:E42"/>
    <mergeCell ref="D71:E71"/>
    <mergeCell ref="D70:E70"/>
    <mergeCell ref="D69:E69"/>
    <mergeCell ref="F1:G1"/>
    <mergeCell ref="A1:E1"/>
    <mergeCell ref="A2:E2"/>
    <mergeCell ref="A7:E7"/>
    <mergeCell ref="C25:E25"/>
  </mergeCells>
  <phoneticPr fontId="46" type="noConversion"/>
  <conditionalFormatting sqref="B325:B1048576">
    <cfRule type="duplicateValues" dxfId="125" priority="103"/>
    <cfRule type="duplicateValues" dxfId="124" priority="105"/>
  </conditionalFormatting>
  <conditionalFormatting sqref="E325:E1048576">
    <cfRule type="duplicateValues" dxfId="123" priority="106"/>
  </conditionalFormatting>
  <conditionalFormatting sqref="E133:E324">
    <cfRule type="duplicateValues" dxfId="122" priority="100"/>
  </conditionalFormatting>
  <conditionalFormatting sqref="B133:B324">
    <cfRule type="duplicateValues" dxfId="121" priority="161171"/>
  </conditionalFormatting>
  <conditionalFormatting sqref="E10">
    <cfRule type="duplicateValues" dxfId="120" priority="35"/>
  </conditionalFormatting>
  <conditionalFormatting sqref="E45 E38:E39 E13 E17 E9">
    <cfRule type="duplicateValues" dxfId="119" priority="34"/>
  </conditionalFormatting>
  <conditionalFormatting sqref="E12">
    <cfRule type="duplicateValues" dxfId="118" priority="32"/>
  </conditionalFormatting>
  <conditionalFormatting sqref="E11">
    <cfRule type="duplicateValues" dxfId="117" priority="31"/>
  </conditionalFormatting>
  <conditionalFormatting sqref="E22">
    <cfRule type="duplicateValues" dxfId="116" priority="30"/>
  </conditionalFormatting>
  <conditionalFormatting sqref="E16">
    <cfRule type="duplicateValues" dxfId="115" priority="29"/>
  </conditionalFormatting>
  <conditionalFormatting sqref="E33">
    <cfRule type="duplicateValues" dxfId="114" priority="28"/>
  </conditionalFormatting>
  <conditionalFormatting sqref="E15">
    <cfRule type="duplicateValues" dxfId="113" priority="27"/>
  </conditionalFormatting>
  <conditionalFormatting sqref="E24">
    <cfRule type="duplicateValues" dxfId="112" priority="22"/>
  </conditionalFormatting>
  <conditionalFormatting sqref="E18">
    <cfRule type="duplicateValues" dxfId="111" priority="21"/>
  </conditionalFormatting>
  <conditionalFormatting sqref="E19">
    <cfRule type="duplicateValues" dxfId="110" priority="20"/>
  </conditionalFormatting>
  <conditionalFormatting sqref="E69">
    <cfRule type="duplicateValues" dxfId="109" priority="37"/>
  </conditionalFormatting>
  <conditionalFormatting sqref="E72">
    <cfRule type="duplicateValues" dxfId="108" priority="38"/>
  </conditionalFormatting>
  <conditionalFormatting sqref="E73">
    <cfRule type="duplicateValues" dxfId="107" priority="39"/>
  </conditionalFormatting>
  <conditionalFormatting sqref="E74">
    <cfRule type="duplicateValues" dxfId="106" priority="17"/>
  </conditionalFormatting>
  <conditionalFormatting sqref="E74">
    <cfRule type="duplicateValues" dxfId="105" priority="18"/>
  </conditionalFormatting>
  <conditionalFormatting sqref="E20">
    <cfRule type="duplicateValues" dxfId="104" priority="14"/>
  </conditionalFormatting>
  <conditionalFormatting sqref="E20">
    <cfRule type="duplicateValues" dxfId="103" priority="15"/>
  </conditionalFormatting>
  <conditionalFormatting sqref="E59 E54:E55">
    <cfRule type="duplicateValues" dxfId="102" priority="12"/>
  </conditionalFormatting>
  <conditionalFormatting sqref="E54:E55">
    <cfRule type="duplicateValues" dxfId="101" priority="13"/>
  </conditionalFormatting>
  <conditionalFormatting sqref="E50">
    <cfRule type="duplicateValues" dxfId="100" priority="10"/>
  </conditionalFormatting>
  <conditionalFormatting sqref="E50">
    <cfRule type="duplicateValues" dxfId="99" priority="11"/>
  </conditionalFormatting>
  <conditionalFormatting sqref="E40:E41">
    <cfRule type="duplicateValues" dxfId="98" priority="8"/>
  </conditionalFormatting>
  <conditionalFormatting sqref="E40:E41">
    <cfRule type="duplicateValues" dxfId="97" priority="9"/>
  </conditionalFormatting>
  <conditionalFormatting sqref="E57:E58">
    <cfRule type="duplicateValues" dxfId="96" priority="6"/>
  </conditionalFormatting>
  <conditionalFormatting sqref="E57:E58">
    <cfRule type="duplicateValues" dxfId="95" priority="7"/>
  </conditionalFormatting>
  <conditionalFormatting sqref="E51">
    <cfRule type="duplicateValues" dxfId="94" priority="4"/>
  </conditionalFormatting>
  <conditionalFormatting sqref="E51">
    <cfRule type="duplicateValues" dxfId="93" priority="5"/>
  </conditionalFormatting>
  <conditionalFormatting sqref="E42:E44">
    <cfRule type="duplicateValues" dxfId="92" priority="1"/>
  </conditionalFormatting>
  <conditionalFormatting sqref="E42:E44">
    <cfRule type="duplicateValues" dxfId="91" priority="2"/>
  </conditionalFormatting>
  <conditionalFormatting sqref="E75:E80">
    <cfRule type="duplicateValues" dxfId="90" priority="40"/>
  </conditionalFormatting>
  <conditionalFormatting sqref="E56">
    <cfRule type="duplicateValues" dxfId="89" priority="42"/>
  </conditionalFormatting>
  <conditionalFormatting sqref="E70:E71">
    <cfRule type="duplicateValues" dxfId="88" priority="43"/>
  </conditionalFormatting>
  <conditionalFormatting sqref="E23">
    <cfRule type="duplicateValues" dxfId="87" priority="161636"/>
  </conditionalFormatting>
  <conditionalFormatting sqref="E81:E132 E14 E46:E48 E1:E8 E34:E36 E52:E53 E26:E31 E60:E68">
    <cfRule type="duplicateValues" dxfId="86" priority="161955"/>
  </conditionalFormatting>
  <conditionalFormatting sqref="E75:E132 E45:E49 E22:E24 E52:E53 E60:E73 E1:E19 E26:E39">
    <cfRule type="duplicateValues" dxfId="85" priority="161964"/>
  </conditionalFormatting>
  <conditionalFormatting sqref="E21 E25">
    <cfRule type="duplicateValues" dxfId="4" priority="162134"/>
  </conditionalFormatting>
  <conditionalFormatting sqref="B1:B132">
    <cfRule type="duplicateValues" dxfId="3" priority="162136"/>
    <cfRule type="duplicateValues" dxfId="2" priority="162137"/>
    <cfRule type="duplicateValues" dxfId="1" priority="162138"/>
    <cfRule type="duplicateValues" dxfId="0" priority="16213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4" priority="5"/>
  </conditionalFormatting>
  <conditionalFormatting sqref="A827">
    <cfRule type="duplicateValues" dxfId="83" priority="4"/>
  </conditionalFormatting>
  <conditionalFormatting sqref="A828">
    <cfRule type="duplicateValues" dxfId="82" priority="3"/>
  </conditionalFormatting>
  <conditionalFormatting sqref="A829">
    <cfRule type="duplicateValues" dxfId="81" priority="2"/>
  </conditionalFormatting>
  <conditionalFormatting sqref="A830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6" t="s">
        <v>2420</v>
      </c>
      <c r="B1" s="157"/>
      <c r="C1" s="157"/>
      <c r="D1" s="157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56" t="s">
        <v>2429</v>
      </c>
      <c r="B18" s="157"/>
      <c r="C18" s="157"/>
      <c r="D18" s="157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9" priority="18"/>
  </conditionalFormatting>
  <conditionalFormatting sqref="B7:B8">
    <cfRule type="duplicateValues" dxfId="78" priority="17"/>
  </conditionalFormatting>
  <conditionalFormatting sqref="A7:A8">
    <cfRule type="duplicateValues" dxfId="77" priority="15"/>
    <cfRule type="duplicateValues" dxfId="7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2021-07-14T20:06:23Z</dcterms:modified>
</cp:coreProperties>
</file>