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5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Efectivo'!$A$33:$E$33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8" i="1"/>
  <c r="A18" i="1"/>
  <c r="A19" i="1"/>
  <c r="A20" i="1"/>
  <c r="A63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63" i="1"/>
  <c r="G63" i="1"/>
  <c r="H63" i="1"/>
  <c r="I63" i="1"/>
  <c r="J63" i="1"/>
  <c r="K63" i="1"/>
  <c r="A43" i="1" l="1"/>
  <c r="A34" i="1"/>
  <c r="A51" i="1"/>
  <c r="A62" i="1"/>
  <c r="A42" i="1"/>
  <c r="A25" i="1"/>
  <c r="A50" i="1"/>
  <c r="A61" i="1"/>
  <c r="A33" i="1"/>
  <c r="A41" i="1"/>
  <c r="A17" i="1"/>
  <c r="A68" i="1"/>
  <c r="A67" i="1"/>
  <c r="A40" i="1"/>
  <c r="A16" i="1"/>
  <c r="A49" i="1"/>
  <c r="F43" i="1"/>
  <c r="G43" i="1"/>
  <c r="H43" i="1"/>
  <c r="I43" i="1"/>
  <c r="J43" i="1"/>
  <c r="K43" i="1"/>
  <c r="F34" i="1"/>
  <c r="G34" i="1"/>
  <c r="H34" i="1"/>
  <c r="I34" i="1"/>
  <c r="J34" i="1"/>
  <c r="K34" i="1"/>
  <c r="F51" i="1"/>
  <c r="G51" i="1"/>
  <c r="H51" i="1"/>
  <c r="I51" i="1"/>
  <c r="J51" i="1"/>
  <c r="K51" i="1"/>
  <c r="F62" i="1"/>
  <c r="G62" i="1"/>
  <c r="H62" i="1"/>
  <c r="I62" i="1"/>
  <c r="J62" i="1"/>
  <c r="K62" i="1"/>
  <c r="F42" i="1"/>
  <c r="G42" i="1"/>
  <c r="H42" i="1"/>
  <c r="I42" i="1"/>
  <c r="J42" i="1"/>
  <c r="K42" i="1"/>
  <c r="F25" i="1"/>
  <c r="G25" i="1"/>
  <c r="H25" i="1"/>
  <c r="I25" i="1"/>
  <c r="J25" i="1"/>
  <c r="K25" i="1"/>
  <c r="F50" i="1"/>
  <c r="G50" i="1"/>
  <c r="H50" i="1"/>
  <c r="I50" i="1"/>
  <c r="J50" i="1"/>
  <c r="K50" i="1"/>
  <c r="F61" i="1"/>
  <c r="G61" i="1"/>
  <c r="H61" i="1"/>
  <c r="I61" i="1"/>
  <c r="J61" i="1"/>
  <c r="K61" i="1"/>
  <c r="F33" i="1"/>
  <c r="G33" i="1"/>
  <c r="H33" i="1"/>
  <c r="I33" i="1"/>
  <c r="J33" i="1"/>
  <c r="K33" i="1"/>
  <c r="F41" i="1"/>
  <c r="G41" i="1"/>
  <c r="H41" i="1"/>
  <c r="I41" i="1"/>
  <c r="J41" i="1"/>
  <c r="K41" i="1"/>
  <c r="F17" i="1"/>
  <c r="G17" i="1"/>
  <c r="H17" i="1"/>
  <c r="I17" i="1"/>
  <c r="J17" i="1"/>
  <c r="K17" i="1"/>
  <c r="F68" i="1"/>
  <c r="G68" i="1"/>
  <c r="H68" i="1"/>
  <c r="I68" i="1"/>
  <c r="J68" i="1"/>
  <c r="K68" i="1"/>
  <c r="F67" i="1"/>
  <c r="G67" i="1"/>
  <c r="H67" i="1"/>
  <c r="I67" i="1"/>
  <c r="J67" i="1"/>
  <c r="K67" i="1"/>
  <c r="F40" i="1"/>
  <c r="G40" i="1"/>
  <c r="H40" i="1"/>
  <c r="I40" i="1"/>
  <c r="J40" i="1"/>
  <c r="K40" i="1"/>
  <c r="F16" i="1"/>
  <c r="G16" i="1"/>
  <c r="H16" i="1"/>
  <c r="I16" i="1"/>
  <c r="J16" i="1"/>
  <c r="K16" i="1"/>
  <c r="F49" i="1"/>
  <c r="G49" i="1"/>
  <c r="H49" i="1"/>
  <c r="I49" i="1"/>
  <c r="J49" i="1"/>
  <c r="K49" i="1"/>
  <c r="A39" i="1" l="1"/>
  <c r="A15" i="1"/>
  <c r="A66" i="1"/>
  <c r="A55" i="1"/>
  <c r="A54" i="1"/>
  <c r="A14" i="1"/>
  <c r="A53" i="1"/>
  <c r="F39" i="1"/>
  <c r="G39" i="1"/>
  <c r="H39" i="1"/>
  <c r="I39" i="1"/>
  <c r="J39" i="1"/>
  <c r="K39" i="1"/>
  <c r="F15" i="1"/>
  <c r="G15" i="1"/>
  <c r="H15" i="1"/>
  <c r="I15" i="1"/>
  <c r="J15" i="1"/>
  <c r="K15" i="1"/>
  <c r="F66" i="1"/>
  <c r="G66" i="1"/>
  <c r="H66" i="1"/>
  <c r="I66" i="1"/>
  <c r="J66" i="1"/>
  <c r="K66" i="1"/>
  <c r="F55" i="1"/>
  <c r="G55" i="1"/>
  <c r="H55" i="1"/>
  <c r="I55" i="1"/>
  <c r="J55" i="1"/>
  <c r="K55" i="1"/>
  <c r="F54" i="1"/>
  <c r="G54" i="1"/>
  <c r="H54" i="1"/>
  <c r="I54" i="1"/>
  <c r="J54" i="1"/>
  <c r="K54" i="1"/>
  <c r="F14" i="1"/>
  <c r="G14" i="1"/>
  <c r="H14" i="1"/>
  <c r="I14" i="1"/>
  <c r="J14" i="1"/>
  <c r="K14" i="1"/>
  <c r="F53" i="1"/>
  <c r="G53" i="1"/>
  <c r="H53" i="1"/>
  <c r="I53" i="1"/>
  <c r="J53" i="1"/>
  <c r="K53" i="1"/>
  <c r="A22" i="1"/>
  <c r="A60" i="1"/>
  <c r="A59" i="1"/>
  <c r="A58" i="1"/>
  <c r="A57" i="1"/>
  <c r="F22" i="1"/>
  <c r="G22" i="1"/>
  <c r="H22" i="1"/>
  <c r="I22" i="1"/>
  <c r="J22" i="1"/>
  <c r="K22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13" i="1"/>
  <c r="F13" i="1"/>
  <c r="G13" i="1"/>
  <c r="H13" i="1"/>
  <c r="I13" i="1"/>
  <c r="J13" i="1"/>
  <c r="K13" i="1"/>
  <c r="A45" i="1" l="1"/>
  <c r="F45" i="1"/>
  <c r="G45" i="1"/>
  <c r="H45" i="1"/>
  <c r="I45" i="1"/>
  <c r="J45" i="1"/>
  <c r="K45" i="1"/>
  <c r="A65" i="1"/>
  <c r="F65" i="1"/>
  <c r="G65" i="1"/>
  <c r="H65" i="1"/>
  <c r="I65" i="1"/>
  <c r="J65" i="1"/>
  <c r="K65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36" i="1"/>
  <c r="F36" i="1"/>
  <c r="G36" i="1"/>
  <c r="H36" i="1"/>
  <c r="I36" i="1"/>
  <c r="J36" i="1"/>
  <c r="K36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56" i="1"/>
  <c r="F56" i="1"/>
  <c r="G56" i="1"/>
  <c r="H56" i="1"/>
  <c r="I56" i="1"/>
  <c r="J56" i="1"/>
  <c r="K56" i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A6" i="1"/>
  <c r="F6" i="1"/>
  <c r="G6" i="1"/>
  <c r="H6" i="1"/>
  <c r="I6" i="1"/>
  <c r="J6" i="1"/>
  <c r="K6" i="1"/>
  <c r="A52" i="1"/>
  <c r="F52" i="1"/>
  <c r="G52" i="1"/>
  <c r="H52" i="1"/>
  <c r="I52" i="1"/>
  <c r="J52" i="1"/>
  <c r="K52" i="1"/>
  <c r="A31" i="1"/>
  <c r="F31" i="1"/>
  <c r="G31" i="1"/>
  <c r="H31" i="1"/>
  <c r="I31" i="1"/>
  <c r="J31" i="1"/>
  <c r="K31" i="1"/>
  <c r="A38" i="1"/>
  <c r="F38" i="1"/>
  <c r="G38" i="1"/>
  <c r="H38" i="1"/>
  <c r="I38" i="1"/>
  <c r="J38" i="1"/>
  <c r="K38" i="1"/>
  <c r="A30" i="1"/>
  <c r="F30" i="1"/>
  <c r="G30" i="1"/>
  <c r="H30" i="1"/>
  <c r="I30" i="1"/>
  <c r="J30" i="1"/>
  <c r="K30" i="1"/>
  <c r="A37" i="1"/>
  <c r="F37" i="1"/>
  <c r="G37" i="1"/>
  <c r="H37" i="1"/>
  <c r="I37" i="1"/>
  <c r="J37" i="1"/>
  <c r="K37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46" i="1"/>
  <c r="F46" i="1"/>
  <c r="G46" i="1"/>
  <c r="H46" i="1"/>
  <c r="I46" i="1"/>
  <c r="J46" i="1"/>
  <c r="K46" i="1"/>
  <c r="K32" i="1"/>
  <c r="J32" i="1"/>
  <c r="I32" i="1"/>
  <c r="H32" i="1"/>
  <c r="G32" i="1"/>
  <c r="F32" i="1"/>
  <c r="A32" i="1"/>
  <c r="F29" i="1" l="1"/>
  <c r="G29" i="1"/>
  <c r="H29" i="1"/>
  <c r="I29" i="1"/>
  <c r="J29" i="1"/>
  <c r="K29" i="1"/>
  <c r="F24" i="1"/>
  <c r="G24" i="1"/>
  <c r="H24" i="1"/>
  <c r="I24" i="1"/>
  <c r="J24" i="1"/>
  <c r="K24" i="1"/>
  <c r="A29" i="1"/>
  <c r="A24" i="1"/>
  <c r="F64" i="1"/>
  <c r="G64" i="1"/>
  <c r="H64" i="1"/>
  <c r="I64" i="1"/>
  <c r="J64" i="1"/>
  <c r="K64" i="1"/>
  <c r="F44" i="1"/>
  <c r="G44" i="1"/>
  <c r="H44" i="1"/>
  <c r="I44" i="1"/>
  <c r="J44" i="1"/>
  <c r="K44" i="1"/>
  <c r="F35" i="1"/>
  <c r="G35" i="1"/>
  <c r="H35" i="1"/>
  <c r="I35" i="1"/>
  <c r="J35" i="1"/>
  <c r="K35" i="1"/>
  <c r="F23" i="1"/>
  <c r="G23" i="1"/>
  <c r="H23" i="1"/>
  <c r="I23" i="1"/>
  <c r="J23" i="1"/>
  <c r="K23" i="1"/>
  <c r="A64" i="1"/>
  <c r="A44" i="1"/>
  <c r="A35" i="1"/>
  <c r="A23" i="1"/>
  <c r="F5" i="1" l="1"/>
  <c r="G5" i="1"/>
  <c r="H5" i="1"/>
  <c r="I5" i="1"/>
  <c r="J5" i="1"/>
  <c r="K5" i="1"/>
  <c r="A5" i="1"/>
  <c r="F21" i="1" l="1"/>
  <c r="G21" i="1"/>
  <c r="H21" i="1"/>
  <c r="I21" i="1"/>
  <c r="J21" i="1"/>
  <c r="K21" i="1"/>
  <c r="A21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<sst xmlns="http://schemas.openxmlformats.org/spreadsheetml/2006/main" count="13586" uniqueCount="2625">
  <si>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</si>
  <si>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</si>
  <si>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</si>
  <si>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</si>
  <si>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</si>
  <si>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</si>
  <si>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</si>
  <si>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</si>
  <si>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</si>
  <si>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</si>
  <si>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</si>
  <si>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</si>
  <si>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</si>
  <si>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</si>
  <si>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</si>
  <si>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</si>
  <si>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</si>
  <si>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</si>
  <si>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</si>
  <si>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</si>
  <si>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</si>
  <si>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</si>
  <si>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</si>
  <si>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</si>
  <si>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</si>
  <si>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</si>
  <si>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</si>
  <si>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</si>
  <si>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</si>
  <si>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</si>
  <si>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</si>
  <si>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</si>
  <si>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</si>
  <si>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</si>
  <si>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</si>
  <si>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</si>
  <si>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</si>
  <si>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</si>
  <si>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</si>
  <si>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</si>
  <si>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</si>
  <si>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</si>
  <si>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</si>
  <si>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</si>
  <si>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</si>
  <si>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</si>
  <si>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</si>
  <si>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</si>
  <si>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</si>
  <si>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</si>
  <si>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</si>
  <si>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</si>
  <si>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</si>
  <si>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</si>
  <si>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</si>
  <si>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</si>
  <si>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</si>
  <si>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</si>
  <si>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</si>
  <si>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</si>
  <si>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</si>
  <si>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</si>
  <si>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</si>
  <si>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</si>
  <si>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</si>
  <si>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</si>
  <si>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</si>
  <si>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</si>
  <si>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</si>
  <si>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</si>
  <si>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</si>
  <si>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</si>
  <si>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</si>
  <si>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</si>
  <si>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</si>
  <si>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</si>
  <si>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</si>
  <si>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</si>
  <si>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</si>
  <si>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</si>
  <si>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</si>
  <si>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</si>
  <si>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</si>
  <si>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</si>
  <si>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</si>
  <si>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</si>
  <si>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</si>
  <si>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</si>
  <si>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</si>
  <si>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</si>
  <si>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</si>
  <si>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</si>
  <si>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</si>
  <si>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</si>
  <si>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</si>
  <si>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</si>
  <si>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</si>
  <si>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</si>
  <si>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</si>
  <si>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</si>
  <si>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</si>
  <si>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</si>
  <si>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</si>
  <si>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</si>
  <si>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</si>
  <si>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</si>
  <si>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</si>
  <si>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</si>
  <si>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</si>
  <si>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</si>
  <si>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</si>
  <si>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</si>
  <si>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</si>
  <si>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</si>
  <si>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</si>
  <si>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</si>
  <si>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</si>
  <si>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</si>
  <si>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</si>
  <si>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</si>
  <si>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</si>
  <si>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</si>
  <si>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</si>
  <si>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</si>
  <si>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</si>
  <si>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</si>
  <si>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</si>
  <si>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</si>
  <si>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</si>
  <si>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</si>
  <si>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</si>
  <si>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</si>
  <si>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</si>
  <si>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</si>
  <si>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</si>
  <si>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</si>
  <si>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</si>
  <si>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</si>
  <si>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</si>
  <si>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</si>
  <si>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</si>
  <si>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</si>
  <si>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</si>
  <si>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</si>
  <si>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</si>
  <si>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</si>
  <si>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</si>
  <si>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</si>
  <si>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</si>
  <si>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</si>
  <si>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</si>
  <si>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</si>
  <si>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</si>
  <si>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</si>
  <si>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</si>
  <si>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</si>
  <si>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</si>
  <si>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</si>
  <si>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</si>
  <si>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</si>
  <si>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</si>
  <si>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</si>
  <si>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</si>
  <si>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</si>
  <si>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</si>
  <si>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</si>
  <si>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</si>
  <si>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</si>
  <si>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</si>
  <si>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</si>
  <si>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</si>
  <si>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</si>
  <si>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</si>
  <si>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</si>
  <si>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</si>
  <si>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</si>
  <si>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</si>
  <si>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</si>
  <si>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</si>
  <si>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</si>
  <si>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</si>
  <si>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</si>
  <si>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</si>
  <si>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</si>
  <si>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</si>
  <si>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</si>
  <si>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</si>
  <si>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</si>
  <si>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</si>
  <si>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</si>
  <si>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</si>
  <si>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</si>
  <si>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</si>
  <si>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</si>
  <si>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</si>
  <si>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</si>
  <si>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</si>
  <si>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</si>
  <si>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</si>
  <si>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</si>
  <si>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</si>
  <si>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</si>
  <si>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</si>
  <si>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</si>
  <si>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</si>
  <si>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</si>
  <si>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</si>
  <si>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</si>
  <si>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</si>
  <si>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</si>
  <si>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</si>
  <si>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</si>
  <si>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</si>
  <si>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</si>
  <si>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</si>
  <si>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</si>
  <si>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</si>
  <si>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</si>
  <si>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</si>
  <si>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</si>
  <si>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</si>
  <si>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</si>
  <si>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</si>
  <si>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</si>
  <si>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</si>
  <si>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</si>
  <si>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</si>
  <si>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</si>
  <si>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</si>
  <si>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</si>
  <si>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</si>
  <si>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</si>
  <si>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</si>
  <si>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</si>
  <si>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</si>
  <si>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</si>
  <si>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</si>
  <si>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</si>
  <si>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</si>
  <si>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</si>
  <si>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</si>
  <si>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</si>
  <si>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</si>
  <si>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</si>
  <si>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</si>
  <si>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</si>
  <si>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</si>
  <si>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</si>
  <si>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</si>
  <si>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</si>
  <si>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</si>
  <si>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</si>
  <si>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</si>
  <si>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</si>
  <si>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</si>
  <si>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</si>
  <si>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</si>
  <si>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</si>
  <si>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</si>
  <si>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</si>
  <si>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</si>
  <si>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</si>
  <si>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</si>
  <si>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</si>
  <si>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</si>
  <si>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</si>
  <si>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</si>
  <si>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</si>
  <si>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</si>
  <si>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</si>
  <si>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</si>
  <si>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</si>
  <si>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</si>
  <si>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</si>
  <si>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</si>
  <si>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</si>
  <si>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</si>
  <si>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</si>
  <si>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</si>
  <si>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</si>
  <si>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</si>
  <si>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</si>
  <si>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</si>
  <si>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</si>
  <si>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</si>
  <si>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</si>
  <si>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</si>
  <si>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</si>
  <si>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</si>
  <si>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</si>
  <si>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</si>
  <si>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</si>
  <si>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</si>
  <si>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</si>
  <si>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</si>
  <si>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</si>
  <si>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</si>
  <si>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</si>
  <si>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</si>
  <si>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</si>
  <si>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</si>
  <si>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</si>
  <si>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</si>
  <si>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</si>
  <si>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</si>
  <si>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</si>
  <si>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</si>
  <si>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</si>
  <si>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</si>
  <si>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</si>
  <si>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</si>
  <si>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</si>
  <si>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</si>
  <si>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</si>
  <si>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</si>
  <si>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</si>
  <si>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</si>
  <si>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</si>
  <si>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</si>
  <si>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</si>
  <si>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</si>
  <si>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</si>
  <si>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</si>
  <si>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</si>
  <si>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</si>
  <si>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</si>
  <si>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</si>
  <si>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</si>
  <si>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</si>
  <si>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</si>
  <si>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</si>
  <si>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</si>
  <si>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</si>
  <si>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</si>
  <si>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</si>
  <si>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</si>
  <si>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</si>
  <si>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</si>
  <si>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</si>
  <si>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</si>
  <si>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</si>
  <si>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</si>
  <si>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</si>
  <si>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</si>
  <si>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</si>
  <si>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</si>
  <si>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</si>
  <si>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</si>
  <si>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</si>
  <si>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</si>
  <si>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</si>
  <si>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</si>
  <si>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</si>
  <si>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</si>
  <si>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</si>
  <si>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</si>
  <si>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</si>
  <si>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</si>
  <si>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</si>
  <si>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</si>
  <si>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</si>
  <si>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</si>
  <si>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</si>
  <si>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</si>
  <si>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</si>
  <si>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</si>
  <si>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</si>
  <si>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</si>
  <si>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</si>
  <si>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</si>
  <si>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</si>
  <si>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</si>
  <si>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</si>
  <si>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</si>
  <si>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</si>
  <si>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</si>
  <si>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</si>
  <si>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</si>
  <si>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</si>
  <si>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</si>
  <si>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</si>
  <si>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</si>
  <si>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</si>
  <si>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</si>
  <si>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</si>
  <si>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</si>
  <si>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</si>
  <si>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</si>
  <si>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</si>
  <si>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</si>
  <si>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</si>
  <si>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</si>
  <si>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</si>
  <si>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</si>
  <si>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</si>
  <si>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</si>
  <si>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</si>
  <si>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</si>
  <si>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</si>
  <si>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</si>
  <si>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</si>
  <si>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</si>
  <si>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</si>
  <si>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</si>
  <si>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</si>
  <si>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</si>
  <si>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</si>
  <si>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</si>
  <si>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</si>
  <si>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</si>
  <si>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</si>
  <si>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</si>
  <si>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</si>
  <si>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</si>
  <si>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</si>
  <si>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</si>
  <si>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</si>
  <si>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</si>
  <si>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</si>
  <si>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</si>
  <si>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</si>
  <si>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</si>
  <si>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</si>
  <si>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</si>
  <si>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</si>
  <si>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</si>
  <si>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</si>
  <si>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</si>
  <si>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</si>
  <si>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</si>
  <si>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</si>
  <si>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</si>
  <si>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</si>
  <si>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</si>
  <si>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</si>
  <si>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</si>
  <si>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</si>
  <si>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</si>
  <si>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</si>
  <si>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</si>
  <si>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</si>
  <si>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</si>
  <si>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</si>
  <si>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</si>
  <si>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</si>
  <si>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</si>
  <si>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</si>
  <si>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</si>
  <si>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</si>
  <si>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</si>
  <si>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</si>
  <si>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</si>
  <si>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</si>
  <si>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</si>
  <si>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</si>
  <si>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</si>
  <si>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</si>
  <si>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</si>
  <si>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</si>
  <si>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</si>
  <si>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</si>
  <si>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</si>
  <si>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</si>
  <si>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</si>
  <si>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</si>
  <si>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</si>
  <si>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</si>
  <si>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</si>
  <si>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</si>
  <si>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</si>
  <si>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</si>
  <si>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</si>
  <si>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</si>
  <si>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</si>
  <si>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</si>
  <si>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</si>
  <si>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</si>
  <si>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</si>
  <si>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</si>
  <si>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</si>
  <si>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</si>
  <si>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</si>
  <si>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</si>
  <si>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</si>
  <si>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</si>
  <si>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</si>
  <si>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</si>
  <si>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</si>
  <si>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</si>
  <si>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</si>
  <si>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</si>
  <si>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</si>
  <si>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</si>
  <si>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</si>
  <si>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</si>
  <si>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</si>
  <si>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</si>
  <si>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</si>
  <si>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</si>
  <si>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</si>
  <si>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</si>
  <si>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</si>
  <si>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</si>
  <si>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</si>
  <si>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</si>
  <si>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</si>
  <si>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</si>
  <si>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</si>
  <si>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</si>
  <si>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</si>
  <si>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</si>
  <si>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</si>
  <si>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</si>
  <si>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</si>
  <si>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</si>
  <si>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</si>
  <si>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</si>
  <si>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</si>
  <si>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</si>
  <si>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</si>
  <si>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</si>
  <si>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</si>
  <si>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</si>
  <si>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</si>
  <si>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</si>
  <si>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</si>
  <si>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</si>
  <si>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</si>
  <si>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</si>
  <si>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</si>
  <si>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</si>
  <si>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</si>
  <si>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</si>
  <si>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</si>
  <si>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</si>
  <si>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</si>
  <si>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</si>
  <si>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</si>
  <si>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</si>
  <si>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</si>
  <si>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</si>
  <si>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</si>
  <si>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</si>
  <si>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</si>
  <si>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</si>
  <si>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</si>
  <si>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</si>
  <si>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</si>
  <si>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</si>
  <si>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</si>
  <si>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</si>
  <si>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</si>
  <si>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</si>
  <si>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</si>
  <si>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</si>
  <si>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</si>
  <si>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</si>
  <si>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</si>
  <si>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</si>
  <si>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</si>
  <si>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</si>
  <si>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</si>
  <si>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</si>
  <si>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</si>
  <si>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</si>
  <si>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</si>
  <si>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</si>
  <si>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</si>
  <si>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</si>
  <si>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</si>
  <si>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</si>
  <si>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</si>
  <si>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</si>
  <si>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</si>
  <si>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</si>
  <si>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</si>
  <si>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</si>
  <si>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</si>
  <si>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</si>
  <si>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</si>
  <si>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</si>
  <si>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</si>
  <si>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</si>
  <si>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</si>
  <si>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</si>
  <si>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</si>
  <si>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</si>
  <si>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</si>
  <si>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</si>
  <si>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</si>
  <si>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</si>
  <si>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</si>
  <si>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</si>
  <si>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</si>
  <si>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</si>
  <si>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</si>
  <si>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</si>
  <si>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</si>
  <si>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</si>
  <si>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</si>
  <si>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</si>
  <si>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</si>
  <si>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</si>
  <si>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</si>
  <si>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</si>
  <si>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</si>
  <si>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</si>
  <si>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</si>
  <si>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</si>
  <si>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</si>
  <si>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</si>
  <si>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</si>
  <si>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</si>
  <si>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</si>
  <si>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</si>
  <si>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</si>
  <si>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</si>
  <si>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</si>
  <si>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</si>
  <si>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</si>
  <si>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</si>
  <si>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</si>
  <si>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</si>
  <si>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</si>
  <si>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</si>
  <si>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</si>
  <si>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</si>
  <si>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</si>
  <si>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</si>
  <si>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</si>
  <si>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</si>
  <si>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</si>
  <si>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</si>
  <si>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</si>
  <si>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</si>
  <si>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</si>
  <si>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</si>
  <si>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</si>
  <si>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</si>
  <si>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</si>
  <si>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</si>
  <si>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</si>
  <si>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</si>
  <si>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</si>
  <si>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</si>
  <si>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</si>
  <si>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</si>
  <si>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</si>
  <si>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</si>
  <si>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</si>
  <si>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</si>
  <si>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</si>
  <si>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</si>
  <si>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</si>
  <si>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</si>
  <si>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</si>
  <si>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</si>
  <si>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</si>
  <si>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</si>
  <si>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</si>
  <si>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</si>
  <si>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</si>
  <si>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</si>
  <si>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</si>
  <si>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</si>
  <si>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</si>
  <si>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</si>
  <si>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</si>
  <si>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</si>
  <si>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</si>
  <si>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</si>
  <si>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</si>
  <si>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</si>
  <si>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</si>
  <si>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</si>
  <si>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</si>
  <si>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</si>
  <si>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</si>
  <si>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</si>
  <si>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</si>
  <si>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</si>
  <si>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</si>
  <si>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</si>
  <si>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</si>
  <si>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</si>
  <si>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</si>
  <si>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</si>
  <si>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</si>
  <si>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</si>
  <si>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</si>
  <si>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</si>
  <si>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</si>
  <si>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</si>
  <si>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</si>
  <si>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</si>
  <si>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</si>
  <si>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</si>
  <si>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</si>
  <si>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</si>
  <si>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</si>
  <si>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</si>
  <si>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</si>
  <si>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</si>
  <si>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</si>
  <si>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</si>
  <si>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</si>
  <si>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</si>
  <si>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</si>
  <si>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</si>
  <si>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</si>
  <si>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</si>
  <si>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</si>
  <si>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</si>
  <si>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</si>
  <si>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</si>
  <si>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</si>
  <si>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</si>
  <si>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</si>
  <si>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</si>
  <si>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</si>
  <si>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</si>
  <si>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</si>
  <si>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</si>
  <si>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</si>
  <si>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</si>
  <si>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</si>
  <si>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</si>
  <si>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</si>
  <si>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</si>
  <si>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</si>
  <si>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</si>
  <si>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</si>
  <si>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</si>
  <si>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</si>
  <si>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</si>
  <si>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</si>
  <si>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</si>
  <si>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</si>
  <si>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</si>
  <si>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</si>
  <si>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</si>
  <si>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</si>
  <si>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</si>
  <si>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</si>
  <si>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</si>
  <si>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</si>
  <si>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</si>
  <si>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</si>
  <si>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</si>
  <si>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</si>
  <si>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</si>
  <si>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</si>
  <si>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</si>
  <si>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</si>
  <si>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</si>
  <si>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</si>
  <si>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</si>
  <si>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</si>
  <si>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</si>
  <si>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</si>
  <si>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</si>
  <si>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</si>
  <si>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</si>
  <si>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</si>
  <si>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</si>
  <si>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</si>
  <si>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</si>
  <si>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</si>
  <si>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</si>
  <si>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</si>
  <si>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</si>
  <si>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</si>
  <si>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</si>
  <si>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</si>
  <si>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</si>
  <si>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</si>
  <si>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</si>
  <si>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</si>
  <si>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</si>
  <si>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</si>
  <si>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</si>
  <si>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</si>
  <si>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</si>
  <si>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</si>
  <si>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</si>
  <si>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</si>
  <si>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</si>
  <si>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</si>
  <si>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</si>
  <si>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</si>
  <si>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</si>
  <si>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</si>
  <si>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</si>
  <si>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</si>
  <si>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</si>
  <si>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</si>
  <si>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</si>
  <si>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</si>
  <si>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</si>
  <si>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</si>
  <si>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</si>
  <si>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</si>
  <si>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</si>
  <si>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</si>
  <si>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</si>
  <si>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</si>
  <si>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</si>
  <si>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</si>
  <si>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</si>
  <si>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</si>
  <si>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</si>
  <si>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</si>
  <si>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</si>
  <si>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</si>
  <si>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</si>
  <si>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</si>
  <si>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</si>
  <si>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</si>
  <si>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</si>
  <si>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</si>
  <si>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</si>
  <si>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</si>
  <si>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</si>
  <si>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</si>
  <si>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</si>
  <si>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</si>
  <si>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</si>
  <si>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</si>
  <si>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</si>
  <si>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</si>
  <si>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</si>
  <si>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</si>
  <si>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</si>
  <si>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</si>
  <si>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</si>
  <si>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</si>
  <si>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</si>
  <si>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</si>
  <si>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</si>
  <si>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</si>
  <si>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</si>
  <si>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</si>
  <si>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</si>
  <si>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</si>
  <si>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</si>
  <si>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</si>
  <si>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</si>
  <si>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</si>
  <si>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</si>
  <si>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</si>
  <si>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</si>
  <si>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</si>
  <si>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</si>
  <si>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</si>
  <si>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</si>
  <si>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</si>
  <si>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</si>
  <si>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</si>
  <si>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</si>
  <si>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</si>
  <si>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</si>
  <si>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</si>
  <si>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</si>
  <si>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</si>
  <si>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</si>
  <si>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</si>
  <si>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</si>
  <si>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</si>
  <si>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</si>
  <si>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</si>
  <si>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</si>
  <si>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</si>
  <si>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</si>
  <si>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</si>
  <si>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</si>
  <si>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</si>
  <si>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</si>
  <si>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</si>
  <si>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</si>
  <si>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</si>
  <si>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</si>
  <si>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</si>
  <si>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</si>
  <si>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</si>
  <si>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</si>
  <si>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</si>
  <si>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</si>
  <si>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</si>
  <si>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</si>
  <si>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</si>
  <si>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</si>
  <si>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</si>
  <si>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</si>
  <si>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</si>
  <si>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</si>
  <si>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</si>
  <si>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</si>
  <si>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</si>
  <si>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</si>
  <si>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</si>
  <si>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</si>
  <si>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</si>
  <si>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</si>
  <si>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</si>
  <si>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</si>
  <si>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</si>
  <si>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</si>
  <si>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</si>
  <si>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</si>
  <si>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</si>
  <si>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</si>
  <si>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</si>
  <si>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</si>
  <si>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</si>
  <si>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</si>
  <si>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</si>
  <si>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</si>
  <si>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</si>
  <si>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</si>
  <si>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</si>
  <si>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</si>
  <si>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</si>
  <si>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</si>
  <si>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</si>
  <si>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</si>
  <si>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</si>
  <si>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</si>
  <si>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</si>
  <si>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</si>
  <si>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</si>
  <si>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</si>
  <si>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</si>
  <si>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</si>
  <si>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</si>
  <si>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</si>
  <si>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</si>
  <si>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</si>
  <si>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</si>
  <si>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</si>
  <si>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</si>
  <si>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</si>
  <si>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</si>
  <si>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</si>
  <si>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</si>
  <si>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</si>
  <si>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</si>
  <si>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</si>
  <si>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</si>
  <si>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</si>
  <si>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</si>
  <si>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</si>
  <si>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</si>
  <si>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</si>
  <si>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</si>
  <si>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</si>
  <si>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</si>
  <si>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</si>
  <si>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</si>
  <si>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</si>
  <si>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</si>
  <si>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</si>
  <si>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</si>
  <si>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</si>
  <si>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</si>
  <si>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</si>
  <si>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</si>
  <si>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</si>
  <si>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</si>
  <si>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</si>
  <si>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</si>
  <si>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</si>
  <si>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</si>
  <si>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</si>
  <si>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</si>
  <si>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</si>
  <si>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</si>
  <si>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</si>
  <si>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</si>
  <si>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</si>
  <si>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</si>
  <si>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</si>
  <si>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</si>
  <si>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</si>
  <si>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</si>
  <si>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</si>
  <si>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</si>
  <si>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</si>
  <si>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</si>
  <si>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</si>
  <si>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</si>
  <si>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</si>
  <si>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</si>
  <si>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</si>
  <si>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</si>
  <si>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</si>
  <si>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</si>
  <si>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</si>
  <si>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</si>
  <si>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</si>
  <si>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</si>
  <si>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</si>
  <si>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</si>
  <si>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</si>
  <si>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</si>
  <si>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</si>
  <si>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</si>
  <si>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</si>
  <si>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</si>
  <si>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</si>
  <si>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</si>
  <si>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</si>
  <si>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</si>
  <si>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</si>
  <si>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</si>
  <si>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</si>
  <si>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</si>
  <si>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</si>
  <si>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</si>
  <si>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</si>
  <si>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</si>
  <si>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</si>
  <si>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</si>
  <si>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</si>
  <si>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</si>
  <si>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</si>
  <si>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</si>
  <si>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</si>
  <si>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</si>
  <si>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</si>
  <si>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</si>
  <si>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</si>
  <si>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</si>
  <si>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</si>
  <si>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</si>
  <si>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</si>
  <si>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</si>
  <si>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</si>
  <si>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</si>
  <si>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</si>
  <si>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</si>
  <si>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</si>
  <si>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</si>
  <si>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</si>
  <si>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</si>
  <si>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</si>
  <si>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</si>
  <si>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</si>
  <si>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</si>
  <si>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</si>
  <si>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</si>
  <si>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</si>
  <si>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</si>
  <si>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</si>
  <si>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</si>
  <si>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</si>
  <si>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</si>
  <si>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</si>
  <si>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</si>
  <si>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</si>
  <si>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</si>
  <si>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</si>
  <si>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</si>
  <si>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</si>
  <si>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</si>
  <si>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</si>
  <si>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</si>
  <si>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</si>
  <si>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</si>
  <si>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</si>
  <si>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</si>
  <si>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</si>
  <si>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</si>
  <si>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</si>
  <si>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</si>
  <si>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</si>
  <si>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</si>
  <si>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</si>
  <si>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</si>
  <si>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</si>
  <si>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</si>
  <si>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</si>
  <si>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</si>
  <si>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</si>
  <si>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</si>
  <si>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</si>
  <si>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</si>
  <si>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</si>
  <si>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</si>
  <si>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</si>
  <si>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</si>
  <si>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</si>
  <si>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</si>
  <si>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</si>
  <si>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</si>
  <si>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</si>
  <si>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</si>
  <si>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</si>
  <si>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</si>
  <si>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</si>
  <si>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</si>
  <si>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</si>
  <si>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</si>
  <si>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</si>
  <si>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</si>
  <si>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</si>
  <si>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</si>
  <si>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</si>
  <si>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</si>
  <si>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</si>
  <si>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</si>
  <si>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</si>
  <si>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</si>
  <si>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</si>
  <si>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</si>
  <si>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</si>
  <si>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</si>
  <si>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</si>
  <si>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</si>
  <si>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</si>
  <si>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</si>
  <si>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</si>
  <si>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</si>
  <si>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</si>
  <si>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</si>
  <si>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</si>
  <si>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</si>
  <si>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</si>
  <si>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</si>
  <si>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</si>
  <si>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</si>
  <si>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</si>
  <si>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</si>
  <si>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</si>
  <si>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</si>
  <si>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</si>
  <si>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</si>
  <si>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</si>
  <si>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</si>
  <si>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</si>
  <si>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</si>
  <si>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</si>
  <si>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</si>
  <si>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</si>
  <si>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</si>
  <si>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</si>
  <si>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</si>
  <si>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</si>
  <si>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</si>
  <si>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</si>
  <si>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</si>
  <si>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</si>
  <si>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</si>
  <si>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</si>
  <si>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</si>
  <si>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</si>
  <si>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</si>
  <si>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</si>
  <si>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</si>
  <si>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</si>
  <si>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</si>
  <si>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</si>
  <si>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</si>
  <si>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</si>
  <si>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</si>
  <si>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</si>
  <si>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</si>
  <si>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</si>
  <si>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</si>
  <si>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</si>
  <si>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</si>
  <si>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</si>
  <si>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</si>
  <si>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</si>
  <si>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</si>
  <si>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</si>
  <si>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</si>
  <si>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</si>
  <si>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</si>
  <si>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</si>
  <si>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</si>
  <si>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</si>
  <si>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</si>
  <si>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</si>
  <si>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</si>
  <si>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</si>
  <si>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</si>
  <si>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</si>
  <si>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</si>
  <si>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</si>
  <si>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</si>
  <si>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</si>
  <si>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</si>
  <si>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</si>
  <si>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</si>
  <si>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</si>
  <si>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</si>
  <si>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</si>
  <si>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</si>
  <si>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</si>
  <si>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</si>
  <si>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</si>
  <si>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</si>
  <si>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</si>
  <si>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</si>
  <si>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</si>
  <si>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</si>
  <si>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</si>
  <si>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</si>
  <si>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</si>
  <si>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</si>
  <si>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</si>
  <si>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</si>
  <si>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</si>
  <si>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</si>
  <si>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</si>
  <si>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</si>
  <si>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</si>
  <si>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</si>
  <si>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</si>
  <si>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</si>
  <si>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</si>
  <si>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</si>
  <si>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</si>
  <si>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</si>
  <si>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</si>
  <si>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</si>
  <si>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</si>
  <si>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</si>
  <si>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</si>
  <si>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</si>
  <si>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</si>
  <si>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</si>
  <si>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</si>
  <si>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</si>
  <si>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</si>
  <si>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</si>
  <si>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</si>
  <si>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</si>
  <si>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</si>
  <si>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</si>
  <si>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</si>
  <si>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</si>
  <si>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</si>
  <si>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</si>
  <si>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</si>
  <si>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</si>
  <si>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</si>
  <si>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</si>
  <si>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</si>
  <si>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</si>
  <si>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</si>
  <si>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</si>
  <si>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</si>
  <si>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</si>
  <si>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</si>
  <si>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</si>
  <si>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</si>
  <si>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</si>
  <si>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</si>
  <si>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</si>
  <si>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</si>
  <si>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</si>
  <si>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</si>
  <si>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</si>
  <si>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</si>
  <si>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</si>
  <si>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</si>
  <si>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</si>
  <si>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</si>
  <si>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</si>
  <si>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</si>
  <si>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</si>
  <si>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</si>
  <si>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</si>
  <si>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</si>
  <si>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</si>
  <si>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</si>
  <si>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</si>
  <si>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</si>
  <si>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</si>
  <si>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</si>
  <si>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</si>
  <si>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</si>
  <si>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</si>
  <si>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</si>
  <si>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</si>
  <si>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</si>
  <si>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</si>
  <si>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</si>
  <si>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</si>
  <si>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</si>
  <si>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</si>
  <si>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</si>
  <si>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</si>
  <si>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</si>
  <si>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</si>
  <si>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</si>
  <si>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</si>
  <si>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</si>
  <si>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</si>
  <si>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</si>
  <si>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</si>
  <si>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</si>
  <si>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</si>
  <si>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</si>
  <si>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</si>
  <si>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</si>
  <si>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</si>
  <si>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</si>
  <si>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</si>
  <si>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</si>
  <si>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</si>
  <si>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</si>
  <si>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</si>
  <si>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</si>
  <si>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</si>
  <si>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</si>
  <si>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</si>
  <si>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</si>
  <si>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</si>
  <si>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</si>
  <si>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</si>
  <si>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</si>
  <si>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</si>
  <si>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</si>
  <si>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</si>
  <si>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</si>
  <si>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</si>
  <si>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</si>
  <si>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</si>
  <si>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</si>
  <si>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</si>
  <si>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</si>
  <si>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</si>
  <si>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</si>
  <si>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</si>
  <si>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</si>
  <si>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</si>
  <si>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</si>
  <si>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</si>
  <si>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</si>
  <si>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</si>
  <si>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</si>
  <si>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</si>
  <si>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</si>
  <si>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</si>
  <si>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</si>
  <si>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</si>
  <si>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</si>
  <si>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</si>
  <si>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</si>
  <si>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</si>
  <si>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</si>
  <si>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</si>
  <si>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</si>
  <si>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</si>
  <si>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</si>
  <si>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</si>
  <si>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</si>
  <si>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</si>
  <si>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</si>
  <si>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</si>
  <si>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</si>
  <si>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</si>
  <si>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</si>
  <si>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</si>
  <si>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</si>
  <si>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</si>
  <si>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</si>
  <si>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</si>
  <si>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</si>
  <si>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</si>
  <si>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</si>
  <si>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</si>
  <si>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</si>
  <si>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</si>
  <si>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</si>
  <si>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</si>
  <si>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</si>
  <si>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</si>
  <si>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</si>
  <si>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</si>
  <si>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</si>
  <si>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</si>
  <si>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</si>
  <si>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</si>
  <si>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</si>
  <si>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</si>
  <si>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</si>
  <si>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</si>
  <si>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</si>
  <si>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</si>
  <si>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</si>
  <si>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</si>
  <si>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</si>
  <si>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</si>
  <si>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</si>
  <si>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</si>
  <si>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</si>
  <si>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</si>
  <si>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</si>
  <si>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</si>
  <si>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</si>
  <si>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</si>
  <si>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</si>
  <si>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</si>
  <si>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</si>
  <si>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</si>
  <si>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</si>
  <si>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</si>
  <si>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</si>
  <si>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</si>
  <si>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</si>
  <si>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</si>
  <si>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</si>
  <si>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</si>
  <si>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</si>
  <si>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</si>
  <si>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</si>
  <si>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</si>
  <si>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</si>
  <si>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</si>
  <si>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</si>
  <si>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</si>
  <si>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</si>
  <si>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</si>
  <si>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</si>
  <si>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</si>
  <si>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</si>
  <si>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</si>
  <si>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</si>
  <si>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</si>
  <si>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</si>
  <si>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</si>
  <si>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</si>
  <si>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</si>
  <si>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</si>
  <si>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</si>
  <si>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</si>
  <si>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</si>
  <si>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</si>
  <si>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</si>
  <si>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</si>
  <si>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</si>
  <si>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</si>
  <si>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</si>
  <si>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</si>
  <si>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</si>
  <si>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</si>
  <si>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</si>
  <si>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</si>
  <si>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</si>
  <si>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</si>
  <si>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</si>
  <si>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</si>
  <si>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</si>
  <si>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</si>
  <si>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</si>
  <si>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</si>
  <si>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</si>
  <si>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</si>
  <si>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</si>
  <si>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</si>
  <si>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</si>
  <si>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</si>
  <si>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</si>
  <si>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</si>
  <si>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</si>
  <si>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</si>
  <si>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</si>
  <si>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</si>
  <si>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</si>
  <si>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</si>
  <si>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</si>
  <si>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</si>
  <si>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</si>
  <si>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</si>
  <si>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</si>
  <si>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</si>
  <si>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</si>
  <si>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</si>
  <si>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</si>
  <si>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</si>
  <si>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</si>
  <si>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</si>
  <si>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</si>
  <si>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</si>
  <si>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</si>
  <si>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</si>
  <si>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</si>
  <si>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</si>
  <si>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</si>
  <si>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</si>
  <si>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</si>
  <si>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</si>
  <si>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</si>
  <si>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</si>
  <si>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</si>
  <si>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</si>
  <si>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</si>
  <si>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</si>
  <si>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</si>
  <si>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</si>
  <si>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</si>
  <si>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</si>
  <si>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</si>
  <si>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</si>
  <si>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</si>
  <si>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</si>
  <si>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</si>
  <si>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</si>
  <si>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</si>
  <si>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</si>
  <si>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</si>
  <si>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</si>
  <si>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</si>
  <si>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</si>
  <si>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</si>
  <si>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</si>
  <si>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</si>
  <si>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</si>
  <si>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</si>
  <si>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</si>
  <si>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</si>
  <si>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</si>
  <si>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</si>
  <si>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</si>
  <si>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</si>
  <si>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</si>
  <si>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</si>
  <si>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</si>
  <si>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</si>
  <si>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</si>
  <si>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</si>
  <si>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</si>
  <si>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</si>
  <si>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</si>
  <si>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</si>
  <si>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</si>
  <si>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</si>
  <si>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</si>
  <si>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</si>
  <si>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</si>
  <si>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</si>
  <si>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</si>
  <si>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</si>
  <si>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</si>
  <si>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</si>
  <si>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</si>
  <si>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</si>
  <si>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</si>
  <si>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</si>
  <si>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</si>
  <si>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</si>
  <si>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</si>
  <si>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</si>
  <si>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</si>
  <si>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</si>
  <si>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</si>
  <si>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</si>
  <si>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</si>
  <si>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</si>
  <si>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</si>
  <si>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</si>
  <si>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</si>
  <si>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</si>
  <si>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</si>
  <si>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</si>
  <si>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</si>
  <si>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</si>
  <si>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</si>
  <si>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</si>
  <si>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</si>
  <si>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</si>
  <si>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</si>
  <si>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</si>
  <si>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</si>
  <si>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</si>
  <si>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</si>
  <si>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</si>
  <si>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</si>
  <si>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</si>
  <si>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</si>
  <si>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</si>
  <si>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</si>
  <si>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</si>
  <si>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</si>
  <si>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</si>
  <si>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</si>
  <si>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</si>
  <si>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</si>
  <si>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</si>
  <si>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</si>
  <si>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</si>
  <si>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</si>
  <si>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</si>
  <si>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</si>
  <si>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</si>
  <si>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</si>
  <si>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</si>
  <si>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</si>
  <si>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</si>
  <si>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</si>
  <si>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</si>
  <si>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</si>
  <si>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</si>
  <si>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</si>
  <si>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</si>
  <si>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</si>
  <si>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</si>
  <si>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</si>
  <si>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</si>
  <si>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</si>
  <si>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</si>
  <si>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</si>
  <si>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</si>
  <si>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</si>
  <si>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</si>
  <si>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</si>
  <si>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</si>
  <si>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</si>
  <si>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</si>
  <si>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</si>
  <si>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</si>
  <si>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</si>
  <si>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</si>
  <si>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</si>
  <si>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</si>
  <si>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</si>
  <si>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</si>
  <si>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</si>
  <si>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</si>
  <si>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</si>
  <si>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</si>
  <si>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</si>
  <si>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</si>
  <si>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</si>
  <si>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</si>
  <si>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</si>
  <si>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</si>
  <si>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</si>
  <si>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</si>
  <si>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</si>
  <si>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</si>
  <si>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</si>
  <si>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</si>
  <si>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</si>
  <si>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</si>
  <si>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</si>
  <si>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</si>
  <si>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</si>
  <si>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</si>
  <si>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</si>
  <si>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</si>
  <si>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</si>
  <si>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</si>
  <si>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</si>
  <si>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</si>
  <si>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</si>
  <si>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</si>
  <si>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</si>
  <si>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</si>
  <si>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</si>
  <si>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</si>
  <si>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</si>
  <si>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</si>
  <si>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</si>
  <si>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</si>
  <si>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</si>
  <si>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</si>
  <si>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</si>
  <si>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</si>
  <si>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</si>
  <si>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</si>
  <si>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</si>
  <si>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</si>
  <si>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</si>
  <si>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</si>
  <si>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</si>
  <si>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</si>
  <si>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</si>
  <si>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</si>
  <si>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</si>
  <si>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</si>
  <si>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</si>
  <si>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</si>
  <si>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</si>
  <si>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</si>
  <si>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</si>
  <si>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</si>
  <si>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</si>
  <si>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</si>
  <si>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</si>
  <si>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</si>
  <si>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</si>
  <si>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</si>
  <si>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</si>
  <si>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</si>
  <si>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</si>
  <si>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</si>
  <si>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</si>
  <si>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</si>
  <si>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</si>
  <si>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</si>
  <si>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</si>
  <si>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</si>
  <si>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</si>
  <si>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</si>
  <si>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</si>
  <si>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</si>
  <si>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</si>
  <si>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</si>
  <si>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</si>
  <si>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</si>
  <si>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</si>
  <si>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</si>
  <si>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</si>
  <si>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</si>
  <si>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</si>
  <si>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</si>
  <si>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</si>
  <si>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</si>
  <si>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</si>
  <si>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</si>
  <si>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</si>
  <si>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</si>
  <si>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</si>
  <si>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</si>
  <si>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</si>
  <si>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</si>
  <si>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</si>
  <si>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</si>
  <si>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</si>
  <si>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</si>
  <si>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</si>
  <si>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</si>
  <si>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</si>
  <si>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</si>
  <si>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</si>
  <si>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</si>
  <si>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</si>
  <si>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</si>
  <si>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</si>
  <si>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</si>
  <si>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</si>
  <si>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</si>
  <si>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</si>
  <si>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</si>
  <si>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</si>
  <si>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</si>
  <si>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</si>
  <si>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</si>
  <si>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</si>
  <si>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</si>
  <si>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</si>
  <si>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</si>
  <si>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</si>
  <si>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</si>
  <si>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</si>
  <si>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</si>
  <si>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</si>
  <si>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</si>
  <si>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</si>
  <si>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</si>
  <si>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</si>
  <si>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</si>
  <si>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</si>
  <si>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</si>
  <si>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</si>
  <si>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</si>
  <si>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</si>
  <si>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</si>
  <si>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</si>
  <si>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</si>
  <si>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</si>
  <si>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</si>
  <si>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</si>
  <si>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</si>
  <si>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</si>
  <si>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</si>
  <si>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</si>
  <si>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</si>
  <si>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</si>
  <si>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</si>
  <si>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</si>
  <si>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</si>
  <si>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</si>
  <si>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</si>
  <si>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</si>
  <si>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</si>
  <si>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</si>
  <si>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</si>
  <si>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</si>
  <si>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</si>
  <si>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</si>
  <si>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</si>
  <si>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</si>
  <si>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</si>
  <si>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</si>
  <si>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</si>
  <si>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</si>
  <si>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</si>
  <si>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</si>
  <si>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</si>
  <si>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</si>
  <si>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</si>
  <si>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</si>
  <si>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</si>
  <si>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</si>
  <si>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</si>
  <si>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</si>
  <si>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</si>
  <si>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</si>
  <si>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</si>
  <si>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</si>
  <si>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</si>
  <si>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</si>
  <si>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</si>
  <si>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</si>
  <si>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</si>
  <si>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</si>
  <si>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</si>
  <si>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</si>
  <si>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</si>
  <si>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</si>
  <si>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</si>
  <si>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</si>
  <si>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</si>
  <si>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</si>
  <si>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</si>
  <si>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</si>
  <si>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</si>
  <si>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</si>
  <si>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</si>
  <si>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</si>
  <si>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</si>
  <si>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</si>
  <si>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</si>
  <si>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</si>
  <si>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</si>
  <si>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</si>
  <si>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</si>
  <si>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</si>
  <si>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</si>
  <si>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</si>
  <si>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</si>
  <si>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</si>
  <si>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</si>
  <si>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</si>
  <si>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</si>
  <si>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</si>
  <si>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</si>
  <si>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</si>
  <si>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</si>
  <si>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</si>
  <si>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</si>
  <si>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</si>
  <si>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</si>
  <si>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</si>
  <si>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</si>
  <si>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</si>
  <si>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</si>
  <si>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</si>
  <si>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</si>
  <si>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</si>
  <si>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</si>
  <si>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</si>
  <si>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</si>
  <si>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</si>
  <si>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</si>
  <si>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</si>
  <si>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</si>
  <si>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</si>
  <si>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</si>
  <si>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</si>
  <si>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</si>
  <si>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</si>
  <si>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</si>
  <si>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</si>
  <si>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</si>
  <si>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</si>
  <si>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</si>
  <si>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</si>
  <si>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</si>
  <si>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</si>
  <si>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</si>
  <si>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</si>
  <si>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</si>
  <si>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</si>
  <si>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</si>
  <si>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</si>
  <si>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</si>
  <si>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</si>
  <si>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</si>
  <si>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</si>
  <si>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</si>
  <si>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</si>
  <si>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</si>
  <si>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</si>
  <si>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</si>
  <si>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</si>
  <si>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</si>
  <si>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</si>
  <si>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</si>
  <si>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</si>
  <si>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</si>
  <si>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</si>
  <si>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</si>
  <si>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</si>
  <si>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</si>
  <si>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</si>
  <si>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</si>
  <si>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</si>
  <si>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</si>
  <si>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</si>
  <si>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</si>
  <si>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</si>
  <si>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</si>
  <si>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</si>
  <si>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</si>
  <si>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</si>
  <si>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</si>
  <si>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</si>
  <si>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</si>
  <si>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</si>
  <si>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</si>
  <si>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</si>
  <si>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</si>
  <si>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</si>
  <si>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</si>
  <si>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</si>
  <si>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</si>
  <si>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</si>
  <si>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</si>
  <si>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</si>
  <si>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</si>
  <si>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</si>
  <si>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</si>
  <si>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</si>
  <si>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</si>
  <si>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</si>
  <si>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</si>
  <si>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</si>
  <si>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</si>
  <si>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</si>
  <si>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</si>
  <si>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</si>
  <si>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</si>
  <si>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</si>
  <si>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</si>
  <si>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</si>
  <si>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</si>
  <si>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</si>
  <si>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</si>
  <si>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</si>
  <si>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</si>
  <si>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</si>
  <si>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</si>
  <si>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</si>
  <si>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</si>
  <si>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</si>
  <si>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</si>
  <si>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</si>
  <si>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</si>
  <si>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</si>
  <si>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</si>
  <si>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</si>
  <si>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</si>
  <si>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</si>
  <si>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</si>
  <si>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</si>
  <si>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</si>
  <si>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</si>
  <si>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</si>
  <si>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</si>
  <si>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</si>
  <si>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</si>
  <si>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</si>
  <si>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</si>
  <si>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</si>
  <si>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</si>
  <si>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</si>
  <si>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</si>
  <si>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</si>
  <si>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</si>
  <si>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</si>
  <si>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</si>
  <si>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</si>
  <si>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</si>
  <si>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</si>
  <si>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</si>
  <si>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</si>
  <si>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</si>
  <si>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</si>
  <si>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</si>
  <si>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</si>
  <si>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</si>
  <si>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</si>
  <si>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</si>
  <si>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</si>
  <si>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</si>
  <si>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</si>
  <si>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</si>
  <si>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</si>
  <si>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</si>
  <si>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</si>
  <si>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</si>
  <si>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</si>
  <si>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</si>
  <si>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</si>
  <si>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</si>
  <si>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</si>
  <si>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</si>
  <si>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</si>
  <si>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</si>
  <si>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</si>
  <si>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</si>
  <si>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</si>
  <si>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</si>
  <si>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</si>
  <si>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</si>
  <si>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</si>
  <si>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</si>
  <si>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</si>
  <si>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</si>
  <si>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</si>
  <si>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</si>
  <si>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</si>
  <si>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</si>
  <si>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</si>
  <si>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</si>
  <si>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</si>
  <si>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</si>
  <si>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</si>
  <si>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</si>
  <si>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</si>
  <si>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</si>
  <si>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</si>
  <si>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</si>
  <si>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</si>
  <si>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</si>
  <si>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</si>
  <si>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</si>
  <si>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</si>
  <si>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</si>
  <si>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</si>
  <si>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</si>
  <si>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</si>
  <si>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</si>
  <si>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</si>
  <si>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</si>
  <si>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</si>
  <si>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</si>
  <si>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</si>
  <si>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</si>
  <si>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</si>
  <si>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</si>
  <si>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</si>
  <si>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</si>
  <si>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</si>
  <si>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</si>
  <si>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</si>
  <si>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</si>
  <si>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</si>
  <si>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</si>
  <si>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</si>
  <si>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</si>
  <si>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</si>
  <si>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</si>
  <si>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</si>
  <si>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</si>
  <si>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</si>
  <si>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</si>
  <si>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</si>
  <si>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</si>
  <si>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</si>
  <si>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</si>
  <si>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</si>
  <si>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</si>
  <si>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</si>
  <si>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</si>
  <si>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</si>
  <si>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</si>
  <si>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</si>
  <si>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</si>
  <si>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</si>
  <si>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</si>
  <si>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</si>
  <si>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</si>
  <si>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</si>
  <si>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</si>
  <si>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</si>
  <si>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</si>
  <si>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</si>
  <si>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</si>
  <si>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</si>
  <si>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</si>
  <si>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</si>
  <si>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</si>
  <si>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</si>
  <si>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</si>
  <si>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</si>
  <si>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</si>
  <si>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</si>
  <si>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</si>
  <si>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</si>
  <si>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</si>
  <si>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</si>
  <si>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</si>
  <si>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</si>
  <si>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</si>
  <si>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</si>
  <si>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</si>
  <si>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</si>
  <si>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</si>
  <si>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</si>
  <si>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</si>
  <si>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</si>
  <si>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</si>
  <si>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</si>
  <si>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</si>
  <si>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</si>
  <si>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</si>
  <si>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</si>
  <si>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</si>
  <si>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</si>
  <si>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</si>
  <si>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</si>
  <si>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</si>
  <si>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</si>
  <si>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</si>
  <si>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</si>
  <si>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</si>
  <si>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</si>
  <si>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</si>
  <si>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</si>
  <si>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</si>
  <si>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</si>
  <si>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</si>
  <si>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</si>
  <si>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</si>
  <si>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</si>
  <si>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</si>
  <si>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</si>
  <si>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</si>
  <si>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</si>
  <si>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</si>
  <si>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</si>
  <si>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</si>
  <si>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</si>
  <si>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</si>
  <si>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</si>
  <si>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</si>
  <si>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</si>
  <si>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</si>
  <si>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</si>
  <si>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</si>
  <si>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</si>
  <si>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</si>
  <si>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</si>
  <si>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</si>
  <si>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</si>
  <si>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</si>
  <si>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</si>
  <si>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</si>
  <si>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</si>
  <si>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</si>
  <si>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</si>
  <si>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</si>
  <si>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</si>
  <si>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</si>
  <si>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</si>
  <si>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</si>
  <si>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</si>
  <si>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</si>
  <si>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</si>
  <si>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</si>
  <si>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</si>
  <si>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</si>
  <si>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</si>
  <si>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</si>
  <si>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</si>
  <si>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</si>
  <si>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</si>
  <si>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</si>
  <si>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</si>
  <si>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</si>
  <si>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</si>
  <si>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</si>
  <si>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</si>
  <si>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</si>
  <si>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</si>
  <si>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</si>
  <si>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</si>
  <si>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</si>
  <si>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</si>
  <si>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</si>
  <si>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</si>
  <si>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</si>
  <si>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</si>
  <si>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</si>
  <si>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</si>
  <si>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</si>
  <si>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</si>
  <si>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</si>
  <si>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</si>
  <si>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</si>
  <si>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</si>
  <si>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</si>
  <si>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</si>
  <si>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</si>
  <si>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</si>
  <si>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</si>
  <si>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</si>
  <si>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</si>
  <si>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</si>
  <si>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</si>
  <si>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</si>
  <si>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</si>
  <si>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</si>
  <si>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</si>
  <si>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</si>
  <si>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</si>
  <si>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</si>
  <si>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</si>
  <si>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</si>
  <si>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</si>
  <si>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</si>
  <si>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</si>
  <si>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</si>
  <si>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</si>
  <si>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</si>
  <si>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</si>
  <si>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</si>
  <si>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</si>
  <si>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</si>
  <si>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</si>
  <si>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</si>
  <si>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</si>
  <si>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</si>
  <si>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</si>
  <si>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</si>
  <si>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</si>
  <si>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</si>
  <si>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</si>
  <si>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</si>
  <si>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</si>
  <si>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</si>
  <si>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</si>
  <si>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</si>
  <si>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</si>
  <si>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</si>
  <si>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</si>
  <si>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</si>
  <si>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</si>
  <si>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</si>
  <si>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</si>
  <si>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</si>
  <si>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</si>
  <si>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</si>
  <si>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</si>
  <si>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</si>
  <si>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</si>
  <si>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</si>
  <si>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</si>
  <si>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</si>
  <si>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</si>
  <si>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</si>
  <si>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</si>
  <si>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</si>
  <si>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</si>
  <si>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</si>
  <si>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</si>
  <si>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</si>
  <si>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</si>
  <si>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</si>
  <si>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</si>
  <si>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</si>
  <si>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</si>
  <si>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</si>
  <si>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</si>
  <si>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</si>
  <si>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</si>
  <si>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</si>
  <si>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</si>
  <si>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</si>
  <si>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</si>
  <si>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</si>
  <si>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</si>
  <si>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</si>
  <si>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</si>
  <si>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</si>
  <si>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</si>
  <si>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</si>
  <si>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</si>
  <si>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</si>
  <si>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</si>
  <si>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</si>
  <si>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</si>
  <si>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</si>
  <si>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</si>
  <si>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</si>
  <si>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</si>
  <si>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</si>
  <si>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</si>
  <si>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</si>
  <si>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</si>
  <si>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</si>
  <si>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</si>
  <si>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</si>
  <si>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</si>
  <si>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</si>
  <si>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</si>
  <si>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</si>
  <si>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</si>
  <si>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</si>
  <si>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</si>
  <si>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</si>
  <si>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</si>
  <si>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</si>
  <si>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</si>
  <si>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</si>
  <si>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</si>
  <si>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</si>
  <si>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</si>
  <si>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</si>
  <si>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</si>
  <si>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</si>
  <si>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</si>
  <si>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</si>
  <si>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</si>
  <si>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</si>
  <si>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</si>
  <si>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</si>
  <si>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</si>
  <si>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</si>
  <si>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</si>
  <si>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</si>
  <si>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</si>
  <si>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</si>
  <si>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</si>
  <si>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</si>
  <si>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</si>
  <si>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</si>
  <si>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</si>
  <si>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</si>
  <si>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</si>
  <si>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</si>
  <si>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</si>
  <si>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</si>
  <si>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</si>
  <si>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</si>
  <si>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</si>
  <si>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</si>
  <si>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</si>
  <si>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</si>
  <si>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</si>
  <si>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</si>
  <si>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</si>
  <si>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</si>
  <si>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</si>
  <si>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</si>
  <si>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</si>
  <si>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</si>
  <si>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</si>
  <si>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</si>
  <si>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</si>
  <si>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</si>
  <si>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</si>
  <si>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</si>
  <si>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</si>
  <si>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</si>
  <si>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</si>
  <si>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</si>
  <si>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</si>
  <si>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</si>
  <si>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</si>
  <si>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</si>
  <si>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</si>
  <si>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</si>
  <si>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</si>
  <si>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</si>
  <si>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</si>
  <si>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</si>
  <si>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</si>
  <si>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</si>
  <si>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</si>
  <si>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</si>
  <si>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</si>
  <si>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</si>
  <si>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</si>
  <si>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</si>
  <si>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</si>
  <si>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</si>
  <si>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</si>
  <si>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</si>
  <si>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</si>
  <si>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</si>
  <si>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</si>
  <si>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</si>
  <si>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</si>
  <si>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</si>
  <si>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</si>
  <si>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</si>
  <si>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</si>
  <si>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</si>
  <si>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</si>
  <si>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</si>
  <si>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</si>
  <si>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</si>
  <si>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</si>
  <si>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</si>
  <si>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</si>
  <si>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</si>
  <si>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</si>
  <si>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</si>
  <si>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</si>
  <si>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</si>
  <si>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</si>
  <si>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</si>
  <si>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</si>
  <si>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</si>
  <si>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</si>
  <si>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</si>
  <si>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</si>
  <si>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</si>
  <si>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</si>
  <si>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</si>
  <si>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</si>
  <si>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</si>
  <si>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</si>
  <si>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</si>
  <si>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</si>
  <si>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</si>
  <si>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</si>
  <si>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</si>
  <si>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</si>
  <si>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</si>
  <si>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</si>
  <si>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</si>
  <si>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</si>
  <si>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</si>
  <si>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</si>
  <si>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</si>
  <si>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</si>
  <si>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</si>
  <si>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</si>
  <si>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</si>
  <si>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</si>
  <si>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</si>
  <si>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</si>
  <si>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</si>
  <si>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</si>
  <si>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</si>
  <si>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</si>
  <si>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</si>
  <si>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</si>
  <si>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</si>
  <si>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</si>
  <si>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</si>
  <si>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</si>
  <si>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</si>
  <si>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</si>
  <si>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</si>
  <si>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</si>
  <si>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</si>
  <si>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</si>
  <si>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</si>
  <si>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</si>
  <si>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</si>
  <si>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</si>
  <si>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</si>
  <si>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</si>
  <si>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</si>
  <si>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</si>
  <si>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</si>
  <si>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</si>
  <si>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</si>
  <si>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</si>
  <si>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</si>
  <si>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</si>
  <si>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</si>
  <si>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</si>
  <si>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</si>
  <si>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</si>
  <si>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</si>
  <si>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</si>
  <si>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</si>
  <si>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</si>
  <si>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</si>
  <si>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</si>
  <si>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</si>
  <si>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</si>
  <si>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</si>
  <si>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</si>
  <si>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</si>
  <si>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</si>
  <si>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</si>
  <si>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</si>
  <si>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</si>
  <si>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</si>
  <si>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</si>
  <si>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</si>
  <si>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</si>
  <si>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</si>
  <si>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</si>
  <si>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</si>
  <si>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</si>
  <si>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</si>
  <si>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</si>
  <si>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</si>
  <si>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</si>
  <si>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</si>
  <si>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</si>
  <si>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</si>
  <si>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</si>
  <si>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</si>
  <si>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</si>
  <si>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</si>
  <si>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</si>
  <si>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</si>
  <si>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</si>
  <si>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</si>
  <si>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</si>
  <si>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</si>
  <si>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</si>
  <si>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</si>
  <si>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</si>
  <si>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</si>
  <si>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</si>
  <si>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</si>
  <si>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</si>
  <si>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</si>
  <si>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</si>
  <si>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</si>
  <si>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</si>
  <si>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</si>
  <si>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</si>
  <si>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</si>
  <si>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</si>
  <si>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</si>
  <si>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</si>
  <si>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</si>
  <si>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</si>
  <si>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</si>
  <si>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</si>
  <si>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</si>
  <si>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</si>
  <si>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</si>
  <si>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</si>
  <si>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</si>
  <si>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</si>
  <si>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</si>
  <si>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</si>
  <si>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</si>
  <si>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</si>
  <si>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</si>
  <si>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</si>
  <si>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</si>
  <si>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</si>
  <si>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</si>
  <si>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</si>
  <si>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</si>
  <si>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</si>
  <si>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</si>
  <si>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</si>
  <si>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</si>
  <si>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</si>
  <si>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</si>
  <si>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</si>
  <si>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</si>
  <si>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</si>
  <si>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</si>
  <si>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</si>
  <si>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</si>
  <si>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</si>
  <si>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</si>
  <si>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</si>
  <si>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</si>
  <si>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</si>
  <si>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</si>
  <si>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</si>
  <si>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</si>
  <si>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</si>
  <si>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</si>
  <si>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</si>
  <si>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</si>
  <si>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</si>
  <si>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</si>
  <si>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</si>
  <si>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PRINTER</t>
  </si>
  <si>
    <t>Hold</t>
  </si>
  <si>
    <t>2 Gavetas Vacias + 1 Gaveta Fallando</t>
  </si>
  <si>
    <t>Alonzo Estrella, Placido de Jesus</t>
  </si>
  <si>
    <t>INHIBIDO</t>
  </si>
  <si>
    <t>GAVETA DE RECHAZO LLENO</t>
  </si>
  <si>
    <t>SIN ACTIVIDAD DE RETIRO.</t>
  </si>
  <si>
    <t>In Progress</t>
  </si>
  <si>
    <t>3335953619 </t>
  </si>
  <si>
    <t>3335953627 </t>
  </si>
  <si>
    <t>3335953630 </t>
  </si>
  <si>
    <t>3335953622</t>
  </si>
  <si>
    <t>3335953609 </t>
  </si>
  <si>
    <t>3335953618 </t>
  </si>
  <si>
    <t>3335953625 </t>
  </si>
  <si>
    <t>ATM Ofic. El Portal ll (Santiago)</t>
  </si>
  <si>
    <t>3335953588</t>
  </si>
  <si>
    <t>3335953381</t>
  </si>
  <si>
    <t>3335953590 </t>
  </si>
  <si>
    <t>3335953631 </t>
  </si>
  <si>
    <t>3335953600 </t>
  </si>
  <si>
    <t>3335953603 </t>
  </si>
  <si>
    <t>3335954459 </t>
  </si>
  <si>
    <t>3335953639 </t>
  </si>
  <si>
    <t>ATM Estación del Metro María Montés</t>
  </si>
  <si>
    <t>ERROR DE PRINTER</t>
  </si>
  <si>
    <t>Maria Pichardo, Glaufo Rafael</t>
  </si>
  <si>
    <t>15 Julio de 2021</t>
  </si>
  <si>
    <t>3335955017</t>
  </si>
  <si>
    <t>3335955019</t>
  </si>
  <si>
    <t>3335955021</t>
  </si>
  <si>
    <t>3335955022</t>
  </si>
  <si>
    <t>3335955023</t>
  </si>
  <si>
    <t>3335955024</t>
  </si>
  <si>
    <t>3335955025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</si>
</sst>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22" fontId="33" fillId="5" borderId="67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5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9"/>
      <tableStyleElement type="headerRow" dxfId="178"/>
      <tableStyleElement type="totalRow" dxfId="177"/>
      <tableStyleElement type="firstColumn" dxfId="176"/>
      <tableStyleElement type="lastColumn" dxfId="175"/>
      <tableStyleElement type="firstRowStripe" dxfId="174"/>
      <tableStyleElement type="firstColumnStripe" dxfId="1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3549" TargetMode="External"/><Relationship Id="rId13" Type="http://schemas.openxmlformats.org/officeDocument/2006/relationships/hyperlink" Target="http://s460-helpdesk/CAisd/pdmweb.exe?OP=SEARCH+FACTORY=in+SKIPLIST=1+QBE.EQ.id=366354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3550" TargetMode="External"/><Relationship Id="rId12" Type="http://schemas.openxmlformats.org/officeDocument/2006/relationships/hyperlink" Target="http://s460-helpdesk/CAisd/pdmweb.exe?OP=SEARCH+FACTORY=in+SKIPLIST=1+QBE.EQ.id=366354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3546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6354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3548" TargetMode="External"/><Relationship Id="rId14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14" t="str">
        <f ca="1">CONCATENATE(TODAY()-C3," días")</f>
        <v>66.8324421296275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7.399999999999999" x14ac:dyDescent="0.3">
      <c r="A4" s="114" t="str">
        <f t="shared" ref="A4:A12" ca="1" si="0">CONCATENATE(TODAY()-C4," días")</f>
        <v>40.3409722222204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7.399999999999999" x14ac:dyDescent="0.3">
      <c r="A5" s="114" t="str">
        <f t="shared" ca="1" si="0"/>
        <v>29.4985879629603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7.399999999999999" x14ac:dyDescent="0.3">
      <c r="A6" s="114" t="str">
        <f ca="1">CONCATENATE(TODAY()-C6," días")</f>
        <v>19.4985879629603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7.399999999999999" x14ac:dyDescent="0.3">
      <c r="A7" s="114" t="str">
        <f t="shared" ca="1" si="0"/>
        <v>19.5651273148178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7.399999999999999" x14ac:dyDescent="0.3">
      <c r="A8" s="114" t="str">
        <f t="shared" ca="1" si="0"/>
        <v>18.6175231481466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7.399999999999999" x14ac:dyDescent="0.3">
      <c r="A9" s="114" t="str">
        <f t="shared" ca="1" si="0"/>
        <v>15.6447916666657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7.399999999999999" x14ac:dyDescent="0.3">
      <c r="A10" s="114" t="str">
        <f t="shared" ca="1" si="0"/>
        <v>13.6312615740753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7.399999999999999" x14ac:dyDescent="0.3">
      <c r="A11" s="114" t="str">
        <f t="shared" ca="1" si="0"/>
        <v>13.5685532407442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7.399999999999999" x14ac:dyDescent="0.3">
      <c r="A12" s="114" t="str">
        <f t="shared" ca="1" si="0"/>
        <v>9.68958333333285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2" priority="99335"/>
  </conditionalFormatting>
  <conditionalFormatting sqref="E3">
    <cfRule type="duplicateValues" dxfId="71" priority="121698"/>
  </conditionalFormatting>
  <conditionalFormatting sqref="E3">
    <cfRule type="duplicateValues" dxfId="70" priority="121699"/>
    <cfRule type="duplicateValues" dxfId="69" priority="121700"/>
  </conditionalFormatting>
  <conditionalFormatting sqref="E3">
    <cfRule type="duplicateValues" dxfId="68" priority="121701"/>
    <cfRule type="duplicateValues" dxfId="67" priority="121702"/>
    <cfRule type="duplicateValues" dxfId="66" priority="121703"/>
    <cfRule type="duplicateValues" dxfId="65" priority="121704"/>
  </conditionalFormatting>
  <conditionalFormatting sqref="B3">
    <cfRule type="duplicateValues" dxfId="64" priority="121705"/>
  </conditionalFormatting>
  <conditionalFormatting sqref="E4">
    <cfRule type="duplicateValues" dxfId="63" priority="60"/>
  </conditionalFormatting>
  <conditionalFormatting sqref="E4">
    <cfRule type="duplicateValues" dxfId="62" priority="57"/>
    <cfRule type="duplicateValues" dxfId="61" priority="58"/>
    <cfRule type="duplicateValues" dxfId="60" priority="59"/>
  </conditionalFormatting>
  <conditionalFormatting sqref="E4">
    <cfRule type="duplicateValues" dxfId="59" priority="56"/>
  </conditionalFormatting>
  <conditionalFormatting sqref="E4">
    <cfRule type="duplicateValues" dxfId="58" priority="53"/>
    <cfRule type="duplicateValues" dxfId="57" priority="54"/>
    <cfRule type="duplicateValues" dxfId="56" priority="55"/>
  </conditionalFormatting>
  <conditionalFormatting sqref="B4">
    <cfRule type="duplicateValues" dxfId="55" priority="52"/>
  </conditionalFormatting>
  <conditionalFormatting sqref="E4">
    <cfRule type="duplicateValues" dxfId="54" priority="51"/>
  </conditionalFormatting>
  <conditionalFormatting sqref="E5">
    <cfRule type="duplicateValues" dxfId="53" priority="50"/>
  </conditionalFormatting>
  <conditionalFormatting sqref="E5">
    <cfRule type="duplicateValues" dxfId="52" priority="47"/>
    <cfRule type="duplicateValues" dxfId="51" priority="48"/>
    <cfRule type="duplicateValues" dxfId="50" priority="49"/>
  </conditionalFormatting>
  <conditionalFormatting sqref="E5">
    <cfRule type="duplicateValues" dxfId="49" priority="46"/>
  </conditionalFormatting>
  <conditionalFormatting sqref="E5">
    <cfRule type="duplicateValues" dxfId="48" priority="43"/>
    <cfRule type="duplicateValues" dxfId="47" priority="44"/>
    <cfRule type="duplicateValues" dxfId="46" priority="45"/>
  </conditionalFormatting>
  <conditionalFormatting sqref="B5">
    <cfRule type="duplicateValues" dxfId="45" priority="42"/>
  </conditionalFormatting>
  <conditionalFormatting sqref="E5">
    <cfRule type="duplicateValues" dxfId="44" priority="41"/>
  </conditionalFormatting>
  <conditionalFormatting sqref="E7:E11">
    <cfRule type="duplicateValues" dxfId="43" priority="40"/>
  </conditionalFormatting>
  <conditionalFormatting sqref="B7:B11">
    <cfRule type="duplicateValues" dxfId="42" priority="39"/>
  </conditionalFormatting>
  <conditionalFormatting sqref="B7:B11">
    <cfRule type="duplicateValues" dxfId="41" priority="36"/>
    <cfRule type="duplicateValues" dxfId="40" priority="37"/>
    <cfRule type="duplicateValues" dxfId="39" priority="38"/>
  </conditionalFormatting>
  <conditionalFormatting sqref="E7:E11">
    <cfRule type="duplicateValues" dxfId="38" priority="35"/>
  </conditionalFormatting>
  <conditionalFormatting sqref="E7:E11">
    <cfRule type="duplicateValues" dxfId="37" priority="33"/>
    <cfRule type="duplicateValues" dxfId="36" priority="34"/>
  </conditionalFormatting>
  <conditionalFormatting sqref="E7:E11">
    <cfRule type="duplicateValues" dxfId="35" priority="30"/>
    <cfRule type="duplicateValues" dxfId="34" priority="31"/>
    <cfRule type="duplicateValues" dxfId="33" priority="32"/>
  </conditionalFormatting>
  <conditionalFormatting sqref="E7:E11">
    <cfRule type="duplicateValues" dxfId="32" priority="26"/>
    <cfRule type="duplicateValues" dxfId="31" priority="27"/>
    <cfRule type="duplicateValues" dxfId="30" priority="28"/>
    <cfRule type="duplicateValues" dxfId="29" priority="29"/>
  </conditionalFormatting>
  <conditionalFormatting sqref="B6">
    <cfRule type="duplicateValues" dxfId="28" priority="25"/>
  </conditionalFormatting>
  <conditionalFormatting sqref="E6">
    <cfRule type="duplicateValues" dxfId="27" priority="24"/>
  </conditionalFormatting>
  <conditionalFormatting sqref="E6">
    <cfRule type="duplicateValues" dxfId="26" priority="21"/>
    <cfRule type="duplicateValues" dxfId="25" priority="22"/>
    <cfRule type="duplicateValues" dxfId="24" priority="23"/>
  </conditionalFormatting>
  <conditionalFormatting sqref="E6">
    <cfRule type="duplicateValues" dxfId="23" priority="20"/>
  </conditionalFormatting>
  <conditionalFormatting sqref="E6">
    <cfRule type="duplicateValues" dxfId="22" priority="17"/>
    <cfRule type="duplicateValues" dxfId="21" priority="18"/>
    <cfRule type="duplicateValues" dxfId="20" priority="19"/>
  </conditionalFormatting>
  <conditionalFormatting sqref="E6">
    <cfRule type="duplicateValues" dxfId="19" priority="16"/>
  </conditionalFormatting>
  <conditionalFormatting sqref="E12">
    <cfRule type="duplicateValues" dxfId="18" priority="15"/>
  </conditionalFormatting>
  <conditionalFormatting sqref="B12">
    <cfRule type="duplicateValues" dxfId="17" priority="14"/>
  </conditionalFormatting>
  <conditionalFormatting sqref="B12">
    <cfRule type="duplicateValues" dxfId="16" priority="11"/>
    <cfRule type="duplicateValues" dxfId="15" priority="12"/>
    <cfRule type="duplicateValues" dxfId="14" priority="13"/>
  </conditionalFormatting>
  <conditionalFormatting sqref="E12">
    <cfRule type="duplicateValues" dxfId="13" priority="10"/>
  </conditionalFormatting>
  <conditionalFormatting sqref="E12">
    <cfRule type="duplicateValues" dxfId="12" priority="8"/>
    <cfRule type="duplicateValues" dxfId="11" priority="9"/>
  </conditionalFormatting>
  <conditionalFormatting sqref="E12">
    <cfRule type="duplicateValues" dxfId="10" priority="5"/>
    <cfRule type="duplicateValues" dxfId="9" priority="6"/>
    <cfRule type="duplicateValues" dxfId="8" priority="7"/>
  </conditionalFormatting>
  <conditionalFormatting sqref="E12">
    <cfRule type="duplicateValues" dxfId="7" priority="1"/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6" x14ac:dyDescent="0.3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2" x14ac:dyDescent="0.3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2" x14ac:dyDescent="0.3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6" x14ac:dyDescent="0.3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6" x14ac:dyDescent="0.3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6" x14ac:dyDescent="0.3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6" x14ac:dyDescent="0.3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6" x14ac:dyDescent="0.3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6" x14ac:dyDescent="0.3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6" x14ac:dyDescent="0.3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6" x14ac:dyDescent="0.3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6" x14ac:dyDescent="0.3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6" x14ac:dyDescent="0.3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6" x14ac:dyDescent="0.3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6" x14ac:dyDescent="0.3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7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0" t="s">
        <v>0</v>
      </c>
      <c r="B1" s="20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2" t="s">
        <v>8</v>
      </c>
      <c r="B9" s="203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4" t="s">
        <v>9</v>
      </c>
      <c r="B14" s="20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8"/>
  <sheetViews>
    <sheetView tabSelected="1" zoomScale="90" zoomScaleNormal="90" workbookViewId="0">
      <pane ySplit="4" topLeftCell="A8" activePane="bottomLeft" state="frozen"/>
      <selection pane="bottomLeft" activeCell="P10" sqref="P10"/>
    </sheetView>
  </sheetViews>
  <sheetFormatPr baseColWidth="10" defaultColWidth="25.5546875" defaultRowHeight="14.4" x14ac:dyDescent="0.3"/>
  <cols>
    <col min="1" max="1" width="24.5546875" style="106" bestFit="1" customWidth="1"/>
    <col min="2" max="2" width="19" style="84" bestFit="1" customWidth="1"/>
    <col min="3" max="3" width="16.33203125" style="43" bestFit="1" customWidth="1"/>
    <col min="4" max="4" width="26.109375" style="106" bestFit="1" customWidth="1"/>
    <col min="5" max="5" width="10.5546875" style="75" bestFit="1" customWidth="1"/>
    <col min="6" max="6" width="11.44140625" style="44" hidden="1" customWidth="1"/>
    <col min="7" max="7" width="52.44140625" style="44" hidden="1" customWidth="1"/>
    <col min="8" max="11" width="5.109375" style="44" hidden="1" customWidth="1"/>
    <col min="12" max="12" width="47.33203125" style="44" bestFit="1" customWidth="1"/>
    <col min="13" max="13" width="18.109375" style="106" bestFit="1" customWidth="1"/>
    <col min="14" max="14" width="16.44140625" style="106" hidden="1" customWidth="1"/>
    <col min="15" max="15" width="38.6640625" style="106" hidden="1" customWidth="1"/>
    <col min="16" max="16" width="23.44140625" style="79" bestFit="1" customWidth="1"/>
    <col min="17" max="17" width="47.33203125" style="69" bestFit="1" customWidth="1"/>
    <col min="18" max="16384" width="25.5546875" style="42"/>
  </cols>
  <sheetData>
    <row r="1" spans="1:17" ht="17.399999999999999" x14ac:dyDescent="0.3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7.399999999999999" x14ac:dyDescent="0.3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" thickBot="1" x14ac:dyDescent="0.35">
      <c r="A3" s="164" t="s">
        <v>2617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7.399999999999999" x14ac:dyDescent="0.3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7.399999999999999" x14ac:dyDescent="0.3">
      <c r="A5" s="118" t="str">
        <f>VLOOKUP(E5,'LISTADO ATM'!$A$2:$C$898,3,0)</f>
        <v>DISTRITO NACIONAL</v>
      </c>
      <c r="B5" s="117">
        <v>3335952031</v>
      </c>
      <c r="C5" s="100">
        <v>44390.314699074072</v>
      </c>
      <c r="D5" s="100" t="s">
        <v>2180</v>
      </c>
      <c r="E5" s="116">
        <v>240</v>
      </c>
      <c r="F5" s="118" t="str">
        <f>VLOOKUP(E5,VIP!$A$2:$O14286,2,0)</f>
        <v>DRBR24D</v>
      </c>
      <c r="G5" s="118" t="str">
        <f>VLOOKUP(E5,'LISTADO ATM'!$A$2:$B$897,2,0)</f>
        <v xml:space="preserve">ATM Oficina Carrefour I </v>
      </c>
      <c r="H5" s="118" t="str">
        <f>VLOOKUP(E5,VIP!$A$2:$O19247,7,FALSE)</f>
        <v>Si</v>
      </c>
      <c r="I5" s="118" t="str">
        <f>VLOOKUP(E5,VIP!$A$2:$O11212,8,FALSE)</f>
        <v>Si</v>
      </c>
      <c r="J5" s="118" t="str">
        <f>VLOOKUP(E5,VIP!$A$2:$O11162,8,FALSE)</f>
        <v>Si</v>
      </c>
      <c r="K5" s="118" t="str">
        <f>VLOOKUP(E5,VIP!$A$2:$O14736,6,0)</f>
        <v>SI</v>
      </c>
      <c r="L5" s="119" t="s">
        <v>2219</v>
      </c>
      <c r="M5" s="99" t="s">
        <v>2445</v>
      </c>
      <c r="N5" s="99" t="s">
        <v>2591</v>
      </c>
      <c r="O5" s="118" t="s">
        <v>2454</v>
      </c>
      <c r="P5" s="149"/>
      <c r="Q5" s="99" t="s">
        <v>2219</v>
      </c>
    </row>
    <row r="6" spans="1:17" s="115" customFormat="1" ht="17.399999999999999" x14ac:dyDescent="0.3">
      <c r="A6" s="118" t="str">
        <f>VLOOKUP(E6,'LISTADO ATM'!$A$2:$C$898,3,0)</f>
        <v>SUR</v>
      </c>
      <c r="B6" s="117">
        <v>3335953769</v>
      </c>
      <c r="C6" s="100">
        <v>44391.354490740741</v>
      </c>
      <c r="D6" s="100" t="s">
        <v>2180</v>
      </c>
      <c r="E6" s="116">
        <v>829</v>
      </c>
      <c r="F6" s="118" t="str">
        <f>VLOOKUP(E6,VIP!$A$2:$O14308,2,0)</f>
        <v>DRBR829</v>
      </c>
      <c r="G6" s="118" t="str">
        <f>VLOOKUP(E6,'LISTADO ATM'!$A$2:$B$897,2,0)</f>
        <v xml:space="preserve">ATM UNP Multicentro Sirena Baní </v>
      </c>
      <c r="H6" s="118" t="str">
        <f>VLOOKUP(E6,VIP!$A$2:$O19269,7,FALSE)</f>
        <v>Si</v>
      </c>
      <c r="I6" s="118" t="str">
        <f>VLOOKUP(E6,VIP!$A$2:$O11234,8,FALSE)</f>
        <v>Si</v>
      </c>
      <c r="J6" s="118" t="str">
        <f>VLOOKUP(E6,VIP!$A$2:$O11184,8,FALSE)</f>
        <v>Si</v>
      </c>
      <c r="K6" s="118" t="str">
        <f>VLOOKUP(E6,VIP!$A$2:$O14758,6,0)</f>
        <v>NO</v>
      </c>
      <c r="L6" s="150" t="s">
        <v>2219</v>
      </c>
      <c r="M6" s="99" t="s">
        <v>2445</v>
      </c>
      <c r="N6" s="99" t="s">
        <v>2591</v>
      </c>
      <c r="O6" s="118" t="s">
        <v>2454</v>
      </c>
      <c r="P6" s="149"/>
      <c r="Q6" s="99" t="s">
        <v>2219</v>
      </c>
    </row>
    <row r="7" spans="1:17" s="115" customFormat="1" ht="17.399999999999999" x14ac:dyDescent="0.3">
      <c r="A7" s="118" t="str">
        <f>VLOOKUP(E7,'LISTADO ATM'!$A$2:$C$898,3,0)</f>
        <v>DISTRITO NACIONAL</v>
      </c>
      <c r="B7" s="117">
        <v>3335953838</v>
      </c>
      <c r="C7" s="100">
        <v>44391.379131944443</v>
      </c>
      <c r="D7" s="100" t="s">
        <v>2180</v>
      </c>
      <c r="E7" s="116">
        <v>2</v>
      </c>
      <c r="F7" s="118" t="str">
        <f>VLOOKUP(E7,VIP!$A$2:$O14307,2,0)</f>
        <v>DRBR002</v>
      </c>
      <c r="G7" s="118" t="str">
        <f>VLOOKUP(E7,'LISTADO ATM'!$A$2:$B$897,2,0)</f>
        <v>ATM Autoservicio Padre Castellano</v>
      </c>
      <c r="H7" s="118" t="str">
        <f>VLOOKUP(E7,VIP!$A$2:$O19268,7,FALSE)</f>
        <v>Si</v>
      </c>
      <c r="I7" s="118" t="str">
        <f>VLOOKUP(E7,VIP!$A$2:$O11233,8,FALSE)</f>
        <v>Si</v>
      </c>
      <c r="J7" s="118" t="str">
        <f>VLOOKUP(E7,VIP!$A$2:$O11183,8,FALSE)</f>
        <v>Si</v>
      </c>
      <c r="K7" s="118" t="str">
        <f>VLOOKUP(E7,VIP!$A$2:$O14757,6,0)</f>
        <v>NO</v>
      </c>
      <c r="L7" s="119" t="s">
        <v>2219</v>
      </c>
      <c r="M7" s="99" t="s">
        <v>2445</v>
      </c>
      <c r="N7" s="99" t="s">
        <v>2452</v>
      </c>
      <c r="O7" s="118" t="s">
        <v>2454</v>
      </c>
      <c r="P7" s="118"/>
      <c r="Q7" s="99" t="s">
        <v>2219</v>
      </c>
    </row>
    <row r="8" spans="1:17" s="115" customFormat="1" ht="17.399999999999999" x14ac:dyDescent="0.3">
      <c r="A8" s="118" t="str">
        <f>VLOOKUP(E8,'LISTADO ATM'!$A$2:$C$898,3,0)</f>
        <v>ESTE</v>
      </c>
      <c r="B8" s="117">
        <v>3335953971</v>
      </c>
      <c r="C8" s="100">
        <v>44391.402858796297</v>
      </c>
      <c r="D8" s="100" t="s">
        <v>2180</v>
      </c>
      <c r="E8" s="116">
        <v>521</v>
      </c>
      <c r="F8" s="118" t="str">
        <f>VLOOKUP(E8,VIP!$A$2:$O14303,2,0)</f>
        <v>DRBR521</v>
      </c>
      <c r="G8" s="118" t="str">
        <f>VLOOKUP(E8,'LISTADO ATM'!$A$2:$B$897,2,0)</f>
        <v xml:space="preserve">ATM UNP Bayahibe (La Romana) </v>
      </c>
      <c r="H8" s="118" t="str">
        <f>VLOOKUP(E8,VIP!$A$2:$O19264,7,FALSE)</f>
        <v>Si</v>
      </c>
      <c r="I8" s="118" t="str">
        <f>VLOOKUP(E8,VIP!$A$2:$O11229,8,FALSE)</f>
        <v>Si</v>
      </c>
      <c r="J8" s="118" t="str">
        <f>VLOOKUP(E8,VIP!$A$2:$O11179,8,FALSE)</f>
        <v>Si</v>
      </c>
      <c r="K8" s="118" t="str">
        <f>VLOOKUP(E8,VIP!$A$2:$O14753,6,0)</f>
        <v>NO</v>
      </c>
      <c r="L8" s="119" t="s">
        <v>2219</v>
      </c>
      <c r="M8" s="99" t="s">
        <v>2445</v>
      </c>
      <c r="N8" s="99" t="s">
        <v>2452</v>
      </c>
      <c r="O8" s="118" t="s">
        <v>2454</v>
      </c>
      <c r="P8" s="118"/>
      <c r="Q8" s="99" t="s">
        <v>2219</v>
      </c>
    </row>
    <row r="9" spans="1:17" s="115" customFormat="1" ht="17.399999999999999" x14ac:dyDescent="0.3">
      <c r="A9" s="118" t="str">
        <f>VLOOKUP(E9,'LISTADO ATM'!$A$2:$C$898,3,0)</f>
        <v>DISTRITO NACIONAL</v>
      </c>
      <c r="B9" s="117">
        <v>3335954609</v>
      </c>
      <c r="C9" s="100">
        <v>44391.589953703704</v>
      </c>
      <c r="D9" s="100" t="s">
        <v>2180</v>
      </c>
      <c r="E9" s="116">
        <v>473</v>
      </c>
      <c r="F9" s="118" t="str">
        <f>VLOOKUP(E9,VIP!$A$2:$O14329,2,0)</f>
        <v>DRBR473</v>
      </c>
      <c r="G9" s="118" t="str">
        <f>VLOOKUP(E9,'LISTADO ATM'!$A$2:$B$897,2,0)</f>
        <v xml:space="preserve">ATM Oficina Carrefour II </v>
      </c>
      <c r="H9" s="118" t="str">
        <f>VLOOKUP(E9,VIP!$A$2:$O19290,7,FALSE)</f>
        <v>Si</v>
      </c>
      <c r="I9" s="118" t="str">
        <f>VLOOKUP(E9,VIP!$A$2:$O11255,8,FALSE)</f>
        <v>Si</v>
      </c>
      <c r="J9" s="118" t="str">
        <f>VLOOKUP(E9,VIP!$A$2:$O11205,8,FALSE)</f>
        <v>Si</v>
      </c>
      <c r="K9" s="118" t="str">
        <f>VLOOKUP(E9,VIP!$A$2:$O14779,6,0)</f>
        <v>NO</v>
      </c>
      <c r="L9" s="119" t="s">
        <v>2219</v>
      </c>
      <c r="M9" s="99" t="s">
        <v>2445</v>
      </c>
      <c r="N9" s="99" t="s">
        <v>2452</v>
      </c>
      <c r="O9" s="118" t="s">
        <v>2454</v>
      </c>
      <c r="P9" s="149"/>
      <c r="Q9" s="99" t="s">
        <v>2219</v>
      </c>
    </row>
    <row r="10" spans="1:17" s="115" customFormat="1" ht="17.399999999999999" x14ac:dyDescent="0.3">
      <c r="A10" s="118" t="str">
        <f>VLOOKUP(E10,'LISTADO ATM'!$A$2:$C$898,3,0)</f>
        <v>DISTRITO NACIONAL</v>
      </c>
      <c r="B10" s="117">
        <v>3335954613</v>
      </c>
      <c r="C10" s="100">
        <v>44391.59107638889</v>
      </c>
      <c r="D10" s="100" t="s">
        <v>2180</v>
      </c>
      <c r="E10" s="116">
        <v>902</v>
      </c>
      <c r="F10" s="118" t="str">
        <f>VLOOKUP(E10,VIP!$A$2:$O14327,2,0)</f>
        <v>DRBR16A</v>
      </c>
      <c r="G10" s="118" t="str">
        <f>VLOOKUP(E10,'LISTADO ATM'!$A$2:$B$897,2,0)</f>
        <v xml:space="preserve">ATM Oficina Plaza Florida </v>
      </c>
      <c r="H10" s="118" t="str">
        <f>VLOOKUP(E10,VIP!$A$2:$O19288,7,FALSE)</f>
        <v>Si</v>
      </c>
      <c r="I10" s="118" t="str">
        <f>VLOOKUP(E10,VIP!$A$2:$O11253,8,FALSE)</f>
        <v>Si</v>
      </c>
      <c r="J10" s="118" t="str">
        <f>VLOOKUP(E10,VIP!$A$2:$O11203,8,FALSE)</f>
        <v>Si</v>
      </c>
      <c r="K10" s="118" t="str">
        <f>VLOOKUP(E10,VIP!$A$2:$O14777,6,0)</f>
        <v>NO</v>
      </c>
      <c r="L10" s="119" t="s">
        <v>2219</v>
      </c>
      <c r="M10" s="99" t="s">
        <v>2445</v>
      </c>
      <c r="N10" s="99" t="s">
        <v>2452</v>
      </c>
      <c r="O10" s="118" t="s">
        <v>2454</v>
      </c>
      <c r="P10" s="149"/>
      <c r="Q10" s="99" t="s">
        <v>2219</v>
      </c>
    </row>
    <row r="11" spans="1:17" s="115" customFormat="1" ht="17.399999999999999" x14ac:dyDescent="0.3">
      <c r="A11" s="118" t="str">
        <f>VLOOKUP(E11,'LISTADO ATM'!$A$2:$C$898,3,0)</f>
        <v>DISTRITO NACIONAL</v>
      </c>
      <c r="B11" s="117">
        <v>3335954623</v>
      </c>
      <c r="C11" s="100">
        <v>44391.59302083333</v>
      </c>
      <c r="D11" s="100" t="s">
        <v>2180</v>
      </c>
      <c r="E11" s="116">
        <v>490</v>
      </c>
      <c r="F11" s="118" t="str">
        <f>VLOOKUP(E11,VIP!$A$2:$O14324,2,0)</f>
        <v>DRBR490</v>
      </c>
      <c r="G11" s="118" t="str">
        <f>VLOOKUP(E11,'LISTADO ATM'!$A$2:$B$897,2,0)</f>
        <v xml:space="preserve">ATM Hospital Ney Arias Lora </v>
      </c>
      <c r="H11" s="118" t="str">
        <f>VLOOKUP(E11,VIP!$A$2:$O19285,7,FALSE)</f>
        <v>Si</v>
      </c>
      <c r="I11" s="118" t="str">
        <f>VLOOKUP(E11,VIP!$A$2:$O11250,8,FALSE)</f>
        <v>Si</v>
      </c>
      <c r="J11" s="118" t="str">
        <f>VLOOKUP(E11,VIP!$A$2:$O11200,8,FALSE)</f>
        <v>Si</v>
      </c>
      <c r="K11" s="118" t="str">
        <f>VLOOKUP(E11,VIP!$A$2:$O14774,6,0)</f>
        <v>NO</v>
      </c>
      <c r="L11" s="119" t="s">
        <v>2219</v>
      </c>
      <c r="M11" s="99" t="s">
        <v>2445</v>
      </c>
      <c r="N11" s="99" t="s">
        <v>2452</v>
      </c>
      <c r="O11" s="118" t="s">
        <v>2454</v>
      </c>
      <c r="P11" s="149"/>
      <c r="Q11" s="99" t="s">
        <v>2219</v>
      </c>
    </row>
    <row r="12" spans="1:17" s="115" customFormat="1" ht="17.399999999999999" x14ac:dyDescent="0.3">
      <c r="A12" s="118" t="str">
        <f>VLOOKUP(E12,'LISTADO ATM'!$A$2:$C$898,3,0)</f>
        <v>DISTRITO NACIONAL</v>
      </c>
      <c r="B12" s="117">
        <v>3335954625</v>
      </c>
      <c r="C12" s="100">
        <v>44391.594074074077</v>
      </c>
      <c r="D12" s="100" t="s">
        <v>2180</v>
      </c>
      <c r="E12" s="116">
        <v>952</v>
      </c>
      <c r="F12" s="118" t="str">
        <f>VLOOKUP(E12,VIP!$A$2:$O14323,2,0)</f>
        <v>DRBR16L</v>
      </c>
      <c r="G12" s="118" t="str">
        <f>VLOOKUP(E12,'LISTADO ATM'!$A$2:$B$897,2,0)</f>
        <v xml:space="preserve">ATM Alvarez Rivas </v>
      </c>
      <c r="H12" s="118" t="str">
        <f>VLOOKUP(E12,VIP!$A$2:$O19284,7,FALSE)</f>
        <v>Si</v>
      </c>
      <c r="I12" s="118" t="str">
        <f>VLOOKUP(E12,VIP!$A$2:$O11249,8,FALSE)</f>
        <v>Si</v>
      </c>
      <c r="J12" s="118" t="str">
        <f>VLOOKUP(E12,VIP!$A$2:$O11199,8,FALSE)</f>
        <v>Si</v>
      </c>
      <c r="K12" s="118" t="str">
        <f>VLOOKUP(E12,VIP!$A$2:$O14773,6,0)</f>
        <v>NO</v>
      </c>
      <c r="L12" s="119" t="s">
        <v>2219</v>
      </c>
      <c r="M12" s="99" t="s">
        <v>2445</v>
      </c>
      <c r="N12" s="99" t="s">
        <v>2452</v>
      </c>
      <c r="O12" s="118" t="s">
        <v>2454</v>
      </c>
      <c r="P12" s="149"/>
      <c r="Q12" s="99" t="s">
        <v>2219</v>
      </c>
    </row>
    <row r="13" spans="1:17" s="115" customFormat="1" ht="17.399999999999999" x14ac:dyDescent="0.3">
      <c r="A13" s="118" t="str">
        <f>VLOOKUP(E13,'LISTADO ATM'!$A$2:$C$898,3,0)</f>
        <v>NORTE</v>
      </c>
      <c r="B13" s="117">
        <v>3335954747</v>
      </c>
      <c r="C13" s="100">
        <v>44391.636840277781</v>
      </c>
      <c r="D13" s="100" t="s">
        <v>2181</v>
      </c>
      <c r="E13" s="116">
        <v>862</v>
      </c>
      <c r="F13" s="118" t="str">
        <f>VLOOKUP(E13,VIP!$A$2:$O14298,2,0)</f>
        <v>DRBR862</v>
      </c>
      <c r="G13" s="118" t="str">
        <f>VLOOKUP(E13,'LISTADO ATM'!$A$2:$B$897,2,0)</f>
        <v xml:space="preserve">ATM S/M Doble A (Sabaneta) </v>
      </c>
      <c r="H13" s="118" t="str">
        <f>VLOOKUP(E13,VIP!$A$2:$O19259,7,FALSE)</f>
        <v>Si</v>
      </c>
      <c r="I13" s="118" t="str">
        <f>VLOOKUP(E13,VIP!$A$2:$O11224,8,FALSE)</f>
        <v>Si</v>
      </c>
      <c r="J13" s="118" t="str">
        <f>VLOOKUP(E13,VIP!$A$2:$O11174,8,FALSE)</f>
        <v>Si</v>
      </c>
      <c r="K13" s="118" t="str">
        <f>VLOOKUP(E13,VIP!$A$2:$O14748,6,0)</f>
        <v>NO</v>
      </c>
      <c r="L13" s="119" t="s">
        <v>2219</v>
      </c>
      <c r="M13" s="99" t="s">
        <v>2445</v>
      </c>
      <c r="N13" s="99" t="s">
        <v>2452</v>
      </c>
      <c r="O13" s="118" t="s">
        <v>2588</v>
      </c>
      <c r="P13" s="149"/>
      <c r="Q13" s="99" t="s">
        <v>2219</v>
      </c>
    </row>
    <row r="14" spans="1:17" s="115" customFormat="1" ht="17.399999999999999" x14ac:dyDescent="0.3">
      <c r="A14" s="118" t="str">
        <f>VLOOKUP(E14,'LISTADO ATM'!$A$2:$C$898,3,0)</f>
        <v>DISTRITO NACIONAL</v>
      </c>
      <c r="B14" s="117">
        <v>3335954952</v>
      </c>
      <c r="C14" s="100">
        <v>44391.735949074071</v>
      </c>
      <c r="D14" s="100" t="s">
        <v>2180</v>
      </c>
      <c r="E14" s="116">
        <v>224</v>
      </c>
      <c r="F14" s="118" t="str">
        <f>VLOOKUP(E14,VIP!$A$2:$O14303,2,0)</f>
        <v>DRBR224</v>
      </c>
      <c r="G14" s="118" t="str">
        <f>VLOOKUP(E14,'LISTADO ATM'!$A$2:$B$897,2,0)</f>
        <v xml:space="preserve">ATM S/M Nacional El Millón (Núñez de Cáceres) </v>
      </c>
      <c r="H14" s="118" t="str">
        <f>VLOOKUP(E14,VIP!$A$2:$O19264,7,FALSE)</f>
        <v>Si</v>
      </c>
      <c r="I14" s="118" t="str">
        <f>VLOOKUP(E14,VIP!$A$2:$O11229,8,FALSE)</f>
        <v>Si</v>
      </c>
      <c r="J14" s="118" t="str">
        <f>VLOOKUP(E14,VIP!$A$2:$O11179,8,FALSE)</f>
        <v>Si</v>
      </c>
      <c r="K14" s="118" t="str">
        <f>VLOOKUP(E14,VIP!$A$2:$O14753,6,0)</f>
        <v>SI</v>
      </c>
      <c r="L14" s="119" t="s">
        <v>2219</v>
      </c>
      <c r="M14" s="99" t="s">
        <v>2445</v>
      </c>
      <c r="N14" s="99" t="s">
        <v>2452</v>
      </c>
      <c r="O14" s="118" t="s">
        <v>2454</v>
      </c>
      <c r="P14" s="149"/>
      <c r="Q14" s="99" t="s">
        <v>2219</v>
      </c>
    </row>
    <row r="15" spans="1:17" s="115" customFormat="1" ht="17.399999999999999" x14ac:dyDescent="0.3">
      <c r="A15" s="118" t="str">
        <f>VLOOKUP(E15,'LISTADO ATM'!$A$2:$C$898,3,0)</f>
        <v>DISTRITO NACIONAL</v>
      </c>
      <c r="B15" s="117">
        <v>3335954969</v>
      </c>
      <c r="C15" s="100">
        <v>44391.755162037036</v>
      </c>
      <c r="D15" s="100" t="s">
        <v>2180</v>
      </c>
      <c r="E15" s="116">
        <v>377</v>
      </c>
      <c r="F15" s="118" t="str">
        <f>VLOOKUP(E15,VIP!$A$2:$O14299,2,0)</f>
        <v>DRBR377</v>
      </c>
      <c r="G15" s="118" t="str">
        <f>VLOOKUP(E15,'LISTADO ATM'!$A$2:$B$897,2,0)</f>
        <v>ATM Estación del Metro Eduardo Brito</v>
      </c>
      <c r="H15" s="118" t="str">
        <f>VLOOKUP(E15,VIP!$A$2:$O19260,7,FALSE)</f>
        <v>Si</v>
      </c>
      <c r="I15" s="118" t="str">
        <f>VLOOKUP(E15,VIP!$A$2:$O11225,8,FALSE)</f>
        <v>Si</v>
      </c>
      <c r="J15" s="118" t="str">
        <f>VLOOKUP(E15,VIP!$A$2:$O11175,8,FALSE)</f>
        <v>Si</v>
      </c>
      <c r="K15" s="118" t="str">
        <f>VLOOKUP(E15,VIP!$A$2:$O14749,6,0)</f>
        <v>NO</v>
      </c>
      <c r="L15" s="119" t="s">
        <v>2219</v>
      </c>
      <c r="M15" s="99" t="s">
        <v>2445</v>
      </c>
      <c r="N15" s="99" t="s">
        <v>2452</v>
      </c>
      <c r="O15" s="118" t="s">
        <v>2454</v>
      </c>
      <c r="P15" s="149"/>
      <c r="Q15" s="99" t="s">
        <v>2219</v>
      </c>
    </row>
    <row r="16" spans="1:17" s="115" customFormat="1" ht="17.399999999999999" x14ac:dyDescent="0.3">
      <c r="A16" s="118" t="str">
        <f>VLOOKUP(E16,'LISTADO ATM'!$A$2:$C$898,3,0)</f>
        <v>ESTE</v>
      </c>
      <c r="B16" s="117">
        <v>3335954992</v>
      </c>
      <c r="C16" s="100">
        <v>44391.836192129631</v>
      </c>
      <c r="D16" s="100" t="s">
        <v>2180</v>
      </c>
      <c r="E16" s="116">
        <v>859</v>
      </c>
      <c r="F16" s="118" t="str">
        <f>VLOOKUP(E16,VIP!$A$2:$O14312,2,0)</f>
        <v>DRBR859</v>
      </c>
      <c r="G16" s="118" t="str">
        <f>VLOOKUP(E16,'LISTADO ATM'!$A$2:$B$897,2,0)</f>
        <v xml:space="preserve">ATM Hotel Vista Sol (Punta Cana) </v>
      </c>
      <c r="H16" s="118" t="str">
        <f>VLOOKUP(E16,VIP!$A$2:$O19273,7,FALSE)</f>
        <v>Si</v>
      </c>
      <c r="I16" s="118" t="str">
        <f>VLOOKUP(E16,VIP!$A$2:$O11238,8,FALSE)</f>
        <v>Si</v>
      </c>
      <c r="J16" s="118" t="str">
        <f>VLOOKUP(E16,VIP!$A$2:$O11188,8,FALSE)</f>
        <v>Si</v>
      </c>
      <c r="K16" s="118" t="str">
        <f>VLOOKUP(E16,VIP!$A$2:$O14762,6,0)</f>
        <v>NO</v>
      </c>
      <c r="L16" s="119" t="s">
        <v>2219</v>
      </c>
      <c r="M16" s="99" t="s">
        <v>2445</v>
      </c>
      <c r="N16" s="99" t="s">
        <v>2452</v>
      </c>
      <c r="O16" s="118" t="s">
        <v>2454</v>
      </c>
      <c r="P16" s="149"/>
      <c r="Q16" s="99" t="s">
        <v>2219</v>
      </c>
    </row>
    <row r="17" spans="1:17" s="115" customFormat="1" ht="17.399999999999999" x14ac:dyDescent="0.3">
      <c r="A17" s="118" t="str">
        <f>VLOOKUP(E17,'LISTADO ATM'!$A$2:$C$898,3,0)</f>
        <v>NORTE</v>
      </c>
      <c r="B17" s="117">
        <v>3335955002</v>
      </c>
      <c r="C17" s="100">
        <v>44391.874293981484</v>
      </c>
      <c r="D17" s="100" t="s">
        <v>2181</v>
      </c>
      <c r="E17" s="116">
        <v>854</v>
      </c>
      <c r="F17" s="118" t="str">
        <f>VLOOKUP(E17,VIP!$A$2:$O14308,2,0)</f>
        <v>DRBR854</v>
      </c>
      <c r="G17" s="118" t="str">
        <f>VLOOKUP(E17,'LISTADO ATM'!$A$2:$B$897,2,0)</f>
        <v xml:space="preserve">ATM Centro Comercial Blanco Batista </v>
      </c>
      <c r="H17" s="118" t="str">
        <f>VLOOKUP(E17,VIP!$A$2:$O19269,7,FALSE)</f>
        <v>Si</v>
      </c>
      <c r="I17" s="118" t="str">
        <f>VLOOKUP(E17,VIP!$A$2:$O11234,8,FALSE)</f>
        <v>Si</v>
      </c>
      <c r="J17" s="118" t="str">
        <f>VLOOKUP(E17,VIP!$A$2:$O11184,8,FALSE)</f>
        <v>Si</v>
      </c>
      <c r="K17" s="118" t="str">
        <f>VLOOKUP(E17,VIP!$A$2:$O14758,6,0)</f>
        <v>NO</v>
      </c>
      <c r="L17" s="119" t="s">
        <v>2219</v>
      </c>
      <c r="M17" s="99" t="s">
        <v>2445</v>
      </c>
      <c r="N17" s="99" t="s">
        <v>2452</v>
      </c>
      <c r="O17" s="118" t="s">
        <v>2586</v>
      </c>
      <c r="P17" s="118"/>
      <c r="Q17" s="99" t="s">
        <v>2219</v>
      </c>
    </row>
    <row r="18" spans="1:17" s="115" customFormat="1" ht="17.399999999999999" x14ac:dyDescent="0.3">
      <c r="A18" s="118" t="str">
        <f>VLOOKUP(E18,'LISTADO ATM'!$A$2:$C$898,3,0)</f>
        <v>DISTRITO NACIONAL</v>
      </c>
      <c r="B18" s="117" t="s">
        <v>2621</v>
      </c>
      <c r="C18" s="100">
        <v>44392.187789351854</v>
      </c>
      <c r="D18" s="100" t="s">
        <v>2180</v>
      </c>
      <c r="E18" s="116">
        <v>858</v>
      </c>
      <c r="F18" s="118" t="str">
        <f>VLOOKUP(E18,VIP!$A$2:$O14302,2,0)</f>
        <v>DRBR858</v>
      </c>
      <c r="G18" s="118" t="str">
        <f>VLOOKUP(E18,'LISTADO ATM'!$A$2:$B$897,2,0)</f>
        <v xml:space="preserve">ATM Cooperativa Maestros (COOPNAMA) </v>
      </c>
      <c r="H18" s="118" t="str">
        <f>VLOOKUP(E18,VIP!$A$2:$O19263,7,FALSE)</f>
        <v>Si</v>
      </c>
      <c r="I18" s="118" t="str">
        <f>VLOOKUP(E18,VIP!$A$2:$O11228,8,FALSE)</f>
        <v>No</v>
      </c>
      <c r="J18" s="118" t="str">
        <f>VLOOKUP(E18,VIP!$A$2:$O11178,8,FALSE)</f>
        <v>No</v>
      </c>
      <c r="K18" s="118" t="str">
        <f>VLOOKUP(E18,VIP!$A$2:$O14752,6,0)</f>
        <v>NO</v>
      </c>
      <c r="L18" s="119" t="s">
        <v>2219</v>
      </c>
      <c r="M18" s="99" t="s">
        <v>2445</v>
      </c>
      <c r="N18" s="99" t="s">
        <v>2452</v>
      </c>
      <c r="O18" s="118" t="s">
        <v>2454</v>
      </c>
      <c r="P18" s="118"/>
      <c r="Q18" s="99" t="s">
        <v>2219</v>
      </c>
    </row>
    <row r="19" spans="1:17" s="115" customFormat="1" ht="17.399999999999999" x14ac:dyDescent="0.3">
      <c r="A19" s="118" t="str">
        <f>VLOOKUP(E19,'LISTADO ATM'!$A$2:$C$898,3,0)</f>
        <v>ESTE</v>
      </c>
      <c r="B19" s="117" t="s">
        <v>2622</v>
      </c>
      <c r="C19" s="100">
        <v>44392.203067129631</v>
      </c>
      <c r="D19" s="100" t="s">
        <v>2180</v>
      </c>
      <c r="E19" s="116">
        <v>366</v>
      </c>
      <c r="F19" s="118" t="str">
        <f>VLOOKUP(E19,VIP!$A$2:$O14303,2,0)</f>
        <v>DRBR366</v>
      </c>
      <c r="G19" s="118" t="str">
        <f>VLOOKUP(E19,'LISTADO ATM'!$A$2:$B$897,2,0)</f>
        <v>ATM Oficina Boulevard (Higuey) II</v>
      </c>
      <c r="H19" s="118" t="str">
        <f>VLOOKUP(E19,VIP!$A$2:$O19264,7,FALSE)</f>
        <v>N/A</v>
      </c>
      <c r="I19" s="118" t="str">
        <f>VLOOKUP(E19,VIP!$A$2:$O11229,8,FALSE)</f>
        <v>N/A</v>
      </c>
      <c r="J19" s="118" t="str">
        <f>VLOOKUP(E19,VIP!$A$2:$O11179,8,FALSE)</f>
        <v>N/A</v>
      </c>
      <c r="K19" s="118" t="str">
        <f>VLOOKUP(E19,VIP!$A$2:$O14753,6,0)</f>
        <v>N/A</v>
      </c>
      <c r="L19" s="119" t="s">
        <v>2219</v>
      </c>
      <c r="M19" s="99" t="s">
        <v>2445</v>
      </c>
      <c r="N19" s="99" t="s">
        <v>2452</v>
      </c>
      <c r="O19" s="118" t="s">
        <v>2454</v>
      </c>
      <c r="P19" s="118"/>
      <c r="Q19" s="99" t="s">
        <v>2219</v>
      </c>
    </row>
    <row r="20" spans="1:17" s="115" customFormat="1" ht="17.399999999999999" x14ac:dyDescent="0.3">
      <c r="A20" s="118" t="str">
        <f>VLOOKUP(E20,'LISTADO ATM'!$A$2:$C$898,3,0)</f>
        <v>DISTRITO NACIONAL</v>
      </c>
      <c r="B20" s="117" t="s">
        <v>2623</v>
      </c>
      <c r="C20" s="100">
        <v>44392.216412037036</v>
      </c>
      <c r="D20" s="100" t="s">
        <v>2180</v>
      </c>
      <c r="E20" s="116">
        <v>841</v>
      </c>
      <c r="F20" s="118" t="str">
        <f>VLOOKUP(E20,VIP!$A$2:$O14304,2,0)</f>
        <v>DRBR841</v>
      </c>
      <c r="G20" s="118" t="str">
        <f>VLOOKUP(E20,'LISTADO ATM'!$A$2:$B$897,2,0)</f>
        <v xml:space="preserve">ATM CEA </v>
      </c>
      <c r="H20" s="118" t="str">
        <f>VLOOKUP(E20,VIP!$A$2:$O19265,7,FALSE)</f>
        <v>Si</v>
      </c>
      <c r="I20" s="118" t="str">
        <f>VLOOKUP(E20,VIP!$A$2:$O11230,8,FALSE)</f>
        <v>No</v>
      </c>
      <c r="J20" s="118" t="str">
        <f>VLOOKUP(E20,VIP!$A$2:$O11180,8,FALSE)</f>
        <v>No</v>
      </c>
      <c r="K20" s="118" t="str">
        <f>VLOOKUP(E20,VIP!$A$2:$O14754,6,0)</f>
        <v>NO</v>
      </c>
      <c r="L20" s="119" t="s">
        <v>2219</v>
      </c>
      <c r="M20" s="99" t="s">
        <v>2445</v>
      </c>
      <c r="N20" s="99" t="s">
        <v>2452</v>
      </c>
      <c r="O20" s="118" t="s">
        <v>2454</v>
      </c>
      <c r="P20" s="118"/>
      <c r="Q20" s="99" t="s">
        <v>2219</v>
      </c>
    </row>
    <row r="21" spans="1:17" s="115" customFormat="1" ht="17.399999999999999" x14ac:dyDescent="0.3">
      <c r="A21" s="118" t="str">
        <f>VLOOKUP(E21,'LISTADO ATM'!$A$2:$C$898,3,0)</f>
        <v>SUR</v>
      </c>
      <c r="B21" s="146">
        <v>3335951968</v>
      </c>
      <c r="C21" s="100">
        <v>44389.781840277778</v>
      </c>
      <c r="D21" s="100" t="s">
        <v>2180</v>
      </c>
      <c r="E21" s="141">
        <v>829</v>
      </c>
      <c r="F21" s="118" t="str">
        <f>VLOOKUP(E21,VIP!$A$2:$O14246,2,0)</f>
        <v>DRBR829</v>
      </c>
      <c r="G21" s="118" t="str">
        <f>VLOOKUP(E21,'LISTADO ATM'!$A$2:$B$897,2,0)</f>
        <v xml:space="preserve">ATM UNP Multicentro Sirena Baní </v>
      </c>
      <c r="H21" s="118" t="str">
        <f>VLOOKUP(E21,VIP!$A$2:$O19207,7,FALSE)</f>
        <v>Si</v>
      </c>
      <c r="I21" s="118" t="str">
        <f>VLOOKUP(E21,VIP!$A$2:$O11172,8,FALSE)</f>
        <v>Si</v>
      </c>
      <c r="J21" s="118" t="str">
        <f>VLOOKUP(E21,VIP!$A$2:$O11122,8,FALSE)</f>
        <v>Si</v>
      </c>
      <c r="K21" s="118" t="str">
        <f>VLOOKUP(E21,VIP!$A$2:$O14696,6,0)</f>
        <v>NO</v>
      </c>
      <c r="L21" s="119" t="s">
        <v>2615</v>
      </c>
      <c r="M21" s="99" t="s">
        <v>2445</v>
      </c>
      <c r="N21" s="99" t="s">
        <v>2591</v>
      </c>
      <c r="O21" s="118" t="s">
        <v>2454</v>
      </c>
      <c r="P21" s="118"/>
      <c r="Q21" s="99" t="s">
        <v>2590</v>
      </c>
    </row>
    <row r="22" spans="1:17" s="115" customFormat="1" ht="17.399999999999999" x14ac:dyDescent="0.3">
      <c r="A22" s="118" t="str">
        <f>VLOOKUP(E22,'LISTADO ATM'!$A$2:$C$898,3,0)</f>
        <v>DISTRITO NACIONAL</v>
      </c>
      <c r="B22" s="146">
        <v>3335954924</v>
      </c>
      <c r="C22" s="100">
        <v>44391.716944444444</v>
      </c>
      <c r="D22" s="100" t="s">
        <v>2180</v>
      </c>
      <c r="E22" s="141">
        <v>929</v>
      </c>
      <c r="F22" s="118" t="str">
        <f>VLOOKUP(E22,VIP!$A$2:$O14296,2,0)</f>
        <v>DRBR929</v>
      </c>
      <c r="G22" s="118" t="str">
        <f>VLOOKUP(E22,'LISTADO ATM'!$A$2:$B$897,2,0)</f>
        <v>ATM Autoservicio Nacional El Conde</v>
      </c>
      <c r="H22" s="118" t="str">
        <f>VLOOKUP(E22,VIP!$A$2:$O19257,7,FALSE)</f>
        <v>Si</v>
      </c>
      <c r="I22" s="118" t="str">
        <f>VLOOKUP(E22,VIP!$A$2:$O11222,8,FALSE)</f>
        <v>Si</v>
      </c>
      <c r="J22" s="118" t="str">
        <f>VLOOKUP(E22,VIP!$A$2:$O11172,8,FALSE)</f>
        <v>Si</v>
      </c>
      <c r="K22" s="118" t="str">
        <f>VLOOKUP(E22,VIP!$A$2:$O14746,6,0)</f>
        <v>NO</v>
      </c>
      <c r="L22" s="119" t="s">
        <v>2615</v>
      </c>
      <c r="M22" s="99" t="s">
        <v>2445</v>
      </c>
      <c r="N22" s="99" t="s">
        <v>2452</v>
      </c>
      <c r="O22" s="118" t="s">
        <v>2454</v>
      </c>
      <c r="P22" s="118"/>
      <c r="Q22" s="99" t="s">
        <v>2615</v>
      </c>
    </row>
    <row r="23" spans="1:17" s="115" customFormat="1" ht="17.399999999999999" x14ac:dyDescent="0.3">
      <c r="A23" s="118" t="str">
        <f>VLOOKUP(E23,'LISTADO ATM'!$A$2:$C$898,3,0)</f>
        <v>NORTE</v>
      </c>
      <c r="B23" s="146">
        <v>3335953551</v>
      </c>
      <c r="C23" s="100">
        <v>44390.713090277779</v>
      </c>
      <c r="D23" s="100" t="s">
        <v>2181</v>
      </c>
      <c r="E23" s="141">
        <v>894</v>
      </c>
      <c r="F23" s="118" t="str">
        <f>VLOOKUP(E23,VIP!$A$2:$O14304,2,0)</f>
        <v>DRBR894</v>
      </c>
      <c r="G23" s="118" t="str">
        <f>VLOOKUP(E23,'LISTADO ATM'!$A$2:$B$897,2,0)</f>
        <v>ATM Eco Petroleo Estero Hondo</v>
      </c>
      <c r="H23" s="118" t="str">
        <f>VLOOKUP(E23,VIP!$A$2:$O19265,7,FALSE)</f>
        <v>NO</v>
      </c>
      <c r="I23" s="118" t="str">
        <f>VLOOKUP(E23,VIP!$A$2:$O11230,8,FALSE)</f>
        <v>NO</v>
      </c>
      <c r="J23" s="118" t="str">
        <f>VLOOKUP(E23,VIP!$A$2:$O11180,8,FALSE)</f>
        <v>NO</v>
      </c>
      <c r="K23" s="118" t="str">
        <f>VLOOKUP(E23,VIP!$A$2:$O14754,6,0)</f>
        <v>NO</v>
      </c>
      <c r="L23" s="119" t="s">
        <v>2245</v>
      </c>
      <c r="M23" s="99" t="s">
        <v>2445</v>
      </c>
      <c r="N23" s="99" t="s">
        <v>2452</v>
      </c>
      <c r="O23" s="118" t="s">
        <v>2588</v>
      </c>
      <c r="P23" s="149"/>
      <c r="Q23" s="99" t="s">
        <v>2245</v>
      </c>
    </row>
    <row r="24" spans="1:17" s="115" customFormat="1" ht="17.399999999999999" x14ac:dyDescent="0.3">
      <c r="A24" s="118" t="str">
        <f>VLOOKUP(E24,'LISTADO ATM'!$A$2:$C$898,3,0)</f>
        <v>DISTRITO NACIONAL</v>
      </c>
      <c r="B24" s="146">
        <v>3335953623</v>
      </c>
      <c r="C24" s="100">
        <v>44390.806469907409</v>
      </c>
      <c r="D24" s="100" t="s">
        <v>2180</v>
      </c>
      <c r="E24" s="141">
        <v>453</v>
      </c>
      <c r="F24" s="118" t="str">
        <f>VLOOKUP(E24,VIP!$A$2:$O14298,2,0)</f>
        <v>DRBR453</v>
      </c>
      <c r="G24" s="118" t="str">
        <f>VLOOKUP(E24,'LISTADO ATM'!$A$2:$B$897,2,0)</f>
        <v xml:space="preserve">ATM Autobanco Sarasota II </v>
      </c>
      <c r="H24" s="118" t="str">
        <f>VLOOKUP(E24,VIP!$A$2:$O19259,7,FALSE)</f>
        <v>Si</v>
      </c>
      <c r="I24" s="118" t="str">
        <f>VLOOKUP(E24,VIP!$A$2:$O11224,8,FALSE)</f>
        <v>Si</v>
      </c>
      <c r="J24" s="118" t="str">
        <f>VLOOKUP(E24,VIP!$A$2:$O11174,8,FALSE)</f>
        <v>Si</v>
      </c>
      <c r="K24" s="118" t="str">
        <f>VLOOKUP(E24,VIP!$A$2:$O14748,6,0)</f>
        <v>SI</v>
      </c>
      <c r="L24" s="119" t="s">
        <v>2245</v>
      </c>
      <c r="M24" s="99" t="s">
        <v>2445</v>
      </c>
      <c r="N24" s="99" t="s">
        <v>2452</v>
      </c>
      <c r="O24" s="118" t="s">
        <v>2454</v>
      </c>
      <c r="P24" s="149"/>
      <c r="Q24" s="99" t="s">
        <v>2245</v>
      </c>
    </row>
    <row r="25" spans="1:17" s="115" customFormat="1" ht="17.399999999999999" x14ac:dyDescent="0.3">
      <c r="A25" s="118" t="str">
        <f>VLOOKUP(E25,'LISTADO ATM'!$A$2:$C$898,3,0)</f>
        <v>NORTE</v>
      </c>
      <c r="B25" s="146">
        <v>3335955007</v>
      </c>
      <c r="C25" s="100">
        <v>44391.892685185187</v>
      </c>
      <c r="D25" s="100" t="s">
        <v>2180</v>
      </c>
      <c r="E25" s="141">
        <v>64</v>
      </c>
      <c r="F25" s="118" t="str">
        <f>VLOOKUP(E25,VIP!$A$2:$O14303,2,0)</f>
        <v>DRBR064</v>
      </c>
      <c r="G25" s="118" t="str">
        <f>VLOOKUP(E25,'LISTADO ATM'!$A$2:$B$897,2,0)</f>
        <v xml:space="preserve">ATM COOPALINA (Cotuí) </v>
      </c>
      <c r="H25" s="118" t="str">
        <f>VLOOKUP(E25,VIP!$A$2:$O19264,7,FALSE)</f>
        <v>Si</v>
      </c>
      <c r="I25" s="118" t="str">
        <f>VLOOKUP(E25,VIP!$A$2:$O11229,8,FALSE)</f>
        <v>Si</v>
      </c>
      <c r="J25" s="118" t="str">
        <f>VLOOKUP(E25,VIP!$A$2:$O11179,8,FALSE)</f>
        <v>Si</v>
      </c>
      <c r="K25" s="118" t="str">
        <f>VLOOKUP(E25,VIP!$A$2:$O14753,6,0)</f>
        <v>NO</v>
      </c>
      <c r="L25" s="119" t="s">
        <v>2245</v>
      </c>
      <c r="M25" s="99" t="s">
        <v>2445</v>
      </c>
      <c r="N25" s="99" t="s">
        <v>2452</v>
      </c>
      <c r="O25" s="118" t="s">
        <v>2454</v>
      </c>
      <c r="P25" s="149"/>
      <c r="Q25" s="99" t="s">
        <v>2245</v>
      </c>
    </row>
    <row r="26" spans="1:17" ht="17.399999999999999" x14ac:dyDescent="0.3">
      <c r="A26" s="149" t="str">
        <f>VLOOKUP(E26,'LISTADO ATM'!$A$2:$C$898,3,0)</f>
        <v>NORTE</v>
      </c>
      <c r="B26" s="146" t="s">
        <v>2618</v>
      </c>
      <c r="C26" s="100">
        <v>44392.165509259263</v>
      </c>
      <c r="D26" s="100" t="s">
        <v>2181</v>
      </c>
      <c r="E26" s="141">
        <v>689</v>
      </c>
      <c r="F26" s="149" t="str">
        <f>VLOOKUP(E26,VIP!$A$2:$O14299,2,0)</f>
        <v>DRBR689</v>
      </c>
      <c r="G26" s="149" t="str">
        <f>VLOOKUP(E26,'LISTADO ATM'!$A$2:$B$897,2,0)</f>
        <v>ATM Eco Petroleo Villa Gonzalez</v>
      </c>
      <c r="H26" s="149" t="str">
        <f>VLOOKUP(E26,VIP!$A$2:$O19260,7,FALSE)</f>
        <v>NO</v>
      </c>
      <c r="I26" s="149" t="str">
        <f>VLOOKUP(E26,VIP!$A$2:$O11225,8,FALSE)</f>
        <v>NO</v>
      </c>
      <c r="J26" s="149" t="str">
        <f>VLOOKUP(E26,VIP!$A$2:$O11175,8,FALSE)</f>
        <v>NO</v>
      </c>
      <c r="K26" s="149" t="str">
        <f>VLOOKUP(E26,VIP!$A$2:$O14749,6,0)</f>
        <v>NO</v>
      </c>
      <c r="L26" s="150" t="s">
        <v>2245</v>
      </c>
      <c r="M26" s="99" t="s">
        <v>2445</v>
      </c>
      <c r="N26" s="99" t="s">
        <v>2452</v>
      </c>
      <c r="O26" s="149" t="s">
        <v>2588</v>
      </c>
      <c r="P26" s="149"/>
      <c r="Q26" s="99" t="s">
        <v>2245</v>
      </c>
    </row>
    <row r="27" spans="1:17" ht="17.399999999999999" x14ac:dyDescent="0.3">
      <c r="A27" s="149" t="str">
        <f>VLOOKUP(E27,'LISTADO ATM'!$A$2:$C$898,3,0)</f>
        <v>SUR</v>
      </c>
      <c r="B27" s="146" t="s">
        <v>2619</v>
      </c>
      <c r="C27" s="100">
        <v>44392.184629629628</v>
      </c>
      <c r="D27" s="100" t="s">
        <v>2180</v>
      </c>
      <c r="E27" s="141">
        <v>962</v>
      </c>
      <c r="F27" s="149" t="str">
        <f>VLOOKUP(E27,VIP!$A$2:$O14300,2,0)</f>
        <v>DRBR962</v>
      </c>
      <c r="G27" s="149" t="str">
        <f>VLOOKUP(E27,'LISTADO ATM'!$A$2:$B$897,2,0)</f>
        <v xml:space="preserve">ATM Oficina Villa Ofelia II (San Juan) </v>
      </c>
      <c r="H27" s="149" t="str">
        <f>VLOOKUP(E27,VIP!$A$2:$O19261,7,FALSE)</f>
        <v>Si</v>
      </c>
      <c r="I27" s="149" t="str">
        <f>VLOOKUP(E27,VIP!$A$2:$O11226,8,FALSE)</f>
        <v>Si</v>
      </c>
      <c r="J27" s="149" t="str">
        <f>VLOOKUP(E27,VIP!$A$2:$O11176,8,FALSE)</f>
        <v>Si</v>
      </c>
      <c r="K27" s="149" t="str">
        <f>VLOOKUP(E27,VIP!$A$2:$O14750,6,0)</f>
        <v>NO</v>
      </c>
      <c r="L27" s="150" t="s">
        <v>2245</v>
      </c>
      <c r="M27" s="99" t="s">
        <v>2445</v>
      </c>
      <c r="N27" s="99" t="s">
        <v>2452</v>
      </c>
      <c r="O27" s="149" t="s">
        <v>2454</v>
      </c>
      <c r="P27" s="149"/>
      <c r="Q27" s="99" t="s">
        <v>2245</v>
      </c>
    </row>
    <row r="28" spans="1:17" ht="17.399999999999999" x14ac:dyDescent="0.3">
      <c r="A28" s="149" t="str">
        <f>VLOOKUP(E28,'LISTADO ATM'!$A$2:$C$898,3,0)</f>
        <v>SUR</v>
      </c>
      <c r="B28" s="146" t="s">
        <v>2620</v>
      </c>
      <c r="C28" s="100">
        <v>44392.186192129629</v>
      </c>
      <c r="D28" s="100" t="s">
        <v>2180</v>
      </c>
      <c r="E28" s="141">
        <v>360</v>
      </c>
      <c r="F28" s="149" t="str">
        <f>VLOOKUP(E28,VIP!$A$2:$O14301,2,0)</f>
        <v>DRBR360</v>
      </c>
      <c r="G28" s="149" t="str">
        <f>VLOOKUP(E28,'LISTADO ATM'!$A$2:$B$897,2,0)</f>
        <v>ATM Ayuntamiento Guayabal</v>
      </c>
      <c r="H28" s="149" t="str">
        <f>VLOOKUP(E28,VIP!$A$2:$O19262,7,FALSE)</f>
        <v>si</v>
      </c>
      <c r="I28" s="149" t="str">
        <f>VLOOKUP(E28,VIP!$A$2:$O11227,8,FALSE)</f>
        <v>si</v>
      </c>
      <c r="J28" s="149" t="str">
        <f>VLOOKUP(E28,VIP!$A$2:$O11177,8,FALSE)</f>
        <v>si</v>
      </c>
      <c r="K28" s="149" t="str">
        <f>VLOOKUP(E28,VIP!$A$2:$O14751,6,0)</f>
        <v>NO</v>
      </c>
      <c r="L28" s="150" t="s">
        <v>2245</v>
      </c>
      <c r="M28" s="99" t="s">
        <v>2445</v>
      </c>
      <c r="N28" s="99" t="s">
        <v>2452</v>
      </c>
      <c r="O28" s="149" t="s">
        <v>2454</v>
      </c>
      <c r="P28" s="149"/>
      <c r="Q28" s="99" t="s">
        <v>2245</v>
      </c>
    </row>
    <row r="29" spans="1:17" ht="17.399999999999999" x14ac:dyDescent="0.3">
      <c r="A29" s="149" t="str">
        <f>VLOOKUP(E29,'LISTADO ATM'!$A$2:$C$898,3,0)</f>
        <v>ESTE</v>
      </c>
      <c r="B29" s="146">
        <v>3335953639</v>
      </c>
      <c r="C29" s="100">
        <v>44390.878831018519</v>
      </c>
      <c r="D29" s="100" t="s">
        <v>2448</v>
      </c>
      <c r="E29" s="141">
        <v>330</v>
      </c>
      <c r="F29" s="149" t="str">
        <f>VLOOKUP(E29,VIP!$A$2:$O14290,2,0)</f>
        <v>DRBR330</v>
      </c>
      <c r="G29" s="149" t="str">
        <f>VLOOKUP(E29,'LISTADO ATM'!$A$2:$B$897,2,0)</f>
        <v xml:space="preserve">ATM Oficina Boulevard (Higuey) </v>
      </c>
      <c r="H29" s="149" t="str">
        <f>VLOOKUP(E29,VIP!$A$2:$O19251,7,FALSE)</f>
        <v>Si</v>
      </c>
      <c r="I29" s="149" t="str">
        <f>VLOOKUP(E29,VIP!$A$2:$O11216,8,FALSE)</f>
        <v>Si</v>
      </c>
      <c r="J29" s="149" t="str">
        <f>VLOOKUP(E29,VIP!$A$2:$O11166,8,FALSE)</f>
        <v>Si</v>
      </c>
      <c r="K29" s="149" t="str">
        <f>VLOOKUP(E29,VIP!$A$2:$O14740,6,0)</f>
        <v>SI</v>
      </c>
      <c r="L29" s="150" t="s">
        <v>2561</v>
      </c>
      <c r="M29" s="99" t="s">
        <v>2445</v>
      </c>
      <c r="N29" s="99" t="s">
        <v>2452</v>
      </c>
      <c r="O29" s="149" t="s">
        <v>2453</v>
      </c>
      <c r="P29" s="149"/>
      <c r="Q29" s="99" t="s">
        <v>2561</v>
      </c>
    </row>
    <row r="30" spans="1:17" ht="17.399999999999999" x14ac:dyDescent="0.3">
      <c r="A30" s="149" t="str">
        <f>VLOOKUP(E30,'LISTADO ATM'!$A$2:$C$898,3,0)</f>
        <v>ESTE</v>
      </c>
      <c r="B30" s="146">
        <v>3335954642</v>
      </c>
      <c r="C30" s="100">
        <v>44391.598287037035</v>
      </c>
      <c r="D30" s="100" t="s">
        <v>2469</v>
      </c>
      <c r="E30" s="141">
        <v>219</v>
      </c>
      <c r="F30" s="149" t="str">
        <f>VLOOKUP(E30,VIP!$A$2:$O14320,2,0)</f>
        <v>DRBR219</v>
      </c>
      <c r="G30" s="149" t="str">
        <f>VLOOKUP(E30,'LISTADO ATM'!$A$2:$B$897,2,0)</f>
        <v xml:space="preserve">ATM Oficina La Altagracia (Higuey) </v>
      </c>
      <c r="H30" s="149" t="str">
        <f>VLOOKUP(E30,VIP!$A$2:$O19281,7,FALSE)</f>
        <v>Si</v>
      </c>
      <c r="I30" s="149" t="str">
        <f>VLOOKUP(E30,VIP!$A$2:$O11246,8,FALSE)</f>
        <v>Si</v>
      </c>
      <c r="J30" s="149" t="str">
        <f>VLOOKUP(E30,VIP!$A$2:$O11196,8,FALSE)</f>
        <v>Si</v>
      </c>
      <c r="K30" s="149" t="str">
        <f>VLOOKUP(E30,VIP!$A$2:$O14770,6,0)</f>
        <v>NO</v>
      </c>
      <c r="L30" s="150" t="s">
        <v>2561</v>
      </c>
      <c r="M30" s="99" t="s">
        <v>2445</v>
      </c>
      <c r="N30" s="99" t="s">
        <v>2452</v>
      </c>
      <c r="O30" s="149" t="s">
        <v>2470</v>
      </c>
      <c r="P30" s="149"/>
      <c r="Q30" s="99" t="s">
        <v>2561</v>
      </c>
    </row>
    <row r="31" spans="1:17" ht="17.399999999999999" x14ac:dyDescent="0.3">
      <c r="A31" s="149" t="str">
        <f>VLOOKUP(E31,'LISTADO ATM'!$A$2:$C$898,3,0)</f>
        <v>DISTRITO NACIONAL</v>
      </c>
      <c r="B31" s="146">
        <v>3335954651</v>
      </c>
      <c r="C31" s="100">
        <v>44391.600370370368</v>
      </c>
      <c r="D31" s="100" t="s">
        <v>2469</v>
      </c>
      <c r="E31" s="141">
        <v>946</v>
      </c>
      <c r="F31" s="149" t="str">
        <f>VLOOKUP(E31,VIP!$A$2:$O14318,2,0)</f>
        <v>DRBR24R</v>
      </c>
      <c r="G31" s="149" t="str">
        <f>VLOOKUP(E31,'LISTADO ATM'!$A$2:$B$897,2,0)</f>
        <v xml:space="preserve">ATM Oficina Núñez de Cáceres I </v>
      </c>
      <c r="H31" s="149" t="str">
        <f>VLOOKUP(E31,VIP!$A$2:$O19279,7,FALSE)</f>
        <v>Si</v>
      </c>
      <c r="I31" s="149" t="str">
        <f>VLOOKUP(E31,VIP!$A$2:$O11244,8,FALSE)</f>
        <v>Si</v>
      </c>
      <c r="J31" s="149" t="str">
        <f>VLOOKUP(E31,VIP!$A$2:$O11194,8,FALSE)</f>
        <v>Si</v>
      </c>
      <c r="K31" s="149" t="str">
        <f>VLOOKUP(E31,VIP!$A$2:$O14768,6,0)</f>
        <v>NO</v>
      </c>
      <c r="L31" s="150" t="s">
        <v>2561</v>
      </c>
      <c r="M31" s="99" t="s">
        <v>2445</v>
      </c>
      <c r="N31" s="99" t="s">
        <v>2452</v>
      </c>
      <c r="O31" s="149" t="s">
        <v>2470</v>
      </c>
      <c r="P31" s="149"/>
      <c r="Q31" s="99" t="s">
        <v>2561</v>
      </c>
    </row>
    <row r="32" spans="1:17" ht="17.399999999999999" x14ac:dyDescent="0.3">
      <c r="A32" s="149" t="str">
        <f>VLOOKUP(E32,'LISTADO ATM'!$A$2:$C$898,3,0)</f>
        <v>DISTRITO NACIONAL</v>
      </c>
      <c r="B32" s="146">
        <v>3335954694</v>
      </c>
      <c r="C32" s="100">
        <v>44391.616886574076</v>
      </c>
      <c r="D32" s="100" t="s">
        <v>2448</v>
      </c>
      <c r="E32" s="141">
        <v>793</v>
      </c>
      <c r="F32" s="149" t="str">
        <f>VLOOKUP(E32,VIP!$A$2:$O14294,2,0)</f>
        <v>DRBR793</v>
      </c>
      <c r="G32" s="149" t="str">
        <f>VLOOKUP(E32,'LISTADO ATM'!$A$2:$B$897,2,0)</f>
        <v xml:space="preserve">ATM Centro de Caja Agora Mall </v>
      </c>
      <c r="H32" s="149" t="str">
        <f>VLOOKUP(E32,VIP!$A$2:$O19255,7,FALSE)</f>
        <v>Si</v>
      </c>
      <c r="I32" s="149" t="str">
        <f>VLOOKUP(E32,VIP!$A$2:$O11220,8,FALSE)</f>
        <v>Si</v>
      </c>
      <c r="J32" s="149" t="str">
        <f>VLOOKUP(E32,VIP!$A$2:$O11170,8,FALSE)</f>
        <v>Si</v>
      </c>
      <c r="K32" s="149" t="str">
        <f>VLOOKUP(E32,VIP!$A$2:$O14744,6,0)</f>
        <v>NO</v>
      </c>
      <c r="L32" s="150" t="s">
        <v>2561</v>
      </c>
      <c r="M32" s="99" t="s">
        <v>2445</v>
      </c>
      <c r="N32" s="99" t="s">
        <v>2452</v>
      </c>
      <c r="O32" s="149" t="s">
        <v>2453</v>
      </c>
      <c r="P32" s="149"/>
      <c r="Q32" s="99" t="s">
        <v>2561</v>
      </c>
    </row>
    <row r="33" spans="1:17" ht="17.399999999999999" x14ac:dyDescent="0.3">
      <c r="A33" s="149" t="str">
        <f>VLOOKUP(E33,'LISTADO ATM'!$A$2:$C$898,3,0)</f>
        <v>NORTE</v>
      </c>
      <c r="B33" s="146">
        <v>3335955004</v>
      </c>
      <c r="C33" s="100">
        <v>44391.876666666663</v>
      </c>
      <c r="D33" s="100" t="s">
        <v>2469</v>
      </c>
      <c r="E33" s="141">
        <v>307</v>
      </c>
      <c r="F33" s="149" t="str">
        <f>VLOOKUP(E33,VIP!$A$2:$O14306,2,0)</f>
        <v>DRBR307</v>
      </c>
      <c r="G33" s="149" t="str">
        <f>VLOOKUP(E33,'LISTADO ATM'!$A$2:$B$897,2,0)</f>
        <v>ATM Oficina Nagua II</v>
      </c>
      <c r="H33" s="149" t="str">
        <f>VLOOKUP(E33,VIP!$A$2:$O19267,7,FALSE)</f>
        <v>Si</v>
      </c>
      <c r="I33" s="149" t="str">
        <f>VLOOKUP(E33,VIP!$A$2:$O11232,8,FALSE)</f>
        <v>Si</v>
      </c>
      <c r="J33" s="149" t="str">
        <f>VLOOKUP(E33,VIP!$A$2:$O11182,8,FALSE)</f>
        <v>Si</v>
      </c>
      <c r="K33" s="149" t="str">
        <f>VLOOKUP(E33,VIP!$A$2:$O14756,6,0)</f>
        <v>SI</v>
      </c>
      <c r="L33" s="150" t="s">
        <v>2561</v>
      </c>
      <c r="M33" s="99" t="s">
        <v>2445</v>
      </c>
      <c r="N33" s="99" t="s">
        <v>2452</v>
      </c>
      <c r="O33" s="149" t="s">
        <v>2470</v>
      </c>
      <c r="P33" s="149"/>
      <c r="Q33" s="99" t="s">
        <v>2561</v>
      </c>
    </row>
    <row r="34" spans="1:17" ht="17.399999999999999" x14ac:dyDescent="0.3">
      <c r="A34" s="149" t="str">
        <f>VLOOKUP(E34,'LISTADO ATM'!$A$2:$C$898,3,0)</f>
        <v>SUR</v>
      </c>
      <c r="B34" s="146">
        <v>3335955011</v>
      </c>
      <c r="C34" s="100">
        <v>44391.917719907404</v>
      </c>
      <c r="D34" s="100" t="s">
        <v>2469</v>
      </c>
      <c r="E34" s="141">
        <v>101</v>
      </c>
      <c r="F34" s="149" t="str">
        <f>VLOOKUP(E34,VIP!$A$2:$O14299,2,0)</f>
        <v>DRBR101</v>
      </c>
      <c r="G34" s="149" t="str">
        <f>VLOOKUP(E34,'LISTADO ATM'!$A$2:$B$897,2,0)</f>
        <v xml:space="preserve">ATM Oficina San Juan de la Maguana I </v>
      </c>
      <c r="H34" s="149" t="str">
        <f>VLOOKUP(E34,VIP!$A$2:$O19260,7,FALSE)</f>
        <v>Si</v>
      </c>
      <c r="I34" s="149" t="str">
        <f>VLOOKUP(E34,VIP!$A$2:$O11225,8,FALSE)</f>
        <v>Si</v>
      </c>
      <c r="J34" s="149" t="str">
        <f>VLOOKUP(E34,VIP!$A$2:$O11175,8,FALSE)</f>
        <v>Si</v>
      </c>
      <c r="K34" s="149" t="str">
        <f>VLOOKUP(E34,VIP!$A$2:$O14749,6,0)</f>
        <v>SI</v>
      </c>
      <c r="L34" s="150" t="s">
        <v>2561</v>
      </c>
      <c r="M34" s="99" t="s">
        <v>2445</v>
      </c>
      <c r="N34" s="99" t="s">
        <v>2452</v>
      </c>
      <c r="O34" s="149" t="s">
        <v>2470</v>
      </c>
      <c r="P34" s="149"/>
      <c r="Q34" s="99" t="s">
        <v>2561</v>
      </c>
    </row>
    <row r="35" spans="1:17" ht="17.399999999999999" x14ac:dyDescent="0.3">
      <c r="A35" s="149" t="str">
        <f>VLOOKUP(E35,'LISTADO ATM'!$A$2:$C$898,3,0)</f>
        <v>NORTE</v>
      </c>
      <c r="B35" s="146">
        <v>3335953588</v>
      </c>
      <c r="C35" s="100">
        <v>44390.7421875</v>
      </c>
      <c r="D35" s="100" t="s">
        <v>2589</v>
      </c>
      <c r="E35" s="141">
        <v>497</v>
      </c>
      <c r="F35" s="149" t="str">
        <f>VLOOKUP(E35,VIP!$A$2:$O14301,2,0)</f>
        <v>DRBR497</v>
      </c>
      <c r="G35" s="149" t="str">
        <f>VLOOKUP(E35,'LISTADO ATM'!$A$2:$B$897,2,0)</f>
        <v xml:space="preserve">ATM Oficina El Portal II (Santiago) </v>
      </c>
      <c r="H35" s="149" t="str">
        <f>VLOOKUP(E35,VIP!$A$2:$O19262,7,FALSE)</f>
        <v>Si</v>
      </c>
      <c r="I35" s="149" t="str">
        <f>VLOOKUP(E35,VIP!$A$2:$O11227,8,FALSE)</f>
        <v>Si</v>
      </c>
      <c r="J35" s="149" t="str">
        <f>VLOOKUP(E35,VIP!$A$2:$O11177,8,FALSE)</f>
        <v>Si</v>
      </c>
      <c r="K35" s="149" t="str">
        <f>VLOOKUP(E35,VIP!$A$2:$O14751,6,0)</f>
        <v>SI</v>
      </c>
      <c r="L35" s="150" t="s">
        <v>2560</v>
      </c>
      <c r="M35" s="99" t="s">
        <v>2445</v>
      </c>
      <c r="N35" s="99" t="s">
        <v>2452</v>
      </c>
      <c r="O35" s="149" t="s">
        <v>2593</v>
      </c>
      <c r="P35" s="149"/>
      <c r="Q35" s="99" t="s">
        <v>2595</v>
      </c>
    </row>
    <row r="36" spans="1:17" ht="17.399999999999999" x14ac:dyDescent="0.3">
      <c r="A36" s="149" t="str">
        <f>VLOOKUP(E36,'LISTADO ATM'!$A$2:$C$898,3,0)</f>
        <v>DISTRITO NACIONAL</v>
      </c>
      <c r="B36" s="146">
        <v>3335954570</v>
      </c>
      <c r="C36" s="100">
        <v>44391.573518518519</v>
      </c>
      <c r="D36" s="100" t="s">
        <v>2180</v>
      </c>
      <c r="E36" s="141">
        <v>243</v>
      </c>
      <c r="F36" s="149" t="str">
        <f>VLOOKUP(E36,VIP!$A$2:$O14334,2,0)</f>
        <v>DRBR243</v>
      </c>
      <c r="G36" s="149" t="str">
        <f>VLOOKUP(E36,'LISTADO ATM'!$A$2:$B$897,2,0)</f>
        <v xml:space="preserve">ATM Autoservicio Plaza Central  </v>
      </c>
      <c r="H36" s="149" t="str">
        <f>VLOOKUP(E36,VIP!$A$2:$O19295,7,FALSE)</f>
        <v>Si</v>
      </c>
      <c r="I36" s="149" t="str">
        <f>VLOOKUP(E36,VIP!$A$2:$O11260,8,FALSE)</f>
        <v>Si</v>
      </c>
      <c r="J36" s="149" t="str">
        <f>VLOOKUP(E36,VIP!$A$2:$O11210,8,FALSE)</f>
        <v>Si</v>
      </c>
      <c r="K36" s="149" t="str">
        <f>VLOOKUP(E36,VIP!$A$2:$O14784,6,0)</f>
        <v>SI</v>
      </c>
      <c r="L36" s="150" t="s">
        <v>2560</v>
      </c>
      <c r="M36" s="99" t="s">
        <v>2445</v>
      </c>
      <c r="N36" s="99" t="s">
        <v>2452</v>
      </c>
      <c r="O36" s="149" t="s">
        <v>2453</v>
      </c>
      <c r="P36" s="149"/>
      <c r="Q36" s="99" t="s">
        <v>2560</v>
      </c>
    </row>
    <row r="37" spans="1:17" ht="17.399999999999999" x14ac:dyDescent="0.3">
      <c r="A37" s="149" t="str">
        <f>VLOOKUP(E37,'LISTADO ATM'!$A$2:$C$898,3,0)</f>
        <v>DISTRITO NACIONAL</v>
      </c>
      <c r="B37" s="146">
        <v>3335954629</v>
      </c>
      <c r="C37" s="100">
        <v>44391.596076388887</v>
      </c>
      <c r="D37" s="100" t="s">
        <v>2469</v>
      </c>
      <c r="E37" s="141">
        <v>701</v>
      </c>
      <c r="F37" s="149" t="str">
        <f>VLOOKUP(E37,VIP!$A$2:$O14322,2,0)</f>
        <v>DRBR701</v>
      </c>
      <c r="G37" s="149" t="str">
        <f>VLOOKUP(E37,'LISTADO ATM'!$A$2:$B$897,2,0)</f>
        <v>ATM Autoservicio Los Alcarrizos</v>
      </c>
      <c r="H37" s="149" t="str">
        <f>VLOOKUP(E37,VIP!$A$2:$O19283,7,FALSE)</f>
        <v>Si</v>
      </c>
      <c r="I37" s="149" t="str">
        <f>VLOOKUP(E37,VIP!$A$2:$O11248,8,FALSE)</f>
        <v>Si</v>
      </c>
      <c r="J37" s="149" t="str">
        <f>VLOOKUP(E37,VIP!$A$2:$O11198,8,FALSE)</f>
        <v>Si</v>
      </c>
      <c r="K37" s="149" t="str">
        <f>VLOOKUP(E37,VIP!$A$2:$O14772,6,0)</f>
        <v>NO</v>
      </c>
      <c r="L37" s="150" t="s">
        <v>2560</v>
      </c>
      <c r="M37" s="99" t="s">
        <v>2445</v>
      </c>
      <c r="N37" s="99" t="s">
        <v>2452</v>
      </c>
      <c r="O37" s="149" t="s">
        <v>2470</v>
      </c>
      <c r="P37" s="149"/>
      <c r="Q37" s="99" t="s">
        <v>2560</v>
      </c>
    </row>
    <row r="38" spans="1:17" ht="17.399999999999999" x14ac:dyDescent="0.3">
      <c r="A38" s="149" t="str">
        <f>VLOOKUP(E38,'LISTADO ATM'!$A$2:$C$898,3,0)</f>
        <v>DISTRITO NACIONAL</v>
      </c>
      <c r="B38" s="146">
        <v>3335954643</v>
      </c>
      <c r="C38" s="100">
        <v>44391.598437499997</v>
      </c>
      <c r="D38" s="100" t="s">
        <v>2180</v>
      </c>
      <c r="E38" s="141">
        <v>238</v>
      </c>
      <c r="F38" s="149" t="str">
        <f>VLOOKUP(E38,VIP!$A$2:$O14319,2,0)</f>
        <v>DRBR238</v>
      </c>
      <c r="G38" s="149" t="str">
        <f>VLOOKUP(E38,'LISTADO ATM'!$A$2:$B$897,2,0)</f>
        <v xml:space="preserve">ATM Multicentro La Sirena Charles de Gaulle </v>
      </c>
      <c r="H38" s="149" t="str">
        <f>VLOOKUP(E38,VIP!$A$2:$O19280,7,FALSE)</f>
        <v>Si</v>
      </c>
      <c r="I38" s="149" t="str">
        <f>VLOOKUP(E38,VIP!$A$2:$O11245,8,FALSE)</f>
        <v>Si</v>
      </c>
      <c r="J38" s="149" t="str">
        <f>VLOOKUP(E38,VIP!$A$2:$O11195,8,FALSE)</f>
        <v>Si</v>
      </c>
      <c r="K38" s="149" t="str">
        <f>VLOOKUP(E38,VIP!$A$2:$O14769,6,0)</f>
        <v>No</v>
      </c>
      <c r="L38" s="150" t="s">
        <v>2560</v>
      </c>
      <c r="M38" s="99" t="s">
        <v>2445</v>
      </c>
      <c r="N38" s="99" t="s">
        <v>2452</v>
      </c>
      <c r="O38" s="149" t="s">
        <v>2453</v>
      </c>
      <c r="P38" s="149"/>
      <c r="Q38" s="99" t="s">
        <v>2560</v>
      </c>
    </row>
    <row r="39" spans="1:17" ht="17.399999999999999" x14ac:dyDescent="0.3">
      <c r="A39" s="149" t="str">
        <f>VLOOKUP(E39,'LISTADO ATM'!$A$2:$C$898,3,0)</f>
        <v>DISTRITO NACIONAL</v>
      </c>
      <c r="B39" s="146">
        <v>3335954975</v>
      </c>
      <c r="C39" s="100">
        <v>44391.765972222223</v>
      </c>
      <c r="D39" s="100" t="s">
        <v>2469</v>
      </c>
      <c r="E39" s="141">
        <v>85</v>
      </c>
      <c r="F39" s="149" t="str">
        <f>VLOOKUP(E39,VIP!$A$2:$O14297,2,0)</f>
        <v>DRBR085</v>
      </c>
      <c r="G39" s="149" t="str">
        <f>VLOOKUP(E39,'LISTADO ATM'!$A$2:$B$897,2,0)</f>
        <v xml:space="preserve">ATM Oficina San Isidro (Fuerza Aérea) </v>
      </c>
      <c r="H39" s="149" t="str">
        <f>VLOOKUP(E39,VIP!$A$2:$O19258,7,FALSE)</f>
        <v>Si</v>
      </c>
      <c r="I39" s="149" t="str">
        <f>VLOOKUP(E39,VIP!$A$2:$O11223,8,FALSE)</f>
        <v>Si</v>
      </c>
      <c r="J39" s="149" t="str">
        <f>VLOOKUP(E39,VIP!$A$2:$O11173,8,FALSE)</f>
        <v>Si</v>
      </c>
      <c r="K39" s="149" t="str">
        <f>VLOOKUP(E39,VIP!$A$2:$O14747,6,0)</f>
        <v>NO</v>
      </c>
      <c r="L39" s="150" t="s">
        <v>2560</v>
      </c>
      <c r="M39" s="99" t="s">
        <v>2445</v>
      </c>
      <c r="N39" s="99" t="s">
        <v>2452</v>
      </c>
      <c r="O39" s="149" t="s">
        <v>2470</v>
      </c>
      <c r="P39" s="149"/>
      <c r="Q39" s="99" t="s">
        <v>2560</v>
      </c>
    </row>
    <row r="40" spans="1:17" ht="17.399999999999999" x14ac:dyDescent="0.3">
      <c r="A40" s="149" t="str">
        <f>VLOOKUP(E40,'LISTADO ATM'!$A$2:$C$898,3,0)</f>
        <v>NORTE</v>
      </c>
      <c r="B40" s="146">
        <v>3335954997</v>
      </c>
      <c r="C40" s="100">
        <v>44391.84988425926</v>
      </c>
      <c r="D40" s="100" t="s">
        <v>2469</v>
      </c>
      <c r="E40" s="141">
        <v>97</v>
      </c>
      <c r="F40" s="149" t="str">
        <f>VLOOKUP(E40,VIP!$A$2:$O14311,2,0)</f>
        <v>DRBR097</v>
      </c>
      <c r="G40" s="149" t="str">
        <f>VLOOKUP(E40,'LISTADO ATM'!$A$2:$B$897,2,0)</f>
        <v xml:space="preserve">ATM Oficina Villa Riva </v>
      </c>
      <c r="H40" s="149" t="str">
        <f>VLOOKUP(E40,VIP!$A$2:$O19272,7,FALSE)</f>
        <v>Si</v>
      </c>
      <c r="I40" s="149" t="str">
        <f>VLOOKUP(E40,VIP!$A$2:$O11237,8,FALSE)</f>
        <v>Si</v>
      </c>
      <c r="J40" s="149" t="str">
        <f>VLOOKUP(E40,VIP!$A$2:$O11187,8,FALSE)</f>
        <v>Si</v>
      </c>
      <c r="K40" s="149" t="str">
        <f>VLOOKUP(E40,VIP!$A$2:$O14761,6,0)</f>
        <v>NO</v>
      </c>
      <c r="L40" s="150" t="s">
        <v>2560</v>
      </c>
      <c r="M40" s="99" t="s">
        <v>2445</v>
      </c>
      <c r="N40" s="99" t="s">
        <v>2452</v>
      </c>
      <c r="O40" s="149" t="s">
        <v>2470</v>
      </c>
      <c r="P40" s="149"/>
      <c r="Q40" s="99" t="s">
        <v>2560</v>
      </c>
    </row>
    <row r="41" spans="1:17" ht="17.399999999999999" x14ac:dyDescent="0.3">
      <c r="A41" s="149" t="str">
        <f>VLOOKUP(E41,'LISTADO ATM'!$A$2:$C$898,3,0)</f>
        <v>DISTRITO NACIONAL</v>
      </c>
      <c r="B41" s="146">
        <v>3335955003</v>
      </c>
      <c r="C41" s="100">
        <v>44391.875902777778</v>
      </c>
      <c r="D41" s="100" t="s">
        <v>2469</v>
      </c>
      <c r="E41" s="141">
        <v>23</v>
      </c>
      <c r="F41" s="149" t="str">
        <f>VLOOKUP(E41,VIP!$A$2:$O14307,2,0)</f>
        <v>DRBR023</v>
      </c>
      <c r="G41" s="149" t="str">
        <f>VLOOKUP(E41,'LISTADO ATM'!$A$2:$B$897,2,0)</f>
        <v xml:space="preserve">ATM Oficina México </v>
      </c>
      <c r="H41" s="149" t="str">
        <f>VLOOKUP(E41,VIP!$A$2:$O19268,7,FALSE)</f>
        <v>Si</v>
      </c>
      <c r="I41" s="149" t="str">
        <f>VLOOKUP(E41,VIP!$A$2:$O11233,8,FALSE)</f>
        <v>Si</v>
      </c>
      <c r="J41" s="149" t="str">
        <f>VLOOKUP(E41,VIP!$A$2:$O11183,8,FALSE)</f>
        <v>Si</v>
      </c>
      <c r="K41" s="149" t="str">
        <f>VLOOKUP(E41,VIP!$A$2:$O14757,6,0)</f>
        <v>NO</v>
      </c>
      <c r="L41" s="150" t="s">
        <v>2560</v>
      </c>
      <c r="M41" s="99" t="s">
        <v>2445</v>
      </c>
      <c r="N41" s="99" t="s">
        <v>2452</v>
      </c>
      <c r="O41" s="149" t="s">
        <v>2470</v>
      </c>
      <c r="P41" s="149"/>
      <c r="Q41" s="99" t="s">
        <v>2560</v>
      </c>
    </row>
    <row r="42" spans="1:17" ht="17.399999999999999" x14ac:dyDescent="0.3">
      <c r="A42" s="149" t="str">
        <f>VLOOKUP(E42,'LISTADO ATM'!$A$2:$C$898,3,0)</f>
        <v>DISTRITO NACIONAL</v>
      </c>
      <c r="B42" s="146">
        <v>3335955008</v>
      </c>
      <c r="C42" s="100">
        <v>44391.893541666665</v>
      </c>
      <c r="D42" s="100" t="s">
        <v>2469</v>
      </c>
      <c r="E42" s="141">
        <v>160</v>
      </c>
      <c r="F42" s="149" t="str">
        <f>VLOOKUP(E42,VIP!$A$2:$O14302,2,0)</f>
        <v>DRBR160</v>
      </c>
      <c r="G42" s="149" t="str">
        <f>VLOOKUP(E42,'LISTADO ATM'!$A$2:$B$897,2,0)</f>
        <v xml:space="preserve">ATM Oficina Herrera </v>
      </c>
      <c r="H42" s="149" t="str">
        <f>VLOOKUP(E42,VIP!$A$2:$O19263,7,FALSE)</f>
        <v>Si</v>
      </c>
      <c r="I42" s="149" t="str">
        <f>VLOOKUP(E42,VIP!$A$2:$O11228,8,FALSE)</f>
        <v>Si</v>
      </c>
      <c r="J42" s="149" t="str">
        <f>VLOOKUP(E42,VIP!$A$2:$O11178,8,FALSE)</f>
        <v>Si</v>
      </c>
      <c r="K42" s="149" t="str">
        <f>VLOOKUP(E42,VIP!$A$2:$O14752,6,0)</f>
        <v>NO</v>
      </c>
      <c r="L42" s="150" t="s">
        <v>2560</v>
      </c>
      <c r="M42" s="99" t="s">
        <v>2445</v>
      </c>
      <c r="N42" s="99" t="s">
        <v>2452</v>
      </c>
      <c r="O42" s="149" t="s">
        <v>2470</v>
      </c>
      <c r="P42" s="149"/>
      <c r="Q42" s="99" t="s">
        <v>2560</v>
      </c>
    </row>
    <row r="43" spans="1:17" ht="17.399999999999999" x14ac:dyDescent="0.3">
      <c r="A43" s="149" t="str">
        <f>VLOOKUP(E43,'LISTADO ATM'!$A$2:$C$898,3,0)</f>
        <v>DISTRITO NACIONAL</v>
      </c>
      <c r="B43" s="146">
        <v>3335955012</v>
      </c>
      <c r="C43" s="100">
        <v>44391.920162037037</v>
      </c>
      <c r="D43" s="100" t="s">
        <v>2448</v>
      </c>
      <c r="E43" s="141">
        <v>420</v>
      </c>
      <c r="F43" s="149" t="str">
        <f>VLOOKUP(E43,VIP!$A$2:$O14298,2,0)</f>
        <v>DRBR420</v>
      </c>
      <c r="G43" s="149" t="str">
        <f>VLOOKUP(E43,'LISTADO ATM'!$A$2:$B$897,2,0)</f>
        <v xml:space="preserve">ATM DGII Av. Lincoln </v>
      </c>
      <c r="H43" s="149" t="str">
        <f>VLOOKUP(E43,VIP!$A$2:$O19259,7,FALSE)</f>
        <v>Si</v>
      </c>
      <c r="I43" s="149" t="str">
        <f>VLOOKUP(E43,VIP!$A$2:$O11224,8,FALSE)</f>
        <v>Si</v>
      </c>
      <c r="J43" s="149" t="str">
        <f>VLOOKUP(E43,VIP!$A$2:$O11174,8,FALSE)</f>
        <v>Si</v>
      </c>
      <c r="K43" s="149" t="str">
        <f>VLOOKUP(E43,VIP!$A$2:$O14748,6,0)</f>
        <v>NO</v>
      </c>
      <c r="L43" s="150" t="s">
        <v>2560</v>
      </c>
      <c r="M43" s="99" t="s">
        <v>2445</v>
      </c>
      <c r="N43" s="99" t="s">
        <v>2452</v>
      </c>
      <c r="O43" s="149" t="s">
        <v>2453</v>
      </c>
      <c r="P43" s="149"/>
      <c r="Q43" s="99" t="s">
        <v>2560</v>
      </c>
    </row>
    <row r="44" spans="1:17" ht="17.399999999999999" x14ac:dyDescent="0.3">
      <c r="A44" s="149" t="str">
        <f>VLOOKUP(E44,'LISTADO ATM'!$A$2:$C$898,3,0)</f>
        <v>DISTRITO NACIONAL</v>
      </c>
      <c r="B44" s="146">
        <v>3335953600</v>
      </c>
      <c r="C44" s="100">
        <v>44390.75304398148</v>
      </c>
      <c r="D44" s="100" t="s">
        <v>2448</v>
      </c>
      <c r="E44" s="141">
        <v>542</v>
      </c>
      <c r="F44" s="149" t="str">
        <f>VLOOKUP(E44,VIP!$A$2:$O14294,2,0)</f>
        <v>DRBR542</v>
      </c>
      <c r="G44" s="149" t="str">
        <f>VLOOKUP(E44,'LISTADO ATM'!$A$2:$B$897,2,0)</f>
        <v>ATM S/M la Cadena Carretera Mella</v>
      </c>
      <c r="H44" s="149" t="str">
        <f>VLOOKUP(E44,VIP!$A$2:$O19255,7,FALSE)</f>
        <v>NO</v>
      </c>
      <c r="I44" s="149" t="str">
        <f>VLOOKUP(E44,VIP!$A$2:$O11220,8,FALSE)</f>
        <v>SI</v>
      </c>
      <c r="J44" s="149" t="str">
        <f>VLOOKUP(E44,VIP!$A$2:$O11170,8,FALSE)</f>
        <v>SI</v>
      </c>
      <c r="K44" s="149" t="str">
        <f>VLOOKUP(E44,VIP!$A$2:$O14744,6,0)</f>
        <v>NO</v>
      </c>
      <c r="L44" s="150" t="s">
        <v>2441</v>
      </c>
      <c r="M44" s="99" t="s">
        <v>2445</v>
      </c>
      <c r="N44" s="99" t="s">
        <v>2452</v>
      </c>
      <c r="O44" s="149" t="s">
        <v>2453</v>
      </c>
      <c r="P44" s="149"/>
      <c r="Q44" s="99" t="s">
        <v>2441</v>
      </c>
    </row>
    <row r="45" spans="1:17" ht="17.399999999999999" x14ac:dyDescent="0.3">
      <c r="A45" s="149" t="str">
        <f>VLOOKUP(E45,'LISTADO ATM'!$A$2:$C$898,3,0)</f>
        <v>DISTRITO NACIONAL</v>
      </c>
      <c r="B45" s="146">
        <v>3335954345</v>
      </c>
      <c r="C45" s="100">
        <v>44391.479988425926</v>
      </c>
      <c r="D45" s="100" t="s">
        <v>2448</v>
      </c>
      <c r="E45" s="141">
        <v>596</v>
      </c>
      <c r="F45" s="149" t="str">
        <f>VLOOKUP(E45,VIP!$A$2:$O14329,2,0)</f>
        <v>DRBR274</v>
      </c>
      <c r="G45" s="149" t="str">
        <f>VLOOKUP(E45,'LISTADO ATM'!$A$2:$B$897,2,0)</f>
        <v xml:space="preserve">ATM Autobanco Malecón Center </v>
      </c>
      <c r="H45" s="149" t="str">
        <f>VLOOKUP(E45,VIP!$A$2:$O19290,7,FALSE)</f>
        <v>Si</v>
      </c>
      <c r="I45" s="149" t="str">
        <f>VLOOKUP(E45,VIP!$A$2:$O11255,8,FALSE)</f>
        <v>Si</v>
      </c>
      <c r="J45" s="149" t="str">
        <f>VLOOKUP(E45,VIP!$A$2:$O11205,8,FALSE)</f>
        <v>Si</v>
      </c>
      <c r="K45" s="149" t="str">
        <f>VLOOKUP(E45,VIP!$A$2:$O14779,6,0)</f>
        <v>NO</v>
      </c>
      <c r="L45" s="150" t="s">
        <v>2441</v>
      </c>
      <c r="M45" s="99" t="s">
        <v>2445</v>
      </c>
      <c r="N45" s="99" t="s">
        <v>2452</v>
      </c>
      <c r="O45" s="149" t="s">
        <v>2453</v>
      </c>
      <c r="P45" s="149"/>
      <c r="Q45" s="99" t="s">
        <v>2441</v>
      </c>
    </row>
    <row r="46" spans="1:17" ht="17.399999999999999" x14ac:dyDescent="0.3">
      <c r="A46" s="149" t="str">
        <f>VLOOKUP(E46,'LISTADO ATM'!$A$2:$C$898,3,0)</f>
        <v>DISTRITO NACIONAL</v>
      </c>
      <c r="B46" s="146">
        <v>3335954459</v>
      </c>
      <c r="C46" s="100">
        <v>44391.526956018519</v>
      </c>
      <c r="D46" s="100" t="s">
        <v>2469</v>
      </c>
      <c r="E46" s="141">
        <v>408</v>
      </c>
      <c r="F46" s="149" t="str">
        <f>VLOOKUP(E46,VIP!$A$2:$O14326,2,0)</f>
        <v>DRBR408</v>
      </c>
      <c r="G46" s="149" t="str">
        <f>VLOOKUP(E46,'LISTADO ATM'!$A$2:$B$897,2,0)</f>
        <v xml:space="preserve">ATM Autobanco Las Palmas de Herrera </v>
      </c>
      <c r="H46" s="149" t="str">
        <f>VLOOKUP(E46,VIP!$A$2:$O19287,7,FALSE)</f>
        <v>Si</v>
      </c>
      <c r="I46" s="149" t="str">
        <f>VLOOKUP(E46,VIP!$A$2:$O11252,8,FALSE)</f>
        <v>Si</v>
      </c>
      <c r="J46" s="149" t="str">
        <f>VLOOKUP(E46,VIP!$A$2:$O11202,8,FALSE)</f>
        <v>Si</v>
      </c>
      <c r="K46" s="149" t="str">
        <f>VLOOKUP(E46,VIP!$A$2:$O14776,6,0)</f>
        <v>NO</v>
      </c>
      <c r="L46" s="150" t="s">
        <v>2441</v>
      </c>
      <c r="M46" s="99" t="s">
        <v>2445</v>
      </c>
      <c r="N46" s="99" t="s">
        <v>2452</v>
      </c>
      <c r="O46" s="149" t="s">
        <v>2470</v>
      </c>
      <c r="P46" s="149"/>
      <c r="Q46" s="99" t="s">
        <v>2441</v>
      </c>
    </row>
    <row r="47" spans="1:17" ht="17.399999999999999" x14ac:dyDescent="0.3">
      <c r="A47" s="149" t="str">
        <f>VLOOKUP(E47,'LISTADO ATM'!$A$2:$C$898,3,0)</f>
        <v>ESTE</v>
      </c>
      <c r="B47" s="146">
        <v>3335954531</v>
      </c>
      <c r="C47" s="100">
        <v>44391.553229166668</v>
      </c>
      <c r="D47" s="100" t="s">
        <v>2448</v>
      </c>
      <c r="E47" s="141">
        <v>289</v>
      </c>
      <c r="F47" s="149" t="str">
        <f>VLOOKUP(E47,VIP!$A$2:$O14337,2,0)</f>
        <v>DRBR910</v>
      </c>
      <c r="G47" s="149" t="str">
        <f>VLOOKUP(E47,'LISTADO ATM'!$A$2:$B$897,2,0)</f>
        <v>ATM Oficina Bávaro II</v>
      </c>
      <c r="H47" s="149" t="str">
        <f>VLOOKUP(E47,VIP!$A$2:$O19298,7,FALSE)</f>
        <v>Si</v>
      </c>
      <c r="I47" s="149" t="str">
        <f>VLOOKUP(E47,VIP!$A$2:$O11263,8,FALSE)</f>
        <v>Si</v>
      </c>
      <c r="J47" s="149" t="str">
        <f>VLOOKUP(E47,VIP!$A$2:$O11213,8,FALSE)</f>
        <v>Si</v>
      </c>
      <c r="K47" s="149" t="str">
        <f>VLOOKUP(E47,VIP!$A$2:$O14787,6,0)</f>
        <v>NO</v>
      </c>
      <c r="L47" s="150" t="s">
        <v>2441</v>
      </c>
      <c r="M47" s="99" t="s">
        <v>2445</v>
      </c>
      <c r="N47" s="99" t="s">
        <v>2452</v>
      </c>
      <c r="O47" s="149" t="s">
        <v>2453</v>
      </c>
      <c r="P47" s="149"/>
      <c r="Q47" s="99" t="s">
        <v>2441</v>
      </c>
    </row>
    <row r="48" spans="1:17" ht="17.399999999999999" x14ac:dyDescent="0.3">
      <c r="A48" s="149" t="str">
        <f>VLOOKUP(E48,'LISTADO ATM'!$A$2:$C$898,3,0)</f>
        <v>DISTRITO NACIONAL</v>
      </c>
      <c r="B48" s="146">
        <v>3335954546</v>
      </c>
      <c r="C48" s="100">
        <v>44391.562094907407</v>
      </c>
      <c r="D48" s="100" t="s">
        <v>2448</v>
      </c>
      <c r="E48" s="141">
        <v>57</v>
      </c>
      <c r="F48" s="149" t="str">
        <f>VLOOKUP(E48,VIP!$A$2:$O14336,2,0)</f>
        <v>DRBR057</v>
      </c>
      <c r="G48" s="149" t="str">
        <f>VLOOKUP(E48,'LISTADO ATM'!$A$2:$B$897,2,0)</f>
        <v xml:space="preserve">ATM Oficina Malecon Center </v>
      </c>
      <c r="H48" s="149" t="str">
        <f>VLOOKUP(E48,VIP!$A$2:$O19297,7,FALSE)</f>
        <v>Si</v>
      </c>
      <c r="I48" s="149" t="str">
        <f>VLOOKUP(E48,VIP!$A$2:$O11262,8,FALSE)</f>
        <v>Si</v>
      </c>
      <c r="J48" s="149" t="str">
        <f>VLOOKUP(E48,VIP!$A$2:$O11212,8,FALSE)</f>
        <v>Si</v>
      </c>
      <c r="K48" s="149" t="str">
        <f>VLOOKUP(E48,VIP!$A$2:$O14786,6,0)</f>
        <v>NO</v>
      </c>
      <c r="L48" s="150" t="s">
        <v>2441</v>
      </c>
      <c r="M48" s="99" t="s">
        <v>2445</v>
      </c>
      <c r="N48" s="99" t="s">
        <v>2452</v>
      </c>
      <c r="O48" s="149" t="s">
        <v>2453</v>
      </c>
      <c r="P48" s="149"/>
      <c r="Q48" s="99" t="s">
        <v>2441</v>
      </c>
    </row>
    <row r="49" spans="1:17" ht="17.399999999999999" x14ac:dyDescent="0.3">
      <c r="A49" s="149" t="str">
        <f>VLOOKUP(E49,'LISTADO ATM'!$A$2:$C$898,3,0)</f>
        <v>NORTE</v>
      </c>
      <c r="B49" s="146">
        <v>3335954988</v>
      </c>
      <c r="C49" s="100">
        <v>44391.799710648149</v>
      </c>
      <c r="D49" s="100" t="s">
        <v>2469</v>
      </c>
      <c r="E49" s="141">
        <v>752</v>
      </c>
      <c r="F49" s="149" t="str">
        <f>VLOOKUP(E49,VIP!$A$2:$O14313,2,0)</f>
        <v>DRBR280</v>
      </c>
      <c r="G49" s="149" t="str">
        <f>VLOOKUP(E49,'LISTADO ATM'!$A$2:$B$897,2,0)</f>
        <v xml:space="preserve">ATM UNP Las Carolinas (La Vega) </v>
      </c>
      <c r="H49" s="149" t="str">
        <f>VLOOKUP(E49,VIP!$A$2:$O19274,7,FALSE)</f>
        <v>Si</v>
      </c>
      <c r="I49" s="149" t="str">
        <f>VLOOKUP(E49,VIP!$A$2:$O11239,8,FALSE)</f>
        <v>Si</v>
      </c>
      <c r="J49" s="149" t="str">
        <f>VLOOKUP(E49,VIP!$A$2:$O11189,8,FALSE)</f>
        <v>Si</v>
      </c>
      <c r="K49" s="149" t="str">
        <f>VLOOKUP(E49,VIP!$A$2:$O14763,6,0)</f>
        <v>SI</v>
      </c>
      <c r="L49" s="150" t="s">
        <v>2441</v>
      </c>
      <c r="M49" s="99" t="s">
        <v>2445</v>
      </c>
      <c r="N49" s="99" t="s">
        <v>2452</v>
      </c>
      <c r="O49" s="149" t="s">
        <v>2470</v>
      </c>
      <c r="P49" s="149"/>
      <c r="Q49" s="99" t="s">
        <v>2441</v>
      </c>
    </row>
    <row r="50" spans="1:17" ht="17.399999999999999" x14ac:dyDescent="0.3">
      <c r="A50" s="149" t="str">
        <f>VLOOKUP(E50,'LISTADO ATM'!$A$2:$C$898,3,0)</f>
        <v>ESTE</v>
      </c>
      <c r="B50" s="146">
        <v>3335955006</v>
      </c>
      <c r="C50" s="100">
        <v>44391.891493055555</v>
      </c>
      <c r="D50" s="100" t="s">
        <v>2469</v>
      </c>
      <c r="E50" s="141">
        <v>211</v>
      </c>
      <c r="F50" s="149" t="str">
        <f>VLOOKUP(E50,VIP!$A$2:$O14304,2,0)</f>
        <v>DRBR211</v>
      </c>
      <c r="G50" s="149" t="str">
        <f>VLOOKUP(E50,'LISTADO ATM'!$A$2:$B$897,2,0)</f>
        <v xml:space="preserve">ATM Oficina La Romana I </v>
      </c>
      <c r="H50" s="149" t="str">
        <f>VLOOKUP(E50,VIP!$A$2:$O19265,7,FALSE)</f>
        <v>Si</v>
      </c>
      <c r="I50" s="149" t="str">
        <f>VLOOKUP(E50,VIP!$A$2:$O11230,8,FALSE)</f>
        <v>Si</v>
      </c>
      <c r="J50" s="149" t="str">
        <f>VLOOKUP(E50,VIP!$A$2:$O11180,8,FALSE)</f>
        <v>Si</v>
      </c>
      <c r="K50" s="149" t="str">
        <f>VLOOKUP(E50,VIP!$A$2:$O14754,6,0)</f>
        <v>NO</v>
      </c>
      <c r="L50" s="150" t="s">
        <v>2441</v>
      </c>
      <c r="M50" s="99" t="s">
        <v>2445</v>
      </c>
      <c r="N50" s="99" t="s">
        <v>2452</v>
      </c>
      <c r="O50" s="149" t="s">
        <v>2470</v>
      </c>
      <c r="P50" s="149"/>
      <c r="Q50" s="99" t="s">
        <v>2441</v>
      </c>
    </row>
    <row r="51" spans="1:17" ht="17.399999999999999" x14ac:dyDescent="0.3">
      <c r="A51" s="149" t="str">
        <f>VLOOKUP(E51,'LISTADO ATM'!$A$2:$C$898,3,0)</f>
        <v>DISTRITO NACIONAL</v>
      </c>
      <c r="B51" s="146">
        <v>3335955010</v>
      </c>
      <c r="C51" s="100">
        <v>44391.908194444448</v>
      </c>
      <c r="D51" s="100" t="s">
        <v>2448</v>
      </c>
      <c r="E51" s="141">
        <v>889</v>
      </c>
      <c r="F51" s="149" t="str">
        <f>VLOOKUP(E51,VIP!$A$2:$O14300,2,0)</f>
        <v>DRBR889</v>
      </c>
      <c r="G51" s="149" t="str">
        <f>VLOOKUP(E51,'LISTADO ATM'!$A$2:$B$897,2,0)</f>
        <v>ATM Oficina Plaza Lama Máximo Gómez II</v>
      </c>
      <c r="H51" s="149" t="str">
        <f>VLOOKUP(E51,VIP!$A$2:$O19261,7,FALSE)</f>
        <v>Si</v>
      </c>
      <c r="I51" s="149" t="str">
        <f>VLOOKUP(E51,VIP!$A$2:$O11226,8,FALSE)</f>
        <v>Si</v>
      </c>
      <c r="J51" s="149" t="str">
        <f>VLOOKUP(E51,VIP!$A$2:$O11176,8,FALSE)</f>
        <v>Si</v>
      </c>
      <c r="K51" s="149" t="str">
        <f>VLOOKUP(E51,VIP!$A$2:$O14750,6,0)</f>
        <v>NO</v>
      </c>
      <c r="L51" s="150" t="s">
        <v>2441</v>
      </c>
      <c r="M51" s="99" t="s">
        <v>2445</v>
      </c>
      <c r="N51" s="99" t="s">
        <v>2452</v>
      </c>
      <c r="O51" s="149" t="s">
        <v>2453</v>
      </c>
      <c r="P51" s="149"/>
      <c r="Q51" s="99" t="s">
        <v>2441</v>
      </c>
    </row>
    <row r="52" spans="1:17" ht="17.399999999999999" x14ac:dyDescent="0.3">
      <c r="A52" s="149" t="str">
        <f>VLOOKUP(E52,'LISTADO ATM'!$A$2:$C$898,3,0)</f>
        <v>DISTRITO NACIONAL</v>
      </c>
      <c r="B52" s="146">
        <v>3335954670</v>
      </c>
      <c r="C52" s="100">
        <v>44391.607291666667</v>
      </c>
      <c r="D52" s="100" t="s">
        <v>2180</v>
      </c>
      <c r="E52" s="141">
        <v>409</v>
      </c>
      <c r="F52" s="149" t="str">
        <f>VLOOKUP(E52,VIP!$A$2:$O14317,2,0)</f>
        <v>DRBR409</v>
      </c>
      <c r="G52" s="149" t="str">
        <f>VLOOKUP(E52,'LISTADO ATM'!$A$2:$B$897,2,0)</f>
        <v xml:space="preserve">ATM Oficina Las Palmas de Herrera I </v>
      </c>
      <c r="H52" s="149" t="str">
        <f>VLOOKUP(E52,VIP!$A$2:$O19278,7,FALSE)</f>
        <v>Si</v>
      </c>
      <c r="I52" s="149" t="str">
        <f>VLOOKUP(E52,VIP!$A$2:$O11243,8,FALSE)</f>
        <v>Si</v>
      </c>
      <c r="J52" s="149" t="str">
        <f>VLOOKUP(E52,VIP!$A$2:$O11193,8,FALSE)</f>
        <v>Si</v>
      </c>
      <c r="K52" s="149" t="str">
        <f>VLOOKUP(E52,VIP!$A$2:$O14767,6,0)</f>
        <v>NO</v>
      </c>
      <c r="L52" s="150" t="s">
        <v>2594</v>
      </c>
      <c r="M52" s="99" t="s">
        <v>2445</v>
      </c>
      <c r="N52" s="99" t="s">
        <v>2452</v>
      </c>
      <c r="O52" s="149" t="s">
        <v>2454</v>
      </c>
      <c r="P52" s="149"/>
      <c r="Q52" s="99" t="s">
        <v>2594</v>
      </c>
    </row>
    <row r="53" spans="1:17" ht="17.399999999999999" x14ac:dyDescent="0.3">
      <c r="A53" s="149" t="str">
        <f>VLOOKUP(E53,'LISTADO ATM'!$A$2:$C$898,3,0)</f>
        <v>NORTE</v>
      </c>
      <c r="B53" s="146">
        <v>3335954950</v>
      </c>
      <c r="C53" s="100">
        <v>44391.732488425929</v>
      </c>
      <c r="D53" s="100" t="s">
        <v>2181</v>
      </c>
      <c r="E53" s="141">
        <v>99</v>
      </c>
      <c r="F53" s="149" t="str">
        <f>VLOOKUP(E53,VIP!$A$2:$O14304,2,0)</f>
        <v>DRBR099</v>
      </c>
      <c r="G53" s="149" t="str">
        <f>VLOOKUP(E53,'LISTADO ATM'!$A$2:$B$897,2,0)</f>
        <v xml:space="preserve">ATM Multicentro La Sirena S.F.M. </v>
      </c>
      <c r="H53" s="149" t="str">
        <f>VLOOKUP(E53,VIP!$A$2:$O19265,7,FALSE)</f>
        <v>Si</v>
      </c>
      <c r="I53" s="149" t="str">
        <f>VLOOKUP(E53,VIP!$A$2:$O11230,8,FALSE)</f>
        <v>Si</v>
      </c>
      <c r="J53" s="149" t="str">
        <f>VLOOKUP(E53,VIP!$A$2:$O11180,8,FALSE)</f>
        <v>Si</v>
      </c>
      <c r="K53" s="149" t="str">
        <f>VLOOKUP(E53,VIP!$A$2:$O14754,6,0)</f>
        <v>NO</v>
      </c>
      <c r="L53" s="150" t="s">
        <v>2594</v>
      </c>
      <c r="M53" s="99" t="s">
        <v>2445</v>
      </c>
      <c r="N53" s="99" t="s">
        <v>2452</v>
      </c>
      <c r="O53" s="149" t="s">
        <v>2586</v>
      </c>
      <c r="P53" s="149"/>
      <c r="Q53" s="99" t="s">
        <v>2594</v>
      </c>
    </row>
    <row r="54" spans="1:17" ht="17.399999999999999" x14ac:dyDescent="0.3">
      <c r="A54" s="149" t="str">
        <f>VLOOKUP(E54,'LISTADO ATM'!$A$2:$C$898,3,0)</f>
        <v>DISTRITO NACIONAL</v>
      </c>
      <c r="B54" s="146">
        <v>3335954954</v>
      </c>
      <c r="C54" s="100">
        <v>44391.737222222226</v>
      </c>
      <c r="D54" s="100" t="s">
        <v>2180</v>
      </c>
      <c r="E54" s="141">
        <v>951</v>
      </c>
      <c r="F54" s="149" t="str">
        <f>VLOOKUP(E54,VIP!$A$2:$O14302,2,0)</f>
        <v>DRBR203</v>
      </c>
      <c r="G54" s="149" t="str">
        <f>VLOOKUP(E54,'LISTADO ATM'!$A$2:$B$897,2,0)</f>
        <v xml:space="preserve">ATM Oficina Plaza Haché JFK </v>
      </c>
      <c r="H54" s="149" t="str">
        <f>VLOOKUP(E54,VIP!$A$2:$O19263,7,FALSE)</f>
        <v>Si</v>
      </c>
      <c r="I54" s="149" t="str">
        <f>VLOOKUP(E54,VIP!$A$2:$O11228,8,FALSE)</f>
        <v>Si</v>
      </c>
      <c r="J54" s="149" t="str">
        <f>VLOOKUP(E54,VIP!$A$2:$O11178,8,FALSE)</f>
        <v>Si</v>
      </c>
      <c r="K54" s="149" t="str">
        <f>VLOOKUP(E54,VIP!$A$2:$O14752,6,0)</f>
        <v>NO</v>
      </c>
      <c r="L54" s="150" t="s">
        <v>2594</v>
      </c>
      <c r="M54" s="99" t="s">
        <v>2445</v>
      </c>
      <c r="N54" s="99" t="s">
        <v>2452</v>
      </c>
      <c r="O54" s="149" t="s">
        <v>2454</v>
      </c>
      <c r="P54" s="149"/>
      <c r="Q54" s="99" t="s">
        <v>2594</v>
      </c>
    </row>
    <row r="55" spans="1:17" ht="17.399999999999999" x14ac:dyDescent="0.3">
      <c r="A55" s="149" t="str">
        <f>VLOOKUP(E55,'LISTADO ATM'!$A$2:$C$898,3,0)</f>
        <v>NORTE</v>
      </c>
      <c r="B55" s="146">
        <v>3335954955</v>
      </c>
      <c r="C55" s="100">
        <v>44391.737303240741</v>
      </c>
      <c r="D55" s="100" t="s">
        <v>2180</v>
      </c>
      <c r="E55" s="141">
        <v>649</v>
      </c>
      <c r="F55" s="149" t="str">
        <f>VLOOKUP(E55,VIP!$A$2:$O14301,2,0)</f>
        <v>DRBR649</v>
      </c>
      <c r="G55" s="149" t="str">
        <f>VLOOKUP(E55,'LISTADO ATM'!$A$2:$B$897,2,0)</f>
        <v xml:space="preserve">ATM Oficina Galería 56 (San Francisco de Macorís) </v>
      </c>
      <c r="H55" s="149" t="str">
        <f>VLOOKUP(E55,VIP!$A$2:$O19262,7,FALSE)</f>
        <v>Si</v>
      </c>
      <c r="I55" s="149" t="str">
        <f>VLOOKUP(E55,VIP!$A$2:$O11227,8,FALSE)</f>
        <v>Si</v>
      </c>
      <c r="J55" s="149" t="str">
        <f>VLOOKUP(E55,VIP!$A$2:$O11177,8,FALSE)</f>
        <v>Si</v>
      </c>
      <c r="K55" s="149" t="str">
        <f>VLOOKUP(E55,VIP!$A$2:$O14751,6,0)</f>
        <v>SI</v>
      </c>
      <c r="L55" s="150" t="s">
        <v>2594</v>
      </c>
      <c r="M55" s="99" t="s">
        <v>2445</v>
      </c>
      <c r="N55" s="99" t="s">
        <v>2452</v>
      </c>
      <c r="O55" s="149" t="s">
        <v>2454</v>
      </c>
      <c r="P55" s="149"/>
      <c r="Q55" s="99" t="s">
        <v>2594</v>
      </c>
    </row>
    <row r="56" spans="1:17" ht="17.399999999999999" x14ac:dyDescent="0.3">
      <c r="A56" s="149" t="str">
        <f>VLOOKUP(E56,'LISTADO ATM'!$A$2:$C$898,3,0)</f>
        <v>SUR</v>
      </c>
      <c r="B56" s="146">
        <v>3335954089</v>
      </c>
      <c r="C56" s="100">
        <v>44391.428043981483</v>
      </c>
      <c r="D56" s="100" t="s">
        <v>2180</v>
      </c>
      <c r="E56" s="141">
        <v>249</v>
      </c>
      <c r="F56" s="149" t="str">
        <f>VLOOKUP(E56,VIP!$A$2:$O14298,2,0)</f>
        <v>DRBR249</v>
      </c>
      <c r="G56" s="149" t="str">
        <f>VLOOKUP(E56,'LISTADO ATM'!$A$2:$B$897,2,0)</f>
        <v xml:space="preserve">ATM Banco Agrícola Neiba </v>
      </c>
      <c r="H56" s="149" t="str">
        <f>VLOOKUP(E56,VIP!$A$2:$O19259,7,FALSE)</f>
        <v>Si</v>
      </c>
      <c r="I56" s="149" t="str">
        <f>VLOOKUP(E56,VIP!$A$2:$O11224,8,FALSE)</f>
        <v>Si</v>
      </c>
      <c r="J56" s="149" t="str">
        <f>VLOOKUP(E56,VIP!$A$2:$O11174,8,FALSE)</f>
        <v>Si</v>
      </c>
      <c r="K56" s="149" t="str">
        <f>VLOOKUP(E56,VIP!$A$2:$O14748,6,0)</f>
        <v>NO</v>
      </c>
      <c r="L56" s="150" t="s">
        <v>2596</v>
      </c>
      <c r="M56" s="99" t="s">
        <v>2445</v>
      </c>
      <c r="N56" s="99" t="s">
        <v>2597</v>
      </c>
      <c r="O56" s="149" t="s">
        <v>2454</v>
      </c>
      <c r="P56" s="149"/>
      <c r="Q56" s="99" t="s">
        <v>2596</v>
      </c>
    </row>
    <row r="57" spans="1:17" ht="17.399999999999999" x14ac:dyDescent="0.3">
      <c r="A57" s="149" t="str">
        <f>VLOOKUP(E57,'LISTADO ATM'!$A$2:$C$898,3,0)</f>
        <v>NORTE</v>
      </c>
      <c r="B57" s="146">
        <v>3335954879</v>
      </c>
      <c r="C57" s="100">
        <v>44391.693530092591</v>
      </c>
      <c r="D57" s="100" t="s">
        <v>2589</v>
      </c>
      <c r="E57" s="141">
        <v>728</v>
      </c>
      <c r="F57" s="149" t="str">
        <f>VLOOKUP(E57,VIP!$A$2:$O14301,2,0)</f>
        <v>DRBR051</v>
      </c>
      <c r="G57" s="149" t="str">
        <f>VLOOKUP(E57,'LISTADO ATM'!$A$2:$B$897,2,0)</f>
        <v xml:space="preserve">ATM UNP La Vega Oficina Regional Norcentral </v>
      </c>
      <c r="H57" s="149" t="str">
        <f>VLOOKUP(E57,VIP!$A$2:$O19262,7,FALSE)</f>
        <v>Si</v>
      </c>
      <c r="I57" s="149" t="str">
        <f>VLOOKUP(E57,VIP!$A$2:$O11227,8,FALSE)</f>
        <v>Si</v>
      </c>
      <c r="J57" s="149" t="str">
        <f>VLOOKUP(E57,VIP!$A$2:$O11177,8,FALSE)</f>
        <v>Si</v>
      </c>
      <c r="K57" s="149" t="str">
        <f>VLOOKUP(E57,VIP!$A$2:$O14751,6,0)</f>
        <v>SI</v>
      </c>
      <c r="L57" s="150" t="s">
        <v>2417</v>
      </c>
      <c r="M57" s="99" t="s">
        <v>2445</v>
      </c>
      <c r="N57" s="99" t="s">
        <v>2452</v>
      </c>
      <c r="O57" s="149" t="s">
        <v>2616</v>
      </c>
      <c r="P57" s="149"/>
      <c r="Q57" s="99" t="s">
        <v>2417</v>
      </c>
    </row>
    <row r="58" spans="1:17" ht="17.399999999999999" x14ac:dyDescent="0.3">
      <c r="A58" s="149" t="str">
        <f>VLOOKUP(E58,'LISTADO ATM'!$A$2:$C$898,3,0)</f>
        <v>SUR</v>
      </c>
      <c r="B58" s="146">
        <v>3335954885</v>
      </c>
      <c r="C58" s="100">
        <v>44391.696620370371</v>
      </c>
      <c r="D58" s="100" t="s">
        <v>2469</v>
      </c>
      <c r="E58" s="141">
        <v>6</v>
      </c>
      <c r="F58" s="149" t="str">
        <f>VLOOKUP(E58,VIP!$A$2:$O14300,2,0)</f>
        <v>DRBR006</v>
      </c>
      <c r="G58" s="149" t="str">
        <f>VLOOKUP(E58,'LISTADO ATM'!$A$2:$B$897,2,0)</f>
        <v xml:space="preserve">ATM Plaza WAO San Juan </v>
      </c>
      <c r="H58" s="149" t="str">
        <f>VLOOKUP(E58,VIP!$A$2:$O19261,7,FALSE)</f>
        <v>N/A</v>
      </c>
      <c r="I58" s="149" t="str">
        <f>VLOOKUP(E58,VIP!$A$2:$O11226,8,FALSE)</f>
        <v>N/A</v>
      </c>
      <c r="J58" s="149" t="str">
        <f>VLOOKUP(E58,VIP!$A$2:$O11176,8,FALSE)</f>
        <v>N/A</v>
      </c>
      <c r="K58" s="149" t="str">
        <f>VLOOKUP(E58,VIP!$A$2:$O14750,6,0)</f>
        <v/>
      </c>
      <c r="L58" s="150" t="s">
        <v>2417</v>
      </c>
      <c r="M58" s="99" t="s">
        <v>2445</v>
      </c>
      <c r="N58" s="99" t="s">
        <v>2452</v>
      </c>
      <c r="O58" s="149" t="s">
        <v>2470</v>
      </c>
      <c r="P58" s="149"/>
      <c r="Q58" s="99" t="s">
        <v>2417</v>
      </c>
    </row>
    <row r="59" spans="1:17" ht="17.399999999999999" x14ac:dyDescent="0.3">
      <c r="A59" s="149" t="str">
        <f>VLOOKUP(E59,'LISTADO ATM'!$A$2:$C$898,3,0)</f>
        <v>ESTE</v>
      </c>
      <c r="B59" s="146">
        <v>3335954907</v>
      </c>
      <c r="C59" s="100">
        <v>44391.706354166665</v>
      </c>
      <c r="D59" s="100" t="s">
        <v>2469</v>
      </c>
      <c r="E59" s="141">
        <v>330</v>
      </c>
      <c r="F59" s="149" t="str">
        <f>VLOOKUP(E59,VIP!$A$2:$O14299,2,0)</f>
        <v>DRBR330</v>
      </c>
      <c r="G59" s="149" t="str">
        <f>VLOOKUP(E59,'LISTADO ATM'!$A$2:$B$897,2,0)</f>
        <v xml:space="preserve">ATM Oficina Boulevard (Higuey) </v>
      </c>
      <c r="H59" s="149" t="str">
        <f>VLOOKUP(E59,VIP!$A$2:$O19260,7,FALSE)</f>
        <v>Si</v>
      </c>
      <c r="I59" s="149" t="str">
        <f>VLOOKUP(E59,VIP!$A$2:$O11225,8,FALSE)</f>
        <v>Si</v>
      </c>
      <c r="J59" s="149" t="str">
        <f>VLOOKUP(E59,VIP!$A$2:$O11175,8,FALSE)</f>
        <v>Si</v>
      </c>
      <c r="K59" s="149" t="str">
        <f>VLOOKUP(E59,VIP!$A$2:$O14749,6,0)</f>
        <v>SI</v>
      </c>
      <c r="L59" s="150" t="s">
        <v>2417</v>
      </c>
      <c r="M59" s="99" t="s">
        <v>2445</v>
      </c>
      <c r="N59" s="99" t="s">
        <v>2452</v>
      </c>
      <c r="O59" s="149" t="s">
        <v>2470</v>
      </c>
      <c r="P59" s="149"/>
      <c r="Q59" s="99" t="s">
        <v>2417</v>
      </c>
    </row>
    <row r="60" spans="1:17" ht="17.399999999999999" x14ac:dyDescent="0.3">
      <c r="A60" s="149" t="str">
        <f>VLOOKUP(E60,'LISTADO ATM'!$A$2:$C$898,3,0)</f>
        <v>ESTE</v>
      </c>
      <c r="B60" s="146">
        <v>3335954918</v>
      </c>
      <c r="C60" s="100">
        <v>44391.710347222222</v>
      </c>
      <c r="D60" s="100" t="s">
        <v>2469</v>
      </c>
      <c r="E60" s="141">
        <v>429</v>
      </c>
      <c r="F60" s="149" t="str">
        <f>VLOOKUP(E60,VIP!$A$2:$O14298,2,0)</f>
        <v>DRBR429</v>
      </c>
      <c r="G60" s="149" t="str">
        <f>VLOOKUP(E60,'LISTADO ATM'!$A$2:$B$897,2,0)</f>
        <v xml:space="preserve">ATM Oficina Jumbo La Romana </v>
      </c>
      <c r="H60" s="149" t="str">
        <f>VLOOKUP(E60,VIP!$A$2:$O19259,7,FALSE)</f>
        <v>Si</v>
      </c>
      <c r="I60" s="149" t="str">
        <f>VLOOKUP(E60,VIP!$A$2:$O11224,8,FALSE)</f>
        <v>Si</v>
      </c>
      <c r="J60" s="149" t="str">
        <f>VLOOKUP(E60,VIP!$A$2:$O11174,8,FALSE)</f>
        <v>Si</v>
      </c>
      <c r="K60" s="149" t="str">
        <f>VLOOKUP(E60,VIP!$A$2:$O14748,6,0)</f>
        <v>NO</v>
      </c>
      <c r="L60" s="150" t="s">
        <v>2417</v>
      </c>
      <c r="M60" s="99" t="s">
        <v>2445</v>
      </c>
      <c r="N60" s="99" t="s">
        <v>2452</v>
      </c>
      <c r="O60" s="149" t="s">
        <v>2470</v>
      </c>
      <c r="P60" s="149"/>
      <c r="Q60" s="99" t="s">
        <v>2417</v>
      </c>
    </row>
    <row r="61" spans="1:17" ht="17.399999999999999" x14ac:dyDescent="0.3">
      <c r="A61" s="149" t="str">
        <f>VLOOKUP(E61,'LISTADO ATM'!$A$2:$C$898,3,0)</f>
        <v>NORTE</v>
      </c>
      <c r="B61" s="146">
        <v>3335955005</v>
      </c>
      <c r="C61" s="100">
        <v>44391.888969907406</v>
      </c>
      <c r="D61" s="100" t="s">
        <v>2589</v>
      </c>
      <c r="E61" s="141">
        <v>632</v>
      </c>
      <c r="F61" s="149" t="str">
        <f>VLOOKUP(E61,VIP!$A$2:$O14305,2,0)</f>
        <v>DRBR263</v>
      </c>
      <c r="G61" s="149" t="str">
        <f>VLOOKUP(E61,'LISTADO ATM'!$A$2:$B$897,2,0)</f>
        <v xml:space="preserve">ATM Autobanco Gurabo </v>
      </c>
      <c r="H61" s="149" t="str">
        <f>VLOOKUP(E61,VIP!$A$2:$O19266,7,FALSE)</f>
        <v>Si</v>
      </c>
      <c r="I61" s="149" t="str">
        <f>VLOOKUP(E61,VIP!$A$2:$O11231,8,FALSE)</f>
        <v>Si</v>
      </c>
      <c r="J61" s="149" t="str">
        <f>VLOOKUP(E61,VIP!$A$2:$O11181,8,FALSE)</f>
        <v>Si</v>
      </c>
      <c r="K61" s="149" t="str">
        <f>VLOOKUP(E61,VIP!$A$2:$O14755,6,0)</f>
        <v>NO</v>
      </c>
      <c r="L61" s="150" t="s">
        <v>2417</v>
      </c>
      <c r="M61" s="99" t="s">
        <v>2445</v>
      </c>
      <c r="N61" s="99" t="s">
        <v>2452</v>
      </c>
      <c r="O61" s="149" t="s">
        <v>2616</v>
      </c>
      <c r="P61" s="149"/>
      <c r="Q61" s="99" t="s">
        <v>2417</v>
      </c>
    </row>
    <row r="62" spans="1:17" ht="17.399999999999999" x14ac:dyDescent="0.3">
      <c r="A62" s="149" t="str">
        <f>VLOOKUP(E62,'LISTADO ATM'!$A$2:$C$898,3,0)</f>
        <v>DISTRITO NACIONAL</v>
      </c>
      <c r="B62" s="146">
        <v>3335955009</v>
      </c>
      <c r="C62" s="100">
        <v>44391.904699074075</v>
      </c>
      <c r="D62" s="100" t="s">
        <v>2469</v>
      </c>
      <c r="E62" s="141">
        <v>883</v>
      </c>
      <c r="F62" s="149" t="str">
        <f>VLOOKUP(E62,VIP!$A$2:$O14301,2,0)</f>
        <v>DRBR883</v>
      </c>
      <c r="G62" s="149" t="str">
        <f>VLOOKUP(E62,'LISTADO ATM'!$A$2:$B$897,2,0)</f>
        <v xml:space="preserve">ATM Oficina Filadelfia Plaza </v>
      </c>
      <c r="H62" s="149" t="str">
        <f>VLOOKUP(E62,VIP!$A$2:$O19262,7,FALSE)</f>
        <v>Si</v>
      </c>
      <c r="I62" s="149" t="str">
        <f>VLOOKUP(E62,VIP!$A$2:$O11227,8,FALSE)</f>
        <v>Si</v>
      </c>
      <c r="J62" s="149" t="str">
        <f>VLOOKUP(E62,VIP!$A$2:$O11177,8,FALSE)</f>
        <v>Si</v>
      </c>
      <c r="K62" s="149" t="str">
        <f>VLOOKUP(E62,VIP!$A$2:$O14751,6,0)</f>
        <v>NO</v>
      </c>
      <c r="L62" s="150" t="s">
        <v>2417</v>
      </c>
      <c r="M62" s="99" t="s">
        <v>2445</v>
      </c>
      <c r="N62" s="99" t="s">
        <v>2452</v>
      </c>
      <c r="O62" s="149" t="s">
        <v>2470</v>
      </c>
      <c r="P62" s="149"/>
      <c r="Q62" s="99" t="s">
        <v>2417</v>
      </c>
    </row>
    <row r="63" spans="1:17" ht="17.399999999999999" x14ac:dyDescent="0.3">
      <c r="A63" s="149" t="str">
        <f>VLOOKUP(E63,'LISTADO ATM'!$A$2:$C$898,3,0)</f>
        <v>DISTRITO NACIONAL</v>
      </c>
      <c r="B63" s="146" t="s">
        <v>2624</v>
      </c>
      <c r="C63" s="100">
        <v>44392.218622685185</v>
      </c>
      <c r="D63" s="100" t="s">
        <v>2448</v>
      </c>
      <c r="E63" s="141">
        <v>717</v>
      </c>
      <c r="F63" s="149" t="str">
        <f>VLOOKUP(E63,VIP!$A$2:$O14305,2,0)</f>
        <v>DRBR24K</v>
      </c>
      <c r="G63" s="149" t="str">
        <f>VLOOKUP(E63,'LISTADO ATM'!$A$2:$B$897,2,0)</f>
        <v xml:space="preserve">ATM Oficina Los Alcarrizos </v>
      </c>
      <c r="H63" s="149" t="str">
        <f>VLOOKUP(E63,VIP!$A$2:$O19266,7,FALSE)</f>
        <v>Si</v>
      </c>
      <c r="I63" s="149" t="str">
        <f>VLOOKUP(E63,VIP!$A$2:$O11231,8,FALSE)</f>
        <v>Si</v>
      </c>
      <c r="J63" s="149" t="str">
        <f>VLOOKUP(E63,VIP!$A$2:$O11181,8,FALSE)</f>
        <v>Si</v>
      </c>
      <c r="K63" s="149" t="str">
        <f>VLOOKUP(E63,VIP!$A$2:$O14755,6,0)</f>
        <v>SI</v>
      </c>
      <c r="L63" s="150" t="s">
        <v>2417</v>
      </c>
      <c r="M63" s="99" t="s">
        <v>2445</v>
      </c>
      <c r="N63" s="99" t="s">
        <v>2452</v>
      </c>
      <c r="O63" s="149" t="s">
        <v>2453</v>
      </c>
      <c r="P63" s="149"/>
      <c r="Q63" s="99" t="s">
        <v>2417</v>
      </c>
    </row>
    <row r="64" spans="1:17" ht="17.399999999999999" x14ac:dyDescent="0.3">
      <c r="A64" s="149" t="str">
        <f>VLOOKUP(E64,'LISTADO ATM'!$A$2:$C$898,3,0)</f>
        <v>SUR</v>
      </c>
      <c r="B64" s="146">
        <v>3335953611</v>
      </c>
      <c r="C64" s="100">
        <v>44390.76840277778</v>
      </c>
      <c r="D64" s="100" t="s">
        <v>2180</v>
      </c>
      <c r="E64" s="141">
        <v>249</v>
      </c>
      <c r="F64" s="149" t="str">
        <f>VLOOKUP(E64,VIP!$A$2:$O14288,2,0)</f>
        <v>DRBR249</v>
      </c>
      <c r="G64" s="149" t="str">
        <f>VLOOKUP(E64,'LISTADO ATM'!$A$2:$B$897,2,0)</f>
        <v xml:space="preserve">ATM Banco Agrícola Neiba </v>
      </c>
      <c r="H64" s="149" t="str">
        <f>VLOOKUP(E64,VIP!$A$2:$O19249,7,FALSE)</f>
        <v>Si</v>
      </c>
      <c r="I64" s="149" t="str">
        <f>VLOOKUP(E64,VIP!$A$2:$O11214,8,FALSE)</f>
        <v>Si</v>
      </c>
      <c r="J64" s="149" t="str">
        <f>VLOOKUP(E64,VIP!$A$2:$O11164,8,FALSE)</f>
        <v>Si</v>
      </c>
      <c r="K64" s="149" t="str">
        <f>VLOOKUP(E64,VIP!$A$2:$O14738,6,0)</f>
        <v>NO</v>
      </c>
      <c r="L64" s="150" t="s">
        <v>2465</v>
      </c>
      <c r="M64" s="99" t="s">
        <v>2445</v>
      </c>
      <c r="N64" s="99" t="s">
        <v>2591</v>
      </c>
      <c r="O64" s="149" t="s">
        <v>2454</v>
      </c>
      <c r="P64" s="149"/>
      <c r="Q64" s="99" t="s">
        <v>2465</v>
      </c>
    </row>
    <row r="65" spans="1:17" ht="17.399999999999999" x14ac:dyDescent="0.3">
      <c r="A65" s="149" t="str">
        <f>VLOOKUP(E65,'LISTADO ATM'!$A$2:$C$898,3,0)</f>
        <v>DISTRITO NACIONAL</v>
      </c>
      <c r="B65" s="146">
        <v>3335954617</v>
      </c>
      <c r="C65" s="100">
        <v>44391.591770833336</v>
      </c>
      <c r="D65" s="100" t="s">
        <v>2180</v>
      </c>
      <c r="E65" s="141">
        <v>35</v>
      </c>
      <c r="F65" s="149" t="str">
        <f>VLOOKUP(E65,VIP!$A$2:$O14326,2,0)</f>
        <v>DRBR035</v>
      </c>
      <c r="G65" s="149" t="str">
        <f>VLOOKUP(E65,'LISTADO ATM'!$A$2:$B$897,2,0)</f>
        <v xml:space="preserve">ATM Dirección General de Aduanas I </v>
      </c>
      <c r="H65" s="149" t="str">
        <f>VLOOKUP(E65,VIP!$A$2:$O19287,7,FALSE)</f>
        <v>Si</v>
      </c>
      <c r="I65" s="149" t="str">
        <f>VLOOKUP(E65,VIP!$A$2:$O11252,8,FALSE)</f>
        <v>Si</v>
      </c>
      <c r="J65" s="149" t="str">
        <f>VLOOKUP(E65,VIP!$A$2:$O11202,8,FALSE)</f>
        <v>Si</v>
      </c>
      <c r="K65" s="149" t="str">
        <f>VLOOKUP(E65,VIP!$A$2:$O14776,6,0)</f>
        <v>NO</v>
      </c>
      <c r="L65" s="150" t="s">
        <v>2465</v>
      </c>
      <c r="M65" s="99" t="s">
        <v>2445</v>
      </c>
      <c r="N65" s="99" t="s">
        <v>2452</v>
      </c>
      <c r="O65" s="149" t="s">
        <v>2454</v>
      </c>
      <c r="P65" s="149"/>
      <c r="Q65" s="121" t="s">
        <v>2465</v>
      </c>
    </row>
    <row r="66" spans="1:17" ht="17.399999999999999" x14ac:dyDescent="0.3">
      <c r="A66" s="149" t="str">
        <f>VLOOKUP(E66,'LISTADO ATM'!$A$2:$C$898,3,0)</f>
        <v>DISTRITO NACIONAL</v>
      </c>
      <c r="B66" s="146">
        <v>3335954956</v>
      </c>
      <c r="C66" s="100">
        <v>44391.738206018519</v>
      </c>
      <c r="D66" s="100" t="s">
        <v>2180</v>
      </c>
      <c r="E66" s="141">
        <v>407</v>
      </c>
      <c r="F66" s="149" t="str">
        <f>VLOOKUP(E66,VIP!$A$2:$O14300,2,0)</f>
        <v>DRBR407</v>
      </c>
      <c r="G66" s="149" t="str">
        <f>VLOOKUP(E66,'LISTADO ATM'!$A$2:$B$897,2,0)</f>
        <v xml:space="preserve">ATM Multicentro La Sirena Villa Mella </v>
      </c>
      <c r="H66" s="149" t="str">
        <f>VLOOKUP(E66,VIP!$A$2:$O19261,7,FALSE)</f>
        <v>Si</v>
      </c>
      <c r="I66" s="149" t="str">
        <f>VLOOKUP(E66,VIP!$A$2:$O11226,8,FALSE)</f>
        <v>Si</v>
      </c>
      <c r="J66" s="149" t="str">
        <f>VLOOKUP(E66,VIP!$A$2:$O11176,8,FALSE)</f>
        <v>Si</v>
      </c>
      <c r="K66" s="149" t="str">
        <f>VLOOKUP(E66,VIP!$A$2:$O14750,6,0)</f>
        <v>NO</v>
      </c>
      <c r="L66" s="150" t="s">
        <v>2465</v>
      </c>
      <c r="M66" s="99" t="s">
        <v>2445</v>
      </c>
      <c r="N66" s="99" t="s">
        <v>2452</v>
      </c>
      <c r="O66" s="149" t="s">
        <v>2454</v>
      </c>
      <c r="P66" s="149"/>
      <c r="Q66" s="99" t="s">
        <v>2465</v>
      </c>
    </row>
    <row r="67" spans="1:17" ht="17.399999999999999" x14ac:dyDescent="0.3">
      <c r="A67" s="149" t="str">
        <f>VLOOKUP(E67,'LISTADO ATM'!$A$2:$C$898,3,0)</f>
        <v>ESTE</v>
      </c>
      <c r="B67" s="146">
        <v>3335955000</v>
      </c>
      <c r="C67" s="100">
        <v>44391.861840277779</v>
      </c>
      <c r="D67" s="100" t="s">
        <v>2180</v>
      </c>
      <c r="E67" s="141">
        <v>268</v>
      </c>
      <c r="F67" s="149" t="str">
        <f>VLOOKUP(E67,VIP!$A$2:$O14310,2,0)</f>
        <v>DRBR268</v>
      </c>
      <c r="G67" s="149" t="str">
        <f>VLOOKUP(E67,'LISTADO ATM'!$A$2:$B$897,2,0)</f>
        <v xml:space="preserve">ATM Autobanco La Altagracia (Higuey) </v>
      </c>
      <c r="H67" s="149" t="str">
        <f>VLOOKUP(E67,VIP!$A$2:$O19271,7,FALSE)</f>
        <v>Si</v>
      </c>
      <c r="I67" s="149" t="str">
        <f>VLOOKUP(E67,VIP!$A$2:$O11236,8,FALSE)</f>
        <v>Si</v>
      </c>
      <c r="J67" s="149" t="str">
        <f>VLOOKUP(E67,VIP!$A$2:$O11186,8,FALSE)</f>
        <v>Si</v>
      </c>
      <c r="K67" s="149" t="str">
        <f>VLOOKUP(E67,VIP!$A$2:$O14760,6,0)</f>
        <v>NO</v>
      </c>
      <c r="L67" s="150" t="s">
        <v>2465</v>
      </c>
      <c r="M67" s="99" t="s">
        <v>2445</v>
      </c>
      <c r="N67" s="99" t="s">
        <v>2452</v>
      </c>
      <c r="O67" s="149" t="s">
        <v>2454</v>
      </c>
      <c r="P67" s="149"/>
      <c r="Q67" s="99" t="s">
        <v>2465</v>
      </c>
    </row>
    <row r="68" spans="1:17" ht="17.399999999999999" x14ac:dyDescent="0.3">
      <c r="A68" s="149" t="str">
        <f>VLOOKUP(E68,'LISTADO ATM'!$A$2:$C$898,3,0)</f>
        <v>NORTE</v>
      </c>
      <c r="B68" s="146">
        <v>3335955001</v>
      </c>
      <c r="C68" s="100">
        <v>44391.866724537038</v>
      </c>
      <c r="D68" s="100" t="s">
        <v>2181</v>
      </c>
      <c r="E68" s="141">
        <v>853</v>
      </c>
      <c r="F68" s="149" t="str">
        <f>VLOOKUP(E68,VIP!$A$2:$O14309,2,0)</f>
        <v>DRBR853</v>
      </c>
      <c r="G68" s="149" t="str">
        <f>VLOOKUP(E68,'LISTADO ATM'!$A$2:$B$897,2,0)</f>
        <v xml:space="preserve">ATM Inversiones JF Group (Shell Canabacoa) </v>
      </c>
      <c r="H68" s="149" t="str">
        <f>VLOOKUP(E68,VIP!$A$2:$O19270,7,FALSE)</f>
        <v>Si</v>
      </c>
      <c r="I68" s="149" t="str">
        <f>VLOOKUP(E68,VIP!$A$2:$O11235,8,FALSE)</f>
        <v>Si</v>
      </c>
      <c r="J68" s="149" t="str">
        <f>VLOOKUP(E68,VIP!$A$2:$O11185,8,FALSE)</f>
        <v>Si</v>
      </c>
      <c r="K68" s="149" t="str">
        <f>VLOOKUP(E68,VIP!$A$2:$O14759,6,0)</f>
        <v>NO</v>
      </c>
      <c r="L68" s="150" t="s">
        <v>2465</v>
      </c>
      <c r="M68" s="99" t="s">
        <v>2445</v>
      </c>
      <c r="N68" s="99" t="s">
        <v>2452</v>
      </c>
      <c r="O68" s="149" t="s">
        <v>2586</v>
      </c>
      <c r="P68" s="149"/>
      <c r="Q68" s="99" t="s">
        <v>2465</v>
      </c>
    </row>
  </sheetData>
  <autoFilter ref="A4:Q4">
    <sortState ref="A5:Q68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6:B45 B1:B4 B69:B1048576">
    <cfRule type="duplicateValues" dxfId="171" priority="78"/>
  </conditionalFormatting>
  <conditionalFormatting sqref="E26:E45 E1:E4 E69:E1048576">
    <cfRule type="duplicateValues" dxfId="170" priority="76"/>
  </conditionalFormatting>
  <conditionalFormatting sqref="E26:E45">
    <cfRule type="duplicateValues" dxfId="169" priority="73"/>
  </conditionalFormatting>
  <conditionalFormatting sqref="B26:B45">
    <cfRule type="duplicateValues" dxfId="168" priority="72"/>
  </conditionalFormatting>
  <conditionalFormatting sqref="E26:E45">
    <cfRule type="duplicateValues" dxfId="167" priority="67"/>
  </conditionalFormatting>
  <conditionalFormatting sqref="E26:E45">
    <cfRule type="duplicateValues" dxfId="166" priority="61"/>
  </conditionalFormatting>
  <conditionalFormatting sqref="E69:E1048576 E1:E45">
    <cfRule type="duplicateValues" dxfId="165" priority="38"/>
  </conditionalFormatting>
  <conditionalFormatting sqref="B69:B1048576 B1:B45">
    <cfRule type="duplicateValues" dxfId="164" priority="33"/>
    <cfRule type="duplicateValues" dxfId="163" priority="36"/>
    <cfRule type="duplicateValues" dxfId="162" priority="37"/>
  </conditionalFormatting>
  <conditionalFormatting sqref="B36:B45">
    <cfRule type="duplicateValues" dxfId="161" priority="35"/>
  </conditionalFormatting>
  <conditionalFormatting sqref="B44:B45">
    <cfRule type="duplicateValues" dxfId="160" priority="34"/>
  </conditionalFormatting>
  <conditionalFormatting sqref="B46:B61">
    <cfRule type="duplicateValues" dxfId="159" priority="32"/>
  </conditionalFormatting>
  <conditionalFormatting sqref="E46:E61">
    <cfRule type="duplicateValues" dxfId="158" priority="31"/>
  </conditionalFormatting>
  <conditionalFormatting sqref="E46:E61">
    <cfRule type="duplicateValues" dxfId="157" priority="30"/>
  </conditionalFormatting>
  <conditionalFormatting sqref="B46:B61">
    <cfRule type="duplicateValues" dxfId="156" priority="29"/>
  </conditionalFormatting>
  <conditionalFormatting sqref="E46:E61">
    <cfRule type="duplicateValues" dxfId="155" priority="28"/>
  </conditionalFormatting>
  <conditionalFormatting sqref="E46:E61">
    <cfRule type="duplicateValues" dxfId="154" priority="27"/>
  </conditionalFormatting>
  <conditionalFormatting sqref="E46:E61">
    <cfRule type="duplicateValues" dxfId="153" priority="26"/>
  </conditionalFormatting>
  <conditionalFormatting sqref="E46:E61">
    <cfRule type="duplicateValues" dxfId="152" priority="25"/>
  </conditionalFormatting>
  <conditionalFormatting sqref="B46:B61">
    <cfRule type="duplicateValues" dxfId="151" priority="22"/>
    <cfRule type="duplicateValues" dxfId="150" priority="23"/>
    <cfRule type="duplicateValues" dxfId="149" priority="24"/>
  </conditionalFormatting>
  <conditionalFormatting sqref="B46:B61">
    <cfRule type="duplicateValues" dxfId="148" priority="21"/>
  </conditionalFormatting>
  <conditionalFormatting sqref="B46:B61">
    <cfRule type="duplicateValues" dxfId="147" priority="20"/>
  </conditionalFormatting>
  <conditionalFormatting sqref="E69:E1048576 E1:E61">
    <cfRule type="duplicateValues" dxfId="146" priority="19"/>
  </conditionalFormatting>
  <conditionalFormatting sqref="B69:B1048576 B1:B61">
    <cfRule type="duplicateValues" dxfId="145" priority="17"/>
    <cfRule type="duplicateValues" dxfId="144" priority="18"/>
  </conditionalFormatting>
  <conditionalFormatting sqref="B62:B68">
    <cfRule type="duplicateValues" dxfId="143" priority="16"/>
  </conditionalFormatting>
  <conditionalFormatting sqref="E62:E68">
    <cfRule type="duplicateValues" dxfId="142" priority="15"/>
  </conditionalFormatting>
  <conditionalFormatting sqref="E62:E68">
    <cfRule type="duplicateValues" dxfId="141" priority="14"/>
  </conditionalFormatting>
  <conditionalFormatting sqref="B62:B68">
    <cfRule type="duplicateValues" dxfId="140" priority="13"/>
  </conditionalFormatting>
  <conditionalFormatting sqref="E62:E68">
    <cfRule type="duplicateValues" dxfId="139" priority="12"/>
  </conditionalFormatting>
  <conditionalFormatting sqref="E62:E68">
    <cfRule type="duplicateValues" dxfId="138" priority="11"/>
  </conditionalFormatting>
  <conditionalFormatting sqref="E62:E68">
    <cfRule type="duplicateValues" dxfId="137" priority="10"/>
  </conditionalFormatting>
  <conditionalFormatting sqref="E62:E68">
    <cfRule type="duplicateValues" dxfId="136" priority="9"/>
  </conditionalFormatting>
  <conditionalFormatting sqref="B62:B68">
    <cfRule type="duplicateValues" dxfId="135" priority="6"/>
    <cfRule type="duplicateValues" dxfId="134" priority="7"/>
    <cfRule type="duplicateValues" dxfId="133" priority="8"/>
  </conditionalFormatting>
  <conditionalFormatting sqref="B62:B68">
    <cfRule type="duplicateValues" dxfId="132" priority="5"/>
  </conditionalFormatting>
  <conditionalFormatting sqref="B62:B68">
    <cfRule type="duplicateValues" dxfId="131" priority="4"/>
  </conditionalFormatting>
  <conditionalFormatting sqref="E62:E68">
    <cfRule type="duplicateValues" dxfId="130" priority="3"/>
  </conditionalFormatting>
  <conditionalFormatting sqref="B62:B68">
    <cfRule type="duplicateValues" dxfId="129" priority="1"/>
    <cfRule type="duplicateValues" dxfId="128" priority="2"/>
  </conditionalFormatting>
  <conditionalFormatting sqref="B5:B35">
    <cfRule type="duplicateValues" dxfId="1" priority="162342"/>
  </conditionalFormatting>
  <conditionalFormatting sqref="E5:E45">
    <cfRule type="duplicateValues" dxfId="0" priority="162344"/>
  </conditionalFormatting>
  <hyperlinks>
    <hyperlink ref="B63" r:id="rId7" display="http://s460-helpdesk/CAisd/pdmweb.exe?OP=SEARCH+FACTORY=in+SKIPLIST=1+QBE.EQ.id=3663550"/>
    <hyperlink ref="B20" r:id="rId8" display="http://s460-helpdesk/CAisd/pdmweb.exe?OP=SEARCH+FACTORY=in+SKIPLIST=1+QBE.EQ.id=3663549"/>
    <hyperlink ref="B19" r:id="rId9" display="http://s460-helpdesk/CAisd/pdmweb.exe?OP=SEARCH+FACTORY=in+SKIPLIST=1+QBE.EQ.id=3663548"/>
    <hyperlink ref="B18" r:id="rId10" display="http://s460-helpdesk/CAisd/pdmweb.exe?OP=SEARCH+FACTORY=in+SKIPLIST=1+QBE.EQ.id=3663547"/>
    <hyperlink ref="B28" r:id="rId11" display="http://s460-helpdesk/CAisd/pdmweb.exe?OP=SEARCH+FACTORY=in+SKIPLIST=1+QBE.EQ.id=3663546"/>
    <hyperlink ref="B27" r:id="rId12" display="http://s460-helpdesk/CAisd/pdmweb.exe?OP=SEARCH+FACTORY=in+SKIPLIST=1+QBE.EQ.id=3663544"/>
    <hyperlink ref="B26" r:id="rId13" display="http://s460-helpdesk/CAisd/pdmweb.exe?OP=SEARCH+FACTORY=in+SKIPLIST=1+QBE.EQ.id=3663542"/>
  </hyperlinks>
  <pageMargins left="0.7" right="0.7" top="0.75" bottom="0.75" header="0.3" footer="0.3"/>
  <pageSetup scale="60" orientation="landscape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zoomScale="95" zoomScaleNormal="95" workbookViewId="0">
      <selection activeCell="A25" sqref="A25:XFD25"/>
    </sheetView>
  </sheetViews>
  <sheetFormatPr baseColWidth="10" defaultColWidth="23.44140625" defaultRowHeight="14.4" x14ac:dyDescent="0.3"/>
  <cols>
    <col min="1" max="1" width="26.44140625" style="115" bestFit="1" customWidth="1"/>
    <col min="2" max="2" width="23" style="120" customWidth="1"/>
    <col min="3" max="3" width="63.33203125" style="115" customWidth="1"/>
    <col min="4" max="4" width="44.33203125" style="115" bestFit="1" customWidth="1"/>
    <col min="5" max="5" width="22" style="115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2.5" customHeight="1" x14ac:dyDescent="0.3">
      <c r="A1" s="169" t="s">
        <v>2150</v>
      </c>
      <c r="B1" s="170"/>
      <c r="C1" s="170"/>
      <c r="D1" s="170"/>
      <c r="E1" s="171"/>
      <c r="F1" s="167" t="s">
        <v>2550</v>
      </c>
      <c r="G1" s="168"/>
      <c r="H1" s="105">
        <f>COUNTIF(A:E,"2 Gavetas Vacias y  Gaveta Fallando")</f>
        <v>0</v>
      </c>
      <c r="I1" s="105">
        <f>COUNTIF(A:E,("3 Gavetas Vacias"))</f>
        <v>13</v>
      </c>
      <c r="J1" s="83">
        <f>COUNTIF(A:E,"2 Gavetas Fallando y 1 Vacias")</f>
        <v>0</v>
      </c>
    </row>
    <row r="2" spans="1:11" ht="25.5" customHeight="1" x14ac:dyDescent="0.3">
      <c r="A2" s="172" t="s">
        <v>2450</v>
      </c>
      <c r="B2" s="173"/>
      <c r="C2" s="173"/>
      <c r="D2" s="173"/>
      <c r="E2" s="174"/>
      <c r="F2" s="104" t="s">
        <v>2549</v>
      </c>
      <c r="G2" s="103">
        <f>G3+G4</f>
        <v>64</v>
      </c>
      <c r="H2" s="104" t="s">
        <v>2559</v>
      </c>
      <c r="I2" s="103">
        <f>COUNTIF(A:E,"Abastecido")</f>
        <v>16</v>
      </c>
      <c r="J2" s="104" t="s">
        <v>2577</v>
      </c>
      <c r="K2" s="103">
        <f>COUNTIF(REPORTE!P4:P4,"REINICIO FALLIDO")</f>
        <v>0</v>
      </c>
    </row>
    <row r="3" spans="1:11" ht="17.399999999999999" x14ac:dyDescent="0.3">
      <c r="A3" s="122"/>
      <c r="B3" s="152"/>
      <c r="C3" s="123"/>
      <c r="D3" s="123"/>
      <c r="E3" s="131"/>
      <c r="F3" s="104" t="s">
        <v>2548</v>
      </c>
      <c r="G3" s="103">
        <f>COUNTIF(REPORTE!A:Q,"fuera de Servicio")</f>
        <v>64</v>
      </c>
      <c r="H3" s="104" t="s">
        <v>2555</v>
      </c>
      <c r="I3" s="103">
        <f>COUNTIF(A:E,"Gavetas Vacías + Gavetas Fallando")</f>
        <v>8</v>
      </c>
      <c r="J3" s="104" t="s">
        <v>2578</v>
      </c>
      <c r="K3" s="103">
        <f>COUNTIF(REPORTE!E:U,"CARGA FALLIDA")</f>
        <v>0</v>
      </c>
    </row>
    <row r="4" spans="1:11" ht="18" thickBot="1" x14ac:dyDescent="0.35">
      <c r="A4" s="129" t="s">
        <v>2413</v>
      </c>
      <c r="B4" s="148">
        <v>44391.25</v>
      </c>
      <c r="C4" s="123"/>
      <c r="D4" s="123"/>
      <c r="E4" s="132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5</v>
      </c>
      <c r="J4" s="104" t="s">
        <v>2579</v>
      </c>
      <c r="K4" s="103">
        <f>COUNTIF(REPORTE!1:1048576,"PRINTER DEPOSITO")</f>
        <v>0</v>
      </c>
    </row>
    <row r="5" spans="1:11" ht="18" thickBot="1" x14ac:dyDescent="0.35">
      <c r="A5" s="129" t="s">
        <v>2414</v>
      </c>
      <c r="B5" s="148">
        <v>44391.75</v>
      </c>
      <c r="C5" s="130"/>
      <c r="D5" s="123"/>
      <c r="E5" s="132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13</v>
      </c>
    </row>
    <row r="6" spans="1:11" ht="17.399999999999999" x14ac:dyDescent="0.3">
      <c r="A6" s="122"/>
      <c r="B6" s="152"/>
      <c r="C6" s="123"/>
      <c r="D6" s="123"/>
      <c r="E6" s="134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1</v>
      </c>
    </row>
    <row r="7" spans="1:11" ht="18" customHeight="1" x14ac:dyDescent="0.3">
      <c r="A7" s="175" t="s">
        <v>2581</v>
      </c>
      <c r="B7" s="176"/>
      <c r="C7" s="176"/>
      <c r="D7" s="176"/>
      <c r="E7" s="177"/>
      <c r="F7" s="104" t="s">
        <v>2551</v>
      </c>
      <c r="G7" s="103">
        <f>COUNTIF(A:E,"Sin Efectivo")</f>
        <v>3</v>
      </c>
      <c r="H7" s="104" t="s">
        <v>2557</v>
      </c>
      <c r="I7" s="103">
        <f>COUNTIF(A:E,"GAVETA DE DEPOSITO LLENA")</f>
        <v>4</v>
      </c>
    </row>
    <row r="8" spans="1:11" ht="17.399999999999999" x14ac:dyDescent="0.3">
      <c r="A8" s="124" t="s">
        <v>15</v>
      </c>
      <c r="B8" s="124" t="s">
        <v>2415</v>
      </c>
      <c r="C8" s="124" t="s">
        <v>46</v>
      </c>
      <c r="D8" s="133" t="s">
        <v>2418</v>
      </c>
      <c r="E8" s="133" t="s">
        <v>2416</v>
      </c>
    </row>
    <row r="9" spans="1:11" ht="17.399999999999999" x14ac:dyDescent="0.3">
      <c r="A9" s="141" t="s">
        <v>1274</v>
      </c>
      <c r="B9" s="149">
        <v>651</v>
      </c>
      <c r="C9" s="144" t="s">
        <v>2274</v>
      </c>
      <c r="D9" s="137" t="s">
        <v>2544</v>
      </c>
      <c r="E9" s="144">
        <v>3335951799</v>
      </c>
    </row>
    <row r="10" spans="1:11" ht="17.399999999999999" x14ac:dyDescent="0.3">
      <c r="A10" s="141" t="s">
        <v>1273</v>
      </c>
      <c r="B10" s="149">
        <v>551</v>
      </c>
      <c r="C10" s="144" t="s">
        <v>1575</v>
      </c>
      <c r="D10" s="137" t="s">
        <v>2544</v>
      </c>
      <c r="E10" s="144">
        <v>3335953458</v>
      </c>
    </row>
    <row r="11" spans="1:11" s="110" customFormat="1" ht="17.399999999999999" x14ac:dyDescent="0.3">
      <c r="A11" s="141" t="s">
        <v>1273</v>
      </c>
      <c r="B11" s="149">
        <v>410</v>
      </c>
      <c r="C11" s="144" t="s">
        <v>1502</v>
      </c>
      <c r="D11" s="137" t="s">
        <v>2544</v>
      </c>
      <c r="E11" s="144" t="s">
        <v>2598</v>
      </c>
    </row>
    <row r="12" spans="1:11" s="110" customFormat="1" ht="18" customHeight="1" x14ac:dyDescent="0.3">
      <c r="A12" s="141" t="s">
        <v>1273</v>
      </c>
      <c r="B12" s="149">
        <v>516</v>
      </c>
      <c r="C12" s="144" t="s">
        <v>1552</v>
      </c>
      <c r="D12" s="137" t="s">
        <v>2544</v>
      </c>
      <c r="E12" s="144" t="s">
        <v>2599</v>
      </c>
    </row>
    <row r="13" spans="1:11" s="110" customFormat="1" ht="17.399999999999999" x14ac:dyDescent="0.3">
      <c r="A13" s="141" t="s">
        <v>1276</v>
      </c>
      <c r="B13" s="149">
        <v>350</v>
      </c>
      <c r="C13" s="144" t="s">
        <v>1473</v>
      </c>
      <c r="D13" s="137" t="s">
        <v>2544</v>
      </c>
      <c r="E13" s="144">
        <v>3335953661</v>
      </c>
    </row>
    <row r="14" spans="1:11" s="110" customFormat="1" ht="17.399999999999999" x14ac:dyDescent="0.3">
      <c r="A14" s="141" t="s">
        <v>1276</v>
      </c>
      <c r="B14" s="149">
        <v>746</v>
      </c>
      <c r="C14" s="144" t="s">
        <v>1693</v>
      </c>
      <c r="D14" s="137" t="s">
        <v>2544</v>
      </c>
      <c r="E14" s="144">
        <v>3335953930</v>
      </c>
    </row>
    <row r="15" spans="1:11" s="110" customFormat="1" ht="17.399999999999999" x14ac:dyDescent="0.3">
      <c r="A15" s="141" t="s">
        <v>1273</v>
      </c>
      <c r="B15" s="149">
        <v>931</v>
      </c>
      <c r="C15" s="144" t="s">
        <v>1829</v>
      </c>
      <c r="D15" s="137" t="s">
        <v>2544</v>
      </c>
      <c r="E15" s="144">
        <v>3335953965</v>
      </c>
    </row>
    <row r="16" spans="1:11" s="110" customFormat="1" ht="18" customHeight="1" x14ac:dyDescent="0.3">
      <c r="A16" s="141" t="s">
        <v>1273</v>
      </c>
      <c r="B16" s="149">
        <v>498</v>
      </c>
      <c r="C16" s="144" t="s">
        <v>2331</v>
      </c>
      <c r="D16" s="137" t="s">
        <v>2544</v>
      </c>
      <c r="E16" s="144">
        <v>3335953462</v>
      </c>
    </row>
    <row r="17" spans="1:6" s="110" customFormat="1" ht="18" customHeight="1" x14ac:dyDescent="0.3">
      <c r="A17" s="141" t="s">
        <v>1275</v>
      </c>
      <c r="B17" s="149">
        <v>616</v>
      </c>
      <c r="C17" s="144" t="s">
        <v>1626</v>
      </c>
      <c r="D17" s="137" t="s">
        <v>2544</v>
      </c>
      <c r="E17" s="144" t="s">
        <v>2600</v>
      </c>
    </row>
    <row r="18" spans="1:6" s="110" customFormat="1" ht="17.399999999999999" x14ac:dyDescent="0.3">
      <c r="A18" s="141" t="s">
        <v>1276</v>
      </c>
      <c r="B18" s="149">
        <v>771</v>
      </c>
      <c r="C18" s="144" t="s">
        <v>1711</v>
      </c>
      <c r="D18" s="137" t="s">
        <v>2544</v>
      </c>
      <c r="E18" s="144">
        <v>3335952026</v>
      </c>
    </row>
    <row r="19" spans="1:6" s="110" customFormat="1" ht="17.399999999999999" x14ac:dyDescent="0.3">
      <c r="A19" s="141" t="s">
        <v>1274</v>
      </c>
      <c r="B19" s="149">
        <v>268</v>
      </c>
      <c r="C19" s="144" t="s">
        <v>1443</v>
      </c>
      <c r="D19" s="137" t="s">
        <v>2544</v>
      </c>
      <c r="E19" s="144" t="s">
        <v>2601</v>
      </c>
    </row>
    <row r="20" spans="1:6" s="110" customFormat="1" ht="18" customHeight="1" x14ac:dyDescent="0.3">
      <c r="A20" s="141" t="s">
        <v>1275</v>
      </c>
      <c r="B20" s="149">
        <v>45</v>
      </c>
      <c r="C20" s="144" t="s">
        <v>1325</v>
      </c>
      <c r="D20" s="137" t="s">
        <v>2544</v>
      </c>
      <c r="E20" s="144" t="s">
        <v>2602</v>
      </c>
    </row>
    <row r="21" spans="1:6" s="110" customFormat="1" ht="17.399999999999999" x14ac:dyDescent="0.3">
      <c r="A21" s="141" t="s">
        <v>1274</v>
      </c>
      <c r="B21" s="149">
        <v>824</v>
      </c>
      <c r="C21" s="144" t="s">
        <v>1748</v>
      </c>
      <c r="D21" s="137" t="s">
        <v>2544</v>
      </c>
      <c r="E21" s="144" t="s">
        <v>2603</v>
      </c>
    </row>
    <row r="22" spans="1:6" s="110" customFormat="1" ht="17.399999999999999" x14ac:dyDescent="0.3">
      <c r="A22" s="141" t="s">
        <v>1276</v>
      </c>
      <c r="B22" s="149">
        <v>372</v>
      </c>
      <c r="C22" s="144" t="s">
        <v>2246</v>
      </c>
      <c r="D22" s="137" t="s">
        <v>2544</v>
      </c>
      <c r="E22" s="144" t="s">
        <v>2604</v>
      </c>
    </row>
    <row r="23" spans="1:6" s="110" customFormat="1" ht="17.399999999999999" x14ac:dyDescent="0.3">
      <c r="A23" s="141" t="s">
        <v>1273</v>
      </c>
      <c r="B23" s="149">
        <v>970</v>
      </c>
      <c r="C23" s="144" t="s">
        <v>2367</v>
      </c>
      <c r="D23" s="137" t="s">
        <v>2544</v>
      </c>
      <c r="E23" s="144">
        <v>3335952988</v>
      </c>
    </row>
    <row r="24" spans="1:6" s="110" customFormat="1" ht="18.75" customHeight="1" x14ac:dyDescent="0.3">
      <c r="A24" s="141" t="s">
        <v>1276</v>
      </c>
      <c r="B24" s="149">
        <v>888</v>
      </c>
      <c r="C24" s="144" t="s">
        <v>2267</v>
      </c>
      <c r="D24" s="137" t="s">
        <v>2544</v>
      </c>
      <c r="E24" s="144">
        <v>3335953051</v>
      </c>
    </row>
    <row r="25" spans="1:6" s="110" customFormat="1" ht="18" thickBot="1" x14ac:dyDescent="0.35">
      <c r="A25" s="125" t="s">
        <v>2472</v>
      </c>
      <c r="B25" s="157">
        <v>16</v>
      </c>
      <c r="C25" s="178"/>
      <c r="D25" s="179"/>
      <c r="E25" s="180"/>
    </row>
    <row r="26" spans="1:6" s="110" customFormat="1" x14ac:dyDescent="0.3">
      <c r="A26" s="122"/>
      <c r="B26" s="154"/>
      <c r="C26" s="122"/>
      <c r="D26" s="122"/>
      <c r="E26" s="127"/>
    </row>
    <row r="27" spans="1:6" s="110" customFormat="1" ht="17.399999999999999" x14ac:dyDescent="0.3">
      <c r="A27" s="175" t="s">
        <v>2582</v>
      </c>
      <c r="B27" s="176"/>
      <c r="C27" s="176"/>
      <c r="D27" s="176"/>
      <c r="E27" s="177"/>
    </row>
    <row r="28" spans="1:6" s="110" customFormat="1" ht="18.75" customHeight="1" x14ac:dyDescent="0.3">
      <c r="A28" s="124" t="s">
        <v>15</v>
      </c>
      <c r="B28" s="124" t="s">
        <v>2415</v>
      </c>
      <c r="C28" s="124" t="s">
        <v>46</v>
      </c>
      <c r="D28" s="124" t="s">
        <v>2418</v>
      </c>
      <c r="E28" s="124" t="s">
        <v>2416</v>
      </c>
    </row>
    <row r="29" spans="1:6" ht="18" customHeight="1" x14ac:dyDescent="0.3">
      <c r="A29" s="141" t="s">
        <v>1276</v>
      </c>
      <c r="B29" s="141">
        <v>497</v>
      </c>
      <c r="C29" s="156" t="s">
        <v>2605</v>
      </c>
      <c r="D29" s="137" t="s">
        <v>2540</v>
      </c>
      <c r="E29" s="144" t="s">
        <v>2606</v>
      </c>
      <c r="F29" s="106"/>
    </row>
    <row r="30" spans="1:6" ht="17.399999999999999" x14ac:dyDescent="0.3">
      <c r="A30" s="141" t="s">
        <v>1273</v>
      </c>
      <c r="B30" s="141">
        <v>336</v>
      </c>
      <c r="C30" s="156" t="s">
        <v>2145</v>
      </c>
      <c r="D30" s="137" t="s">
        <v>2540</v>
      </c>
      <c r="E30" s="144" t="s">
        <v>2607</v>
      </c>
    </row>
    <row r="31" spans="1:6" ht="18" customHeight="1" x14ac:dyDescent="0.3">
      <c r="A31" s="141" t="s">
        <v>1276</v>
      </c>
      <c r="B31" s="141">
        <v>171</v>
      </c>
      <c r="C31" s="156" t="s">
        <v>1395</v>
      </c>
      <c r="D31" s="137" t="s">
        <v>2540</v>
      </c>
      <c r="E31" s="144" t="s">
        <v>2608</v>
      </c>
    </row>
    <row r="32" spans="1:6" s="106" customFormat="1" ht="17.399999999999999" x14ac:dyDescent="0.3">
      <c r="A32" s="141" t="s">
        <v>1275</v>
      </c>
      <c r="B32" s="141">
        <v>880</v>
      </c>
      <c r="C32" s="156" t="s">
        <v>2398</v>
      </c>
      <c r="D32" s="137" t="s">
        <v>2540</v>
      </c>
      <c r="E32" s="144">
        <v>3335947792</v>
      </c>
    </row>
    <row r="33" spans="1:8" s="106" customFormat="1" ht="17.399999999999999" x14ac:dyDescent="0.3">
      <c r="A33" s="141" t="s">
        <v>1274</v>
      </c>
      <c r="B33" s="141">
        <v>673</v>
      </c>
      <c r="C33" s="156" t="s">
        <v>2275</v>
      </c>
      <c r="D33" s="137" t="s">
        <v>2540</v>
      </c>
      <c r="E33" s="144">
        <v>3335952628</v>
      </c>
      <c r="G33" s="110"/>
      <c r="H33" s="110"/>
    </row>
    <row r="34" spans="1:8" ht="18" thickBot="1" x14ac:dyDescent="0.35">
      <c r="A34" s="125" t="s">
        <v>2472</v>
      </c>
      <c r="B34" s="157">
        <v>5</v>
      </c>
      <c r="C34" s="189"/>
      <c r="D34" s="190"/>
      <c r="E34" s="191"/>
      <c r="G34" s="110"/>
      <c r="H34" s="110"/>
    </row>
    <row r="35" spans="1:8" s="110" customFormat="1" ht="18.75" customHeight="1" thickBot="1" x14ac:dyDescent="0.35">
      <c r="A35" s="122"/>
      <c r="B35" s="154"/>
      <c r="C35" s="122"/>
      <c r="D35" s="122"/>
      <c r="E35" s="127"/>
    </row>
    <row r="36" spans="1:8" s="110" customFormat="1" ht="18.75" customHeight="1" thickBot="1" x14ac:dyDescent="0.35">
      <c r="A36" s="184" t="s">
        <v>2473</v>
      </c>
      <c r="B36" s="185"/>
      <c r="C36" s="185"/>
      <c r="D36" s="185"/>
      <c r="E36" s="186"/>
    </row>
    <row r="37" spans="1:8" s="110" customFormat="1" ht="17.399999999999999" x14ac:dyDescent="0.3">
      <c r="A37" s="124" t="s">
        <v>15</v>
      </c>
      <c r="B37" s="124" t="s">
        <v>2415</v>
      </c>
      <c r="C37" s="124" t="s">
        <v>46</v>
      </c>
      <c r="D37" s="124" t="s">
        <v>2418</v>
      </c>
      <c r="E37" s="124" t="s">
        <v>2416</v>
      </c>
    </row>
    <row r="38" spans="1:8" s="110" customFormat="1" ht="17.399999999999999" x14ac:dyDescent="0.3">
      <c r="A38" s="141" t="s">
        <v>1273</v>
      </c>
      <c r="B38" s="150">
        <v>588</v>
      </c>
      <c r="C38" s="144" t="s">
        <v>1608</v>
      </c>
      <c r="D38" s="136" t="s">
        <v>2436</v>
      </c>
      <c r="E38" s="146" t="s">
        <v>2609</v>
      </c>
    </row>
    <row r="39" spans="1:8" s="110" customFormat="1" ht="18.75" customHeight="1" x14ac:dyDescent="0.3">
      <c r="A39" s="141" t="s">
        <v>1273</v>
      </c>
      <c r="B39" s="150">
        <v>596</v>
      </c>
      <c r="C39" s="144" t="s">
        <v>2285</v>
      </c>
      <c r="D39" s="136" t="s">
        <v>2436</v>
      </c>
      <c r="E39" s="146">
        <v>3335954345</v>
      </c>
    </row>
    <row r="40" spans="1:8" ht="18.75" customHeight="1" thickBot="1" x14ac:dyDescent="0.35">
      <c r="A40" s="145"/>
      <c r="B40" s="157">
        <v>2</v>
      </c>
      <c r="C40" s="135"/>
      <c r="D40" s="135"/>
      <c r="E40" s="135"/>
    </row>
    <row r="41" spans="1:8" ht="15" thickBot="1" x14ac:dyDescent="0.35">
      <c r="A41" s="122"/>
      <c r="B41" s="154"/>
      <c r="C41" s="122"/>
      <c r="D41" s="122"/>
      <c r="E41" s="127"/>
    </row>
    <row r="42" spans="1:8" ht="18" thickBot="1" x14ac:dyDescent="0.35">
      <c r="A42" s="184" t="s">
        <v>2436</v>
      </c>
      <c r="B42" s="185"/>
      <c r="C42" s="185"/>
      <c r="D42" s="185"/>
      <c r="E42" s="186"/>
    </row>
    <row r="43" spans="1:8" ht="18.75" customHeight="1" x14ac:dyDescent="0.3">
      <c r="A43" s="124" t="s">
        <v>15</v>
      </c>
      <c r="B43" s="124" t="s">
        <v>2415</v>
      </c>
      <c r="C43" s="124" t="s">
        <v>2587</v>
      </c>
      <c r="D43" s="124" t="s">
        <v>2418</v>
      </c>
      <c r="E43" s="124" t="s">
        <v>2416</v>
      </c>
    </row>
    <row r="44" spans="1:8" ht="17.399999999999999" x14ac:dyDescent="0.3">
      <c r="A44" s="141" t="s">
        <v>1273</v>
      </c>
      <c r="B44" s="149">
        <v>542</v>
      </c>
      <c r="C44" s="144" t="s">
        <v>2354</v>
      </c>
      <c r="D44" s="141" t="s">
        <v>2479</v>
      </c>
      <c r="E44" s="146" t="s">
        <v>2610</v>
      </c>
    </row>
    <row r="45" spans="1:8" ht="17.399999999999999" x14ac:dyDescent="0.3">
      <c r="A45" s="141" t="s">
        <v>1273</v>
      </c>
      <c r="B45" s="149">
        <v>149</v>
      </c>
      <c r="C45" s="144" t="s">
        <v>2262</v>
      </c>
      <c r="D45" s="141" t="s">
        <v>2479</v>
      </c>
      <c r="E45" s="146" t="s">
        <v>2611</v>
      </c>
    </row>
    <row r="46" spans="1:8" ht="18.75" customHeight="1" x14ac:dyDescent="0.3">
      <c r="A46" s="141" t="s">
        <v>1275</v>
      </c>
      <c r="B46" s="149">
        <v>870</v>
      </c>
      <c r="C46" s="144" t="s">
        <v>1787</v>
      </c>
      <c r="D46" s="141" t="s">
        <v>2479</v>
      </c>
      <c r="E46" s="144">
        <v>3335953944</v>
      </c>
    </row>
    <row r="47" spans="1:8" ht="17.399999999999999" x14ac:dyDescent="0.3">
      <c r="A47" s="141" t="s">
        <v>1273</v>
      </c>
      <c r="B47" s="149">
        <v>408</v>
      </c>
      <c r="C47" s="144" t="s">
        <v>1500</v>
      </c>
      <c r="D47" s="141" t="s">
        <v>2479</v>
      </c>
      <c r="E47" s="146" t="s">
        <v>2612</v>
      </c>
    </row>
    <row r="48" spans="1:8" ht="17.399999999999999" x14ac:dyDescent="0.3">
      <c r="A48" s="141" t="s">
        <v>1276</v>
      </c>
      <c r="B48" s="149">
        <v>636</v>
      </c>
      <c r="C48" s="144" t="s">
        <v>2280</v>
      </c>
      <c r="D48" s="141" t="s">
        <v>2479</v>
      </c>
      <c r="E48" s="146">
        <v>3335954468</v>
      </c>
    </row>
    <row r="49" spans="1:5" ht="17.399999999999999" x14ac:dyDescent="0.3">
      <c r="A49" s="141" t="s">
        <v>1274</v>
      </c>
      <c r="B49" s="149">
        <v>289</v>
      </c>
      <c r="C49" s="144" t="s">
        <v>2259</v>
      </c>
      <c r="D49" s="141" t="s">
        <v>2479</v>
      </c>
      <c r="E49" s="146">
        <v>3335954531</v>
      </c>
    </row>
    <row r="50" spans="1:5" ht="17.399999999999999" x14ac:dyDescent="0.3">
      <c r="A50" s="141" t="s">
        <v>1273</v>
      </c>
      <c r="B50" s="149">
        <v>57</v>
      </c>
      <c r="C50" s="144" t="s">
        <v>1331</v>
      </c>
      <c r="D50" s="141" t="s">
        <v>2479</v>
      </c>
      <c r="E50" s="146">
        <v>3335954546</v>
      </c>
    </row>
    <row r="51" spans="1:5" ht="17.399999999999999" x14ac:dyDescent="0.3">
      <c r="A51" s="141" t="s">
        <v>1276</v>
      </c>
      <c r="B51" s="149">
        <v>405</v>
      </c>
      <c r="C51" s="144" t="s">
        <v>1497</v>
      </c>
      <c r="D51" s="141" t="s">
        <v>2479</v>
      </c>
      <c r="E51" s="146">
        <v>3335954585</v>
      </c>
    </row>
    <row r="52" spans="1:5" ht="18" customHeight="1" thickBot="1" x14ac:dyDescent="0.35">
      <c r="A52" s="145" t="s">
        <v>2472</v>
      </c>
      <c r="B52" s="157">
        <v>8</v>
      </c>
      <c r="C52" s="135"/>
      <c r="D52" s="135"/>
      <c r="E52" s="135"/>
    </row>
    <row r="53" spans="1:5" ht="15" thickBot="1" x14ac:dyDescent="0.35">
      <c r="A53" s="122"/>
      <c r="B53" s="154"/>
      <c r="C53" s="122"/>
      <c r="D53" s="122"/>
      <c r="E53" s="127"/>
    </row>
    <row r="54" spans="1:5" ht="18" customHeight="1" x14ac:dyDescent="0.3">
      <c r="A54" s="181" t="s">
        <v>2583</v>
      </c>
      <c r="B54" s="182"/>
      <c r="C54" s="182"/>
      <c r="D54" s="182"/>
      <c r="E54" s="183"/>
    </row>
    <row r="55" spans="1:5" ht="17.399999999999999" x14ac:dyDescent="0.3">
      <c r="A55" s="124" t="s">
        <v>15</v>
      </c>
      <c r="B55" s="124" t="s">
        <v>2415</v>
      </c>
      <c r="C55" s="126" t="s">
        <v>46</v>
      </c>
      <c r="D55" s="139" t="s">
        <v>2418</v>
      </c>
      <c r="E55" s="139" t="s">
        <v>2416</v>
      </c>
    </row>
    <row r="56" spans="1:5" ht="18.75" customHeight="1" x14ac:dyDescent="0.3">
      <c r="A56" s="140" t="s">
        <v>1274</v>
      </c>
      <c r="B56" s="149">
        <v>330</v>
      </c>
      <c r="C56" s="144" t="s">
        <v>1472</v>
      </c>
      <c r="D56" s="150" t="s">
        <v>2561</v>
      </c>
      <c r="E56" s="146" t="s">
        <v>2613</v>
      </c>
    </row>
    <row r="57" spans="1:5" ht="18.75" customHeight="1" x14ac:dyDescent="0.3">
      <c r="A57" s="140" t="s">
        <v>1273</v>
      </c>
      <c r="B57" s="149">
        <v>701</v>
      </c>
      <c r="C57" s="144" t="s">
        <v>1999</v>
      </c>
      <c r="D57" s="151" t="s">
        <v>2560</v>
      </c>
      <c r="E57" s="146">
        <v>3335954629</v>
      </c>
    </row>
    <row r="58" spans="1:5" ht="17.399999999999999" x14ac:dyDescent="0.3">
      <c r="A58" s="140" t="s">
        <v>1274</v>
      </c>
      <c r="B58" s="149">
        <v>219</v>
      </c>
      <c r="C58" s="144" t="s">
        <v>1419</v>
      </c>
      <c r="D58" s="150" t="s">
        <v>2561</v>
      </c>
      <c r="E58" s="146">
        <v>3335954642</v>
      </c>
    </row>
    <row r="59" spans="1:5" ht="18.75" customHeight="1" x14ac:dyDescent="0.3">
      <c r="A59" s="140" t="s">
        <v>1273</v>
      </c>
      <c r="B59" s="149">
        <v>946</v>
      </c>
      <c r="C59" s="144" t="s">
        <v>1841</v>
      </c>
      <c r="D59" s="150" t="s">
        <v>2561</v>
      </c>
      <c r="E59" s="146">
        <v>3335954651</v>
      </c>
    </row>
    <row r="60" spans="1:5" ht="18.75" customHeight="1" x14ac:dyDescent="0.3">
      <c r="A60" s="140" t="s">
        <v>1273</v>
      </c>
      <c r="B60" s="149">
        <v>793</v>
      </c>
      <c r="C60" s="144" t="s">
        <v>2173</v>
      </c>
      <c r="D60" s="150" t="s">
        <v>2561</v>
      </c>
      <c r="E60" s="146">
        <v>3335954694</v>
      </c>
    </row>
    <row r="61" spans="1:5" ht="18.75" customHeight="1" thickBot="1" x14ac:dyDescent="0.35">
      <c r="A61" s="145" t="s">
        <v>2472</v>
      </c>
      <c r="B61" s="157">
        <v>5</v>
      </c>
      <c r="C61" s="135"/>
      <c r="D61" s="138"/>
      <c r="E61" s="138"/>
    </row>
    <row r="62" spans="1:5" ht="15" thickBot="1" x14ac:dyDescent="0.35">
      <c r="A62" s="122"/>
      <c r="B62" s="154"/>
      <c r="C62" s="122"/>
      <c r="D62" s="122"/>
      <c r="E62" s="127"/>
    </row>
    <row r="63" spans="1:5" ht="18.75" customHeight="1" thickBot="1" x14ac:dyDescent="0.35">
      <c r="A63" s="194" t="s">
        <v>2474</v>
      </c>
      <c r="B63" s="195"/>
      <c r="C63" s="122" t="s">
        <v>2412</v>
      </c>
      <c r="D63" s="127"/>
      <c r="E63" s="127"/>
    </row>
    <row r="64" spans="1:5" ht="18" thickBot="1" x14ac:dyDescent="0.35">
      <c r="A64" s="147">
        <v>15</v>
      </c>
      <c r="B64" s="155"/>
      <c r="C64" s="122"/>
      <c r="D64" s="122"/>
      <c r="E64" s="122"/>
    </row>
    <row r="65" spans="1:5" ht="15" thickBot="1" x14ac:dyDescent="0.35">
      <c r="A65" s="122"/>
      <c r="B65" s="154"/>
      <c r="C65" s="122"/>
      <c r="D65" s="122"/>
      <c r="E65" s="127"/>
    </row>
    <row r="66" spans="1:5" ht="18.75" customHeight="1" thickBot="1" x14ac:dyDescent="0.35">
      <c r="A66" s="184" t="s">
        <v>2475</v>
      </c>
      <c r="B66" s="185"/>
      <c r="C66" s="185"/>
      <c r="D66" s="185"/>
      <c r="E66" s="186"/>
    </row>
    <row r="67" spans="1:5" ht="17.399999999999999" x14ac:dyDescent="0.3">
      <c r="A67" s="128" t="s">
        <v>15</v>
      </c>
      <c r="B67" s="153" t="s">
        <v>2415</v>
      </c>
      <c r="C67" s="126" t="s">
        <v>46</v>
      </c>
      <c r="D67" s="192" t="s">
        <v>2418</v>
      </c>
      <c r="E67" s="193"/>
    </row>
    <row r="68" spans="1:5" ht="17.399999999999999" x14ac:dyDescent="0.3">
      <c r="A68" s="141" t="s">
        <v>1273</v>
      </c>
      <c r="B68" s="149">
        <v>974</v>
      </c>
      <c r="C68" s="141" t="s">
        <v>1864</v>
      </c>
      <c r="D68" s="187" t="s">
        <v>2584</v>
      </c>
      <c r="E68" s="188"/>
    </row>
    <row r="69" spans="1:5" ht="17.399999999999999" x14ac:dyDescent="0.3">
      <c r="A69" s="141" t="s">
        <v>1273</v>
      </c>
      <c r="B69" s="149">
        <v>725</v>
      </c>
      <c r="C69" s="141" t="s">
        <v>1673</v>
      </c>
      <c r="D69" s="187" t="s">
        <v>2592</v>
      </c>
      <c r="E69" s="188"/>
    </row>
    <row r="70" spans="1:5" ht="17.399999999999999" x14ac:dyDescent="0.3">
      <c r="A70" s="141" t="s">
        <v>1275</v>
      </c>
      <c r="B70" s="149">
        <v>817</v>
      </c>
      <c r="C70" s="141" t="s">
        <v>1742</v>
      </c>
      <c r="D70" s="187" t="s">
        <v>2584</v>
      </c>
      <c r="E70" s="188"/>
    </row>
    <row r="71" spans="1:5" ht="17.399999999999999" x14ac:dyDescent="0.3">
      <c r="A71" s="141" t="s">
        <v>1273</v>
      </c>
      <c r="B71" s="149">
        <v>557</v>
      </c>
      <c r="C71" s="141" t="s">
        <v>1580</v>
      </c>
      <c r="D71" s="187" t="s">
        <v>2592</v>
      </c>
      <c r="E71" s="188"/>
    </row>
    <row r="72" spans="1:5" ht="17.399999999999999" x14ac:dyDescent="0.3">
      <c r="A72" s="141" t="s">
        <v>1273</v>
      </c>
      <c r="B72" s="149">
        <v>574</v>
      </c>
      <c r="C72" s="141" t="s">
        <v>1596</v>
      </c>
      <c r="D72" s="187" t="s">
        <v>2584</v>
      </c>
      <c r="E72" s="188"/>
    </row>
    <row r="73" spans="1:5" ht="17.399999999999999" x14ac:dyDescent="0.3">
      <c r="A73" s="141" t="s">
        <v>1274</v>
      </c>
      <c r="B73" s="149">
        <v>802</v>
      </c>
      <c r="C73" s="141" t="s">
        <v>2393</v>
      </c>
      <c r="D73" s="187" t="s">
        <v>2584</v>
      </c>
      <c r="E73" s="188"/>
    </row>
    <row r="74" spans="1:5" ht="17.399999999999999" x14ac:dyDescent="0.3">
      <c r="A74" s="141" t="s">
        <v>1273</v>
      </c>
      <c r="B74" s="149">
        <v>153</v>
      </c>
      <c r="C74" s="141" t="s">
        <v>1386</v>
      </c>
      <c r="D74" s="187" t="s">
        <v>2584</v>
      </c>
      <c r="E74" s="188"/>
    </row>
    <row r="75" spans="1:5" ht="17.399999999999999" x14ac:dyDescent="0.3">
      <c r="A75" s="141" t="s">
        <v>1276</v>
      </c>
      <c r="B75" s="149">
        <v>157</v>
      </c>
      <c r="C75" s="141" t="s">
        <v>1388</v>
      </c>
      <c r="D75" s="187" t="s">
        <v>2584</v>
      </c>
      <c r="E75" s="188"/>
    </row>
    <row r="76" spans="1:5" ht="17.399999999999999" x14ac:dyDescent="0.3">
      <c r="A76" s="141" t="s">
        <v>1274</v>
      </c>
      <c r="B76" s="149">
        <v>521</v>
      </c>
      <c r="C76" s="141" t="s">
        <v>1557</v>
      </c>
      <c r="D76" s="187" t="s">
        <v>2592</v>
      </c>
      <c r="E76" s="188"/>
    </row>
    <row r="77" spans="1:5" ht="17.399999999999999" x14ac:dyDescent="0.3">
      <c r="A77" s="141" t="s">
        <v>1273</v>
      </c>
      <c r="B77" s="149">
        <v>917</v>
      </c>
      <c r="C77" s="141" t="s">
        <v>1824</v>
      </c>
      <c r="D77" s="187" t="s">
        <v>2592</v>
      </c>
      <c r="E77" s="188"/>
    </row>
    <row r="78" spans="1:5" ht="17.399999999999999" x14ac:dyDescent="0.3">
      <c r="A78" s="141" t="s">
        <v>1276</v>
      </c>
      <c r="B78" s="149">
        <v>926</v>
      </c>
      <c r="C78" s="141" t="s">
        <v>2351</v>
      </c>
      <c r="D78" s="187" t="s">
        <v>2592</v>
      </c>
      <c r="E78" s="188"/>
    </row>
    <row r="79" spans="1:5" ht="17.399999999999999" x14ac:dyDescent="0.3">
      <c r="A79" s="141" t="s">
        <v>1275</v>
      </c>
      <c r="B79" s="149">
        <v>6</v>
      </c>
      <c r="C79" s="141" t="s">
        <v>2004</v>
      </c>
      <c r="D79" s="187" t="s">
        <v>2584</v>
      </c>
      <c r="E79" s="188"/>
    </row>
    <row r="80" spans="1:5" ht="17.399999999999999" x14ac:dyDescent="0.3">
      <c r="A80" s="141" t="s">
        <v>1274</v>
      </c>
      <c r="B80" s="149">
        <v>963</v>
      </c>
      <c r="C80" s="141" t="s">
        <v>1856</v>
      </c>
      <c r="D80" s="187" t="s">
        <v>2584</v>
      </c>
      <c r="E80" s="188"/>
    </row>
    <row r="81" spans="1:5" ht="17.399999999999999" x14ac:dyDescent="0.3">
      <c r="A81" s="141" t="s">
        <v>1274</v>
      </c>
      <c r="B81" s="149">
        <v>513</v>
      </c>
      <c r="C81" s="141" t="s">
        <v>1550</v>
      </c>
      <c r="D81" s="187" t="s">
        <v>2592</v>
      </c>
      <c r="E81" s="188"/>
    </row>
    <row r="82" spans="1:5" ht="17.399999999999999" x14ac:dyDescent="0.3">
      <c r="A82" s="141" t="s">
        <v>1273</v>
      </c>
      <c r="B82" s="149">
        <v>231</v>
      </c>
      <c r="C82" s="141" t="s">
        <v>1423</v>
      </c>
      <c r="D82" s="187" t="s">
        <v>2592</v>
      </c>
      <c r="E82" s="188"/>
    </row>
    <row r="83" spans="1:5" ht="17.399999999999999" x14ac:dyDescent="0.3">
      <c r="A83" s="141" t="s">
        <v>1276</v>
      </c>
      <c r="B83" s="149">
        <v>728</v>
      </c>
      <c r="C83" s="141" t="s">
        <v>1676</v>
      </c>
      <c r="D83" s="187" t="s">
        <v>2584</v>
      </c>
      <c r="E83" s="188"/>
    </row>
    <row r="84" spans="1:5" ht="17.399999999999999" x14ac:dyDescent="0.3">
      <c r="A84" s="141" t="s">
        <v>1273</v>
      </c>
      <c r="B84" s="149">
        <v>382</v>
      </c>
      <c r="C84" s="141" t="s">
        <v>2614</v>
      </c>
      <c r="D84" s="187" t="s">
        <v>2592</v>
      </c>
      <c r="E84" s="188"/>
    </row>
    <row r="85" spans="1:5" ht="17.399999999999999" x14ac:dyDescent="0.3">
      <c r="A85" s="141" t="s">
        <v>1276</v>
      </c>
      <c r="B85" s="149">
        <v>941</v>
      </c>
      <c r="C85" s="141" t="s">
        <v>1836</v>
      </c>
      <c r="D85" s="187" t="s">
        <v>2592</v>
      </c>
      <c r="E85" s="188"/>
    </row>
    <row r="86" spans="1:5" ht="17.399999999999999" x14ac:dyDescent="0.3">
      <c r="A86" s="141" t="s">
        <v>1273</v>
      </c>
      <c r="B86" s="149">
        <v>355</v>
      </c>
      <c r="C86" s="141" t="s">
        <v>1478</v>
      </c>
      <c r="D86" s="187" t="s">
        <v>2592</v>
      </c>
      <c r="E86" s="188"/>
    </row>
    <row r="87" spans="1:5" ht="17.399999999999999" x14ac:dyDescent="0.3">
      <c r="A87" s="141" t="s">
        <v>1276</v>
      </c>
      <c r="B87" s="149">
        <v>633</v>
      </c>
      <c r="C87" s="141" t="s">
        <v>1640</v>
      </c>
      <c r="D87" s="187" t="s">
        <v>2584</v>
      </c>
      <c r="E87" s="188"/>
    </row>
    <row r="88" spans="1:5" ht="17.399999999999999" x14ac:dyDescent="0.3">
      <c r="A88" s="141" t="s">
        <v>1273</v>
      </c>
      <c r="B88" s="149">
        <v>183</v>
      </c>
      <c r="C88" s="141" t="s">
        <v>2260</v>
      </c>
      <c r="D88" s="187" t="s">
        <v>2584</v>
      </c>
      <c r="E88" s="188"/>
    </row>
    <row r="89" spans="1:5" ht="17.399999999999999" x14ac:dyDescent="0.3">
      <c r="A89" s="141" t="s">
        <v>1275</v>
      </c>
      <c r="B89" s="149">
        <v>403</v>
      </c>
      <c r="C89" s="141" t="s">
        <v>1496</v>
      </c>
      <c r="D89" s="187" t="s">
        <v>2584</v>
      </c>
      <c r="E89" s="188"/>
    </row>
    <row r="90" spans="1:5" ht="17.399999999999999" x14ac:dyDescent="0.3">
      <c r="A90" s="141" t="s">
        <v>1274</v>
      </c>
      <c r="B90" s="149">
        <v>330</v>
      </c>
      <c r="C90" s="141" t="s">
        <v>1472</v>
      </c>
      <c r="D90" s="187" t="s">
        <v>2584</v>
      </c>
      <c r="E90" s="188"/>
    </row>
    <row r="91" spans="1:5" ht="18" thickBot="1" x14ac:dyDescent="0.35">
      <c r="A91" s="145" t="s">
        <v>2472</v>
      </c>
      <c r="B91" s="157">
        <v>23</v>
      </c>
      <c r="C91" s="142"/>
      <c r="D91" s="142"/>
      <c r="E91" s="143"/>
    </row>
  </sheetData>
  <mergeCells count="36"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A27:E27"/>
    <mergeCell ref="D77:E77"/>
    <mergeCell ref="D78:E78"/>
    <mergeCell ref="D79:E79"/>
    <mergeCell ref="D80:E80"/>
    <mergeCell ref="D72:E72"/>
    <mergeCell ref="D76:E76"/>
    <mergeCell ref="D75:E75"/>
    <mergeCell ref="D68:E68"/>
    <mergeCell ref="D74:E74"/>
    <mergeCell ref="D73:E73"/>
    <mergeCell ref="C34:E34"/>
    <mergeCell ref="A36:E36"/>
    <mergeCell ref="D67:E67"/>
    <mergeCell ref="A66:E66"/>
    <mergeCell ref="A63:B63"/>
    <mergeCell ref="A54:E54"/>
    <mergeCell ref="A42:E42"/>
    <mergeCell ref="D71:E71"/>
    <mergeCell ref="D70:E70"/>
    <mergeCell ref="D69:E69"/>
    <mergeCell ref="F1:G1"/>
    <mergeCell ref="A1:E1"/>
    <mergeCell ref="A2:E2"/>
    <mergeCell ref="A7:E7"/>
    <mergeCell ref="C25:E25"/>
  </mergeCells>
  <phoneticPr fontId="46" type="noConversion"/>
  <conditionalFormatting sqref="B325:B1048576">
    <cfRule type="duplicateValues" dxfId="127" priority="103"/>
    <cfRule type="duplicateValues" dxfId="126" priority="105"/>
  </conditionalFormatting>
  <conditionalFormatting sqref="E325:E1048576">
    <cfRule type="duplicateValues" dxfId="125" priority="106"/>
  </conditionalFormatting>
  <conditionalFormatting sqref="E133:E324">
    <cfRule type="duplicateValues" dxfId="124" priority="100"/>
  </conditionalFormatting>
  <conditionalFormatting sqref="B133:B324">
    <cfRule type="duplicateValues" dxfId="123" priority="161171"/>
  </conditionalFormatting>
  <conditionalFormatting sqref="E10">
    <cfRule type="duplicateValues" dxfId="122" priority="35"/>
  </conditionalFormatting>
  <conditionalFormatting sqref="E45 E38:E39 E13 E17 E9">
    <cfRule type="duplicateValues" dxfId="121" priority="34"/>
  </conditionalFormatting>
  <conditionalFormatting sqref="E12">
    <cfRule type="duplicateValues" dxfId="120" priority="32"/>
  </conditionalFormatting>
  <conditionalFormatting sqref="E11">
    <cfRule type="duplicateValues" dxfId="119" priority="31"/>
  </conditionalFormatting>
  <conditionalFormatting sqref="E22">
    <cfRule type="duplicateValues" dxfId="118" priority="30"/>
  </conditionalFormatting>
  <conditionalFormatting sqref="E16">
    <cfRule type="duplicateValues" dxfId="117" priority="29"/>
  </conditionalFormatting>
  <conditionalFormatting sqref="E33">
    <cfRule type="duplicateValues" dxfId="116" priority="28"/>
  </conditionalFormatting>
  <conditionalFormatting sqref="E15">
    <cfRule type="duplicateValues" dxfId="115" priority="27"/>
  </conditionalFormatting>
  <conditionalFormatting sqref="E24">
    <cfRule type="duplicateValues" dxfId="114" priority="22"/>
  </conditionalFormatting>
  <conditionalFormatting sqref="E18">
    <cfRule type="duplicateValues" dxfId="113" priority="21"/>
  </conditionalFormatting>
  <conditionalFormatting sqref="E19">
    <cfRule type="duplicateValues" dxfId="112" priority="20"/>
  </conditionalFormatting>
  <conditionalFormatting sqref="E69">
    <cfRule type="duplicateValues" dxfId="111" priority="37"/>
  </conditionalFormatting>
  <conditionalFormatting sqref="E72">
    <cfRule type="duplicateValues" dxfId="110" priority="38"/>
  </conditionalFormatting>
  <conditionalFormatting sqref="E73">
    <cfRule type="duplicateValues" dxfId="109" priority="39"/>
  </conditionalFormatting>
  <conditionalFormatting sqref="E74">
    <cfRule type="duplicateValues" dxfId="108" priority="17"/>
  </conditionalFormatting>
  <conditionalFormatting sqref="E74">
    <cfRule type="duplicateValues" dxfId="107" priority="18"/>
  </conditionalFormatting>
  <conditionalFormatting sqref="E20">
    <cfRule type="duplicateValues" dxfId="106" priority="14"/>
  </conditionalFormatting>
  <conditionalFormatting sqref="E20">
    <cfRule type="duplicateValues" dxfId="105" priority="15"/>
  </conditionalFormatting>
  <conditionalFormatting sqref="E59 E54:E55">
    <cfRule type="duplicateValues" dxfId="104" priority="12"/>
  </conditionalFormatting>
  <conditionalFormatting sqref="E54:E55">
    <cfRule type="duplicateValues" dxfId="103" priority="13"/>
  </conditionalFormatting>
  <conditionalFormatting sqref="E50">
    <cfRule type="duplicateValues" dxfId="102" priority="10"/>
  </conditionalFormatting>
  <conditionalFormatting sqref="E50">
    <cfRule type="duplicateValues" dxfId="101" priority="11"/>
  </conditionalFormatting>
  <conditionalFormatting sqref="E40:E41">
    <cfRule type="duplicateValues" dxfId="100" priority="8"/>
  </conditionalFormatting>
  <conditionalFormatting sqref="E40:E41">
    <cfRule type="duplicateValues" dxfId="99" priority="9"/>
  </conditionalFormatting>
  <conditionalFormatting sqref="E57:E58">
    <cfRule type="duplicateValues" dxfId="98" priority="6"/>
  </conditionalFormatting>
  <conditionalFormatting sqref="E57:E58">
    <cfRule type="duplicateValues" dxfId="97" priority="7"/>
  </conditionalFormatting>
  <conditionalFormatting sqref="E51">
    <cfRule type="duplicateValues" dxfId="96" priority="4"/>
  </conditionalFormatting>
  <conditionalFormatting sqref="E51">
    <cfRule type="duplicateValues" dxfId="95" priority="5"/>
  </conditionalFormatting>
  <conditionalFormatting sqref="E42:E44">
    <cfRule type="duplicateValues" dxfId="94" priority="1"/>
  </conditionalFormatting>
  <conditionalFormatting sqref="E42:E44">
    <cfRule type="duplicateValues" dxfId="93" priority="2"/>
  </conditionalFormatting>
  <conditionalFormatting sqref="E75:E80">
    <cfRule type="duplicateValues" dxfId="92" priority="40"/>
  </conditionalFormatting>
  <conditionalFormatting sqref="E56">
    <cfRule type="duplicateValues" dxfId="91" priority="42"/>
  </conditionalFormatting>
  <conditionalFormatting sqref="E70:E71">
    <cfRule type="duplicateValues" dxfId="90" priority="43"/>
  </conditionalFormatting>
  <conditionalFormatting sqref="E23">
    <cfRule type="duplicateValues" dxfId="89" priority="161636"/>
  </conditionalFormatting>
  <conditionalFormatting sqref="E81:E132 E14 E46:E48 E1:E8 E34:E36 E52:E53 E26:E31 E60:E68">
    <cfRule type="duplicateValues" dxfId="88" priority="161955"/>
  </conditionalFormatting>
  <conditionalFormatting sqref="E75:E132 E45:E49 E22:E24 E52:E53 E60:E73 E1:E19 E26:E39">
    <cfRule type="duplicateValues" dxfId="87" priority="161964"/>
  </conditionalFormatting>
  <conditionalFormatting sqref="E21 E25">
    <cfRule type="duplicateValues" dxfId="86" priority="162134"/>
  </conditionalFormatting>
  <conditionalFormatting sqref="B1:B132">
    <cfRule type="duplicateValues" dxfId="85" priority="162136"/>
    <cfRule type="duplicateValues" dxfId="84" priority="162137"/>
    <cfRule type="duplicateValues" dxfId="83" priority="162138"/>
    <cfRule type="duplicateValues" dxfId="82" priority="16213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2536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69" customFormat="1" x14ac:dyDescent="0.3">
      <c r="A256" s="76">
        <v>363</v>
      </c>
      <c r="B256" s="76" t="s">
        <v>2468</v>
      </c>
      <c r="C256" s="76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69" customFormat="1" x14ac:dyDescent="0.3">
      <c r="A258" s="76">
        <v>365</v>
      </c>
      <c r="B258" s="76" t="s">
        <v>2466</v>
      </c>
      <c r="C258" s="76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69" customFormat="1" x14ac:dyDescent="0.3">
      <c r="A260" s="89">
        <v>368</v>
      </c>
      <c r="B260" s="89" t="s">
        <v>2532</v>
      </c>
      <c r="C260" s="89" t="s">
        <v>1274</v>
      </c>
    </row>
    <row r="261" spans="1:3" s="69" customFormat="1" x14ac:dyDescent="0.3">
      <c r="A261" s="76">
        <v>369</v>
      </c>
      <c r="B261" s="76" t="s">
        <v>2467</v>
      </c>
      <c r="C261" s="76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69" customFormat="1" x14ac:dyDescent="0.3">
      <c r="A270" s="74">
        <v>384</v>
      </c>
      <c r="B270" s="74" t="s">
        <v>2460</v>
      </c>
      <c r="C270" s="74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6">
        <v>491</v>
      </c>
      <c r="B351" s="66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2538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69" customFormat="1" x14ac:dyDescent="0.3">
      <c r="A432" s="71">
        <v>581</v>
      </c>
      <c r="B432" s="71" t="s">
        <v>1602</v>
      </c>
      <c r="C432" s="71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2537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69" customFormat="1" x14ac:dyDescent="0.3">
      <c r="A451" s="76">
        <v>600</v>
      </c>
      <c r="B451" s="76" t="s">
        <v>2461</v>
      </c>
      <c r="C451" s="76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69" customFormat="1" x14ac:dyDescent="0.3">
      <c r="A465" s="76">
        <v>614</v>
      </c>
      <c r="B465" s="76" t="s">
        <v>2464</v>
      </c>
      <c r="C465" s="76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69" customFormat="1" x14ac:dyDescent="0.3">
      <c r="A511" s="89">
        <v>663</v>
      </c>
      <c r="B511" s="89" t="s">
        <v>2539</v>
      </c>
      <c r="C511" s="8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69" customFormat="1" x14ac:dyDescent="0.3">
      <c r="A637" s="76">
        <v>797</v>
      </c>
      <c r="B637" s="76" t="s">
        <v>2462</v>
      </c>
      <c r="C637" s="76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69" customFormat="1" x14ac:dyDescent="0.3">
      <c r="A825" s="38">
        <v>995</v>
      </c>
      <c r="B825" s="38" t="s">
        <v>1880</v>
      </c>
      <c r="C825" s="38" t="s">
        <v>1275</v>
      </c>
    </row>
    <row r="826" spans="1:3" s="69" customFormat="1" x14ac:dyDescent="0.3">
      <c r="A826" s="38">
        <v>996</v>
      </c>
      <c r="B826" s="38" t="s">
        <v>1881</v>
      </c>
      <c r="C826" s="38" t="s">
        <v>1273</v>
      </c>
    </row>
    <row r="827" spans="1:3" s="69" customFormat="1" x14ac:dyDescent="0.3">
      <c r="A827" s="38">
        <v>166</v>
      </c>
      <c r="B827" s="38" t="s">
        <v>2541</v>
      </c>
      <c r="C827" s="38" t="s">
        <v>1276</v>
      </c>
    </row>
    <row r="828" spans="1:3" s="69" customFormat="1" x14ac:dyDescent="0.3">
      <c r="A828" s="38">
        <v>361</v>
      </c>
      <c r="B828" s="38" t="s">
        <v>2553</v>
      </c>
      <c r="C828" s="38" t="s">
        <v>1276</v>
      </c>
    </row>
    <row r="829" spans="1:3" s="69" customFormat="1" x14ac:dyDescent="0.3">
      <c r="A829" s="38">
        <v>375</v>
      </c>
      <c r="B829" s="38" t="s">
        <v>2562</v>
      </c>
      <c r="C829" s="38" t="s">
        <v>1273</v>
      </c>
    </row>
    <row r="830" spans="1:3" x14ac:dyDescent="0.3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1" priority="5"/>
  </conditionalFormatting>
  <conditionalFormatting sqref="A827">
    <cfRule type="duplicateValues" dxfId="80" priority="4"/>
  </conditionalFormatting>
  <conditionalFormatting sqref="A828">
    <cfRule type="duplicateValues" dxfId="79" priority="3"/>
  </conditionalFormatting>
  <conditionalFormatting sqref="A829">
    <cfRule type="duplicateValues" dxfId="78" priority="2"/>
  </conditionalFormatting>
  <conditionalFormatting sqref="A830">
    <cfRule type="duplicateValues" dxfId="7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6" t="s">
        <v>2420</v>
      </c>
      <c r="B1" s="197"/>
      <c r="C1" s="197"/>
      <c r="D1" s="197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6" x14ac:dyDescent="0.3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6" x14ac:dyDescent="0.3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6" x14ac:dyDescent="0.3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96" t="s">
        <v>2429</v>
      </c>
      <c r="B18" s="197"/>
      <c r="C18" s="197"/>
      <c r="D18" s="197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6" x14ac:dyDescent="0.3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6" x14ac:dyDescent="0.3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6" x14ac:dyDescent="0.3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6" x14ac:dyDescent="0.3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6" x14ac:dyDescent="0.3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6" x14ac:dyDescent="0.3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6" x14ac:dyDescent="0.3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6" priority="18"/>
  </conditionalFormatting>
  <conditionalFormatting sqref="B7:B8">
    <cfRule type="duplicateValues" dxfId="75" priority="17"/>
  </conditionalFormatting>
  <conditionalFormatting sqref="A7:A8">
    <cfRule type="duplicateValues" dxfId="74" priority="15"/>
    <cfRule type="duplicateValues" dxfId="7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2021-07-15T11:27:31Z</dcterms:modified>
</cp:coreProperties>
</file>